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PROGRAMA DE FORTALECIMIENTO DE ESCUELAS SECUNDARIAS 2022\4- Prov. de La Rioja (Chimbas)\05 - Documentacion Escrita\"/>
    </mc:Choice>
  </mc:AlternateContent>
  <bookViews>
    <workbookView xWindow="0" yWindow="0" windowWidth="28800" windowHeight="12180" tabRatio="855" activeTab="8"/>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AP!$C$1:$C$1300</definedName>
    <definedName name="_xlnm._FilterDatabase" localSheetId="3" hidden="1">CyP!$A$1:$A$64</definedName>
    <definedName name="_xlnm._FilterDatabase" localSheetId="2" hidden="1">Datos!#REF!</definedName>
    <definedName name="_xlnm._FilterDatabase" localSheetId="0" hidden="1">Indices!#REF!</definedName>
    <definedName name="_xlnm._FilterDatabase" localSheetId="5" hidden="1">PTyCI!$D$1:$D$55</definedName>
    <definedName name="Anticipo_Financiero" localSheetId="6">[2]Datos!$C$7</definedName>
    <definedName name="Anticipo_Financiero">Datos!$C$8</definedName>
    <definedName name="_xlnm.Print_Area" localSheetId="4">AP!$A$1:$G$1300</definedName>
    <definedName name="_xlnm.Print_Area" localSheetId="3">CyP!$A$18:$I$64</definedName>
    <definedName name="_xlnm.Print_Area" localSheetId="2">Datos!$B$1:$H$59</definedName>
    <definedName name="_xlnm.Print_Area" localSheetId="5">PTyCI!$A$13:$H$52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CyP!$F$51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CyP!$H$51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8" i="15" l="1"/>
  <c r="D29" i="15"/>
  <c r="A25" i="2" l="1"/>
  <c r="A26" i="2"/>
  <c r="A27" i="2"/>
  <c r="A28" i="2"/>
  <c r="A29" i="2"/>
  <c r="A30" i="2"/>
  <c r="A31" i="2"/>
  <c r="A32" i="2"/>
  <c r="A33" i="2"/>
  <c r="A34" i="2"/>
  <c r="A35" i="2"/>
  <c r="A36" i="2"/>
  <c r="A37" i="2"/>
  <c r="A38" i="2"/>
  <c r="A39" i="2"/>
  <c r="A40" i="2"/>
  <c r="A41" i="2"/>
  <c r="A42" i="2"/>
  <c r="A43" i="2"/>
  <c r="A44" i="2"/>
  <c r="A45" i="2"/>
  <c r="A46" i="2"/>
  <c r="A47" i="2"/>
  <c r="A48" i="2"/>
  <c r="A49" i="2"/>
  <c r="A50" i="2"/>
  <c r="A21" i="2"/>
  <c r="A22" i="2"/>
  <c r="A23" i="2"/>
  <c r="A24" i="2"/>
  <c r="D57" i="15"/>
  <c r="C52" i="15"/>
  <c r="D52" i="15"/>
  <c r="C50" i="15"/>
  <c r="D50" i="15"/>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J46" i="9" l="1"/>
  <c r="A19" i="2"/>
  <c r="A20" i="2"/>
  <c r="C56" i="15"/>
  <c r="D56" i="15"/>
  <c r="C57" i="15"/>
  <c r="A14" i="9" l="1"/>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D30" i="15" l="1"/>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0" i="2" l="1"/>
  <c r="A27" i="15"/>
  <c r="A28" i="15" s="1"/>
  <c r="C1" i="19" l="1"/>
  <c r="F1296" i="6" l="1"/>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886" i="6" l="1"/>
  <c r="G1236" i="6"/>
  <c r="G686" i="6"/>
  <c r="G497" i="6"/>
  <c r="G797" i="6"/>
  <c r="G1136" i="6"/>
  <c r="G176" i="6"/>
  <c r="G197" i="6"/>
  <c r="G576" i="6"/>
  <c r="G297" i="6"/>
  <c r="G386" i="6"/>
  <c r="G697" i="6"/>
  <c r="G786" i="6"/>
  <c r="G897" i="6"/>
  <c r="G1097" i="6"/>
  <c r="G86" i="6"/>
  <c r="G286" i="6"/>
  <c r="G997" i="6"/>
  <c r="G1047" i="6"/>
  <c r="G97" i="6"/>
  <c r="G186" i="6"/>
  <c r="G397" i="6"/>
  <c r="G486" i="6"/>
  <c r="G1247" i="6"/>
  <c r="G1297" i="6"/>
  <c r="G586" i="6"/>
  <c r="G647" i="6"/>
  <c r="G1086" i="6"/>
  <c r="G1126" i="6"/>
  <c r="G1176" i="6"/>
  <c r="G1036" i="6"/>
  <c r="G1226" i="6"/>
  <c r="G1249" i="6" s="1"/>
  <c r="G1026" i="6"/>
  <c r="G1186" i="6"/>
  <c r="G1276" i="6"/>
  <c r="G1147" i="6"/>
  <c r="G1197" i="6"/>
  <c r="G1076" i="6"/>
  <c r="G12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G99" i="6" s="1"/>
  <c r="C19" i="15"/>
  <c r="G1099" i="6" l="1"/>
  <c r="G799" i="6"/>
  <c r="G399" i="6"/>
  <c r="G699" i="6"/>
  <c r="G899" i="6"/>
  <c r="G499" i="6"/>
  <c r="G299" i="6"/>
  <c r="G599" i="6"/>
  <c r="G1299" i="6"/>
  <c r="G1049" i="6"/>
  <c r="G649" i="6"/>
  <c r="G149" i="6"/>
  <c r="G549" i="6"/>
  <c r="G999" i="6"/>
  <c r="G199" i="6"/>
  <c r="G249" i="6"/>
  <c r="G349" i="6"/>
  <c r="G449" i="6"/>
  <c r="G949" i="6"/>
  <c r="G1149" i="6"/>
  <c r="G749" i="6"/>
  <c r="G849" i="6"/>
  <c r="G1199" i="6"/>
  <c r="H57" i="2"/>
  <c r="E54" i="2"/>
  <c r="B54" i="2"/>
  <c r="B60" i="2"/>
  <c r="B59" i="2"/>
  <c r="B5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82" i="6"/>
  <c r="B1232"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230" i="6"/>
  <c r="B281" i="6"/>
  <c r="B378" i="6"/>
  <c r="B434" i="6"/>
  <c r="B583" i="6"/>
  <c r="B629" i="6"/>
  <c r="B633" i="6"/>
  <c r="B779" i="6"/>
  <c r="B831" i="6"/>
  <c r="B982" i="6"/>
  <c r="B1184" i="6"/>
  <c r="B132" i="6"/>
  <c r="B128" i="6"/>
  <c r="B278" i="6"/>
  <c r="B334" i="6"/>
  <c r="B385" i="6"/>
  <c r="B431" i="6"/>
  <c r="B482" i="6"/>
  <c r="B533" i="6"/>
  <c r="B679" i="6"/>
  <c r="B731" i="6"/>
  <c r="B930" i="6"/>
  <c r="B934" i="6"/>
  <c r="B1081" i="6"/>
  <c r="B1179" i="6"/>
  <c r="B1285" i="6"/>
  <c r="B1228" i="6"/>
  <c r="B1283" i="6"/>
  <c r="B684" i="6"/>
  <c r="B735" i="6"/>
  <c r="B832" i="6"/>
  <c r="B880" i="6"/>
  <c r="B984" i="6"/>
  <c r="B1080" i="6"/>
  <c r="B1185" i="6"/>
  <c r="B1281" i="6"/>
  <c r="B79" i="6"/>
  <c r="B183" i="6"/>
  <c r="B332" i="6"/>
  <c r="B283" i="6"/>
  <c r="B428" i="6"/>
  <c r="B479" i="6"/>
  <c r="B783" i="6"/>
  <c r="B129" i="6"/>
  <c r="B229" i="6"/>
  <c r="B433" i="6"/>
  <c r="B530" i="6"/>
  <c r="B828" i="6"/>
  <c r="B878" i="6"/>
  <c r="B885" i="6"/>
  <c r="B1029" i="6"/>
  <c r="B1033" i="6"/>
  <c r="B1084" i="6"/>
  <c r="B1135" i="6"/>
  <c r="B130" i="6"/>
  <c r="B233" i="6"/>
  <c r="B282" i="6"/>
  <c r="B384" i="6"/>
  <c r="B435" i="6"/>
  <c r="B584" i="6"/>
  <c r="B630" i="6"/>
  <c r="B678" i="6"/>
  <c r="B781" i="6"/>
  <c r="B929" i="6"/>
  <c r="B983" i="6"/>
  <c r="B81" i="6"/>
  <c r="B85" i="6"/>
  <c r="B133" i="6"/>
  <c r="B180" i="6"/>
  <c r="B284" i="6"/>
  <c r="B335" i="6"/>
  <c r="B528" i="6"/>
  <c r="B585" i="6"/>
  <c r="B728" i="6"/>
  <c r="B784" i="6"/>
  <c r="B931" i="6"/>
  <c r="B935" i="6"/>
  <c r="B1132" i="6"/>
  <c r="B1180" i="6"/>
  <c r="B1183" i="6"/>
  <c r="B1234" i="6"/>
  <c r="B484" i="6"/>
  <c r="B580" i="6"/>
  <c r="B680" i="6"/>
  <c r="B729" i="6"/>
  <c r="B780" i="6"/>
  <c r="B833" i="6"/>
  <c r="B933" i="6"/>
  <c r="B1032" i="6"/>
  <c r="B1128" i="6"/>
  <c r="B1229" i="6"/>
  <c r="B179" i="6"/>
  <c r="B231" i="6"/>
  <c r="B82" i="6"/>
  <c r="B379" i="6"/>
  <c r="B634" i="6"/>
  <c r="B830" i="6"/>
  <c r="B181" i="6"/>
  <c r="B280" i="6"/>
  <c r="B330" i="6"/>
  <c r="B381" i="6"/>
  <c r="B478" i="6"/>
  <c r="B531" i="6"/>
  <c r="B733" i="6"/>
  <c r="B829" i="6"/>
  <c r="B883" i="6"/>
  <c r="B1030" i="6"/>
  <c r="B1034" i="6"/>
  <c r="B1182" i="6"/>
  <c r="B185" i="6"/>
  <c r="B333" i="6"/>
  <c r="B429" i="6"/>
  <c r="B480" i="6"/>
  <c r="B628" i="6"/>
  <c r="B632" i="6"/>
  <c r="B778" i="6"/>
  <c r="B782" i="6"/>
  <c r="B981" i="6"/>
  <c r="B985" i="6"/>
  <c r="B1085" i="6"/>
  <c r="B84" i="6"/>
  <c r="B134" i="6"/>
  <c r="B234" i="6"/>
  <c r="B329" i="6"/>
  <c r="B380" i="6"/>
  <c r="B430" i="6"/>
  <c r="B481" i="6"/>
  <c r="B529" i="6"/>
  <c r="B635" i="6"/>
  <c r="B730" i="6"/>
  <c r="B882" i="6"/>
  <c r="B932" i="6"/>
  <c r="B1028" i="6"/>
  <c r="B1178" i="6"/>
  <c r="B1278" i="6"/>
  <c r="B1280" i="6"/>
  <c r="B534" i="6"/>
  <c r="B631" i="6"/>
  <c r="B683" i="6"/>
  <c r="B734" i="6"/>
  <c r="B785" i="6"/>
  <c r="B879" i="6"/>
  <c r="B978" i="6"/>
  <c r="B1131" i="6"/>
  <c r="B1230" i="6"/>
  <c r="B12" i="6"/>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60" i="2" l="1"/>
  <c r="E59" i="2"/>
  <c r="E5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C28" i="15"/>
  <c r="C54" i="15"/>
  <c r="C55" i="15"/>
  <c r="C44" i="15"/>
  <c r="D55" i="15"/>
  <c r="D53" i="15"/>
  <c r="C49" i="15"/>
  <c r="D41" i="15"/>
  <c r="D33" i="2" s="1"/>
  <c r="C48" i="15"/>
  <c r="C38" i="15"/>
  <c r="C46" i="15"/>
  <c r="C30" i="15"/>
  <c r="C47" i="15"/>
  <c r="C43" i="15"/>
  <c r="C45" i="15"/>
  <c r="D58" i="15"/>
  <c r="D48" i="2" s="1"/>
  <c r="C33" i="15"/>
  <c r="D59" i="15"/>
  <c r="D49" i="2" s="1"/>
  <c r="C35" i="15"/>
  <c r="C36" i="15"/>
  <c r="D48" i="15"/>
  <c r="D40" i="2" s="1"/>
  <c r="C29" i="15"/>
  <c r="C41" i="15"/>
  <c r="D54" i="15"/>
  <c r="D46" i="2" s="1"/>
  <c r="C58" i="15"/>
  <c r="C40" i="15"/>
  <c r="D47" i="15"/>
  <c r="D39" i="2" s="1"/>
  <c r="C42" i="15"/>
  <c r="C39" i="15"/>
  <c r="D51" i="15"/>
  <c r="C37" i="15"/>
  <c r="D49" i="15"/>
  <c r="D41" i="2" s="1"/>
  <c r="D46" i="15"/>
  <c r="D38" i="2" s="1"/>
  <c r="D44" i="15"/>
  <c r="D36" i="2" s="1"/>
  <c r="C53" i="15"/>
  <c r="A29" i="15"/>
  <c r="A30" i="15" s="1"/>
  <c r="A31" i="15" s="1"/>
  <c r="A32" i="15" s="1"/>
  <c r="A33" i="15" s="1"/>
  <c r="A34" i="15" s="1"/>
  <c r="A35" i="15" s="1"/>
  <c r="A36" i="15" s="1"/>
  <c r="A37" i="15" s="1"/>
  <c r="A38" i="15" s="1"/>
  <c r="A39" i="15" s="1"/>
  <c r="A40" i="15" s="1"/>
  <c r="A41" i="15" s="1"/>
  <c r="A42" i="15" s="1"/>
  <c r="C34" i="15"/>
  <c r="D45" i="15"/>
  <c r="D37" i="2" s="1"/>
  <c r="C59" i="15"/>
  <c r="C32" i="15"/>
  <c r="D43" i="15"/>
  <c r="D35" i="2" s="1"/>
  <c r="C27" i="15"/>
  <c r="C51" i="15"/>
  <c r="A43" i="15" l="1"/>
  <c r="A44" i="15" s="1"/>
  <c r="A45" i="15"/>
  <c r="A46" i="15" s="1"/>
  <c r="A47" i="15" s="1"/>
  <c r="A48" i="15" s="1"/>
  <c r="A49" i="15" s="1"/>
  <c r="A50" i="15" s="1"/>
  <c r="A51" i="15" s="1"/>
  <c r="A52" i="15" s="1"/>
  <c r="A53" i="15" s="1"/>
  <c r="A54" i="15" s="1"/>
  <c r="A55" i="15" s="1"/>
  <c r="A56" i="15" s="1"/>
  <c r="A57" i="15" s="1"/>
  <c r="A58" i="15" s="1"/>
  <c r="A59" i="15" s="1"/>
  <c r="D50" i="2"/>
  <c r="D45" i="2"/>
  <c r="D47" i="2"/>
  <c r="D44" i="2"/>
  <c r="D43" i="2"/>
  <c r="D42" i="2"/>
  <c r="D21" i="2"/>
  <c r="E5" i="14"/>
  <c r="E9" i="14"/>
  <c r="E12" i="14"/>
  <c r="E15" i="14"/>
  <c r="E19" i="14"/>
  <c r="E6" i="14"/>
  <c r="E10" i="14"/>
  <c r="E13" i="14"/>
  <c r="E16" i="14"/>
  <c r="E21" i="14"/>
  <c r="E7" i="14"/>
  <c r="E11" i="14"/>
  <c r="E17" i="14"/>
  <c r="E8" i="14"/>
  <c r="E14" i="14"/>
  <c r="E18" i="14"/>
  <c r="E20" i="14"/>
  <c r="E4" i="14"/>
  <c r="J13" i="9"/>
  <c r="J14" i="9"/>
  <c r="G11" i="9" l="1"/>
  <c r="H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J45" i="9" l="1"/>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C1513" i="15" l="1"/>
  <c r="C763" i="15"/>
  <c r="C863" i="15"/>
  <c r="C1113" i="15"/>
  <c r="C1163" i="15"/>
  <c r="C1463" i="15"/>
  <c r="C663" i="15"/>
  <c r="C713" i="15"/>
  <c r="C1263" i="15"/>
  <c r="C1663" i="15"/>
  <c r="C913" i="15"/>
  <c r="C1413" i="15"/>
  <c r="C1313" i="15"/>
  <c r="C1563" i="15"/>
  <c r="E29" i="2"/>
  <c r="E36" i="2"/>
  <c r="C1213" i="15"/>
  <c r="C1363" i="15"/>
  <c r="E27" i="2"/>
  <c r="C1013" i="15"/>
  <c r="C1063" i="15"/>
  <c r="E26" i="2"/>
  <c r="C613" i="15"/>
  <c r="E42" i="2"/>
  <c r="C813" i="15"/>
  <c r="B30" i="2" l="1"/>
  <c r="E30" i="2"/>
  <c r="D18" i="2"/>
  <c r="B18" i="2"/>
  <c r="E18" i="2"/>
  <c r="A13" i="9"/>
  <c r="B19" i="2"/>
  <c r="E19" i="2"/>
  <c r="B31" i="2"/>
  <c r="E31" i="2"/>
  <c r="B38" i="2"/>
  <c r="E38" i="2"/>
  <c r="B23" i="2"/>
  <c r="E23" i="2"/>
  <c r="B37" i="2"/>
  <c r="E37" i="2"/>
  <c r="B40" i="2"/>
  <c r="E40" i="2"/>
  <c r="B39" i="2"/>
  <c r="E39" i="2"/>
  <c r="B35" i="2"/>
  <c r="E35" i="2"/>
  <c r="C1613" i="15"/>
  <c r="C963" i="15"/>
  <c r="B33" i="2"/>
  <c r="E33" i="2"/>
  <c r="B34" i="2"/>
  <c r="E34" i="2"/>
  <c r="B22" i="2"/>
  <c r="E22" i="2"/>
  <c r="B24" i="2"/>
  <c r="E24" i="2"/>
  <c r="B42" i="2"/>
  <c r="B979" i="2"/>
  <c r="B25" i="2"/>
  <c r="E25" i="2"/>
  <c r="B47" i="2"/>
  <c r="E47" i="2"/>
  <c r="B21" i="2"/>
  <c r="E21" i="2"/>
  <c r="B28" i="2"/>
  <c r="E28" i="2"/>
  <c r="B26" i="2"/>
  <c r="B27" i="2"/>
  <c r="B1579" i="2"/>
  <c r="B36" i="2"/>
  <c r="B50" i="2"/>
  <c r="E50" i="2"/>
  <c r="B32" i="2"/>
  <c r="E32" i="2"/>
  <c r="B29" i="2"/>
  <c r="B41" i="2"/>
  <c r="E41" i="2"/>
  <c r="B1679" i="2"/>
  <c r="B1829" i="2"/>
  <c r="B1929" i="2"/>
  <c r="B1779" i="2"/>
  <c r="B20" i="2"/>
  <c r="E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C57" i="6"/>
  <c r="B99" i="6" s="1"/>
  <c r="C106" i="6"/>
  <c r="C56" i="6"/>
  <c r="B1429" i="2"/>
  <c r="B28" i="9"/>
  <c r="B1979" i="2"/>
  <c r="B18" i="9"/>
  <c r="B14" i="9"/>
  <c r="B13" i="9"/>
  <c r="B45" i="2"/>
  <c r="B1129" i="2"/>
  <c r="E45" i="2"/>
  <c r="B37" i="9"/>
  <c r="G807" i="6"/>
  <c r="B1029" i="2"/>
  <c r="B43" i="2"/>
  <c r="E43" i="2"/>
  <c r="G7" i="6"/>
  <c r="C7" i="6"/>
  <c r="B49" i="6" s="1"/>
  <c r="C6" i="6"/>
  <c r="B49" i="2"/>
  <c r="B45" i="9" s="1"/>
  <c r="B1279" i="2"/>
  <c r="E49" i="2"/>
  <c r="B46" i="2"/>
  <c r="B1179" i="2"/>
  <c r="E46" i="2"/>
  <c r="B29" i="9"/>
  <c r="B30" i="9"/>
  <c r="B35" i="9"/>
  <c r="B33" i="9"/>
  <c r="B26" i="9"/>
  <c r="B1629" i="2"/>
  <c r="B1879" i="2"/>
  <c r="B48" i="2"/>
  <c r="B1229" i="2"/>
  <c r="E48" i="2"/>
  <c r="B1479" i="2"/>
  <c r="B2029" i="2"/>
  <c r="B1529" i="2"/>
  <c r="B24" i="9"/>
  <c r="B23" i="9"/>
  <c r="B16" i="9"/>
  <c r="B42" i="9"/>
  <c r="B1329" i="2"/>
  <c r="B36" i="9"/>
  <c r="B22" i="9"/>
  <c r="B21" i="9"/>
  <c r="B20" i="9"/>
  <c r="B1079" i="2"/>
  <c r="B44" i="2"/>
  <c r="E44" i="2"/>
  <c r="B15" i="9"/>
  <c r="B27" i="9"/>
  <c r="B31" i="9"/>
  <c r="B19" i="9"/>
  <c r="B1729" i="2"/>
  <c r="B17" i="9"/>
  <c r="B34" i="9"/>
  <c r="B1379" i="2"/>
  <c r="B32" i="9"/>
  <c r="B25" i="9"/>
  <c r="G857" i="6" l="1"/>
  <c r="C857" i="6"/>
  <c r="B899" i="6" s="1"/>
  <c r="C1157" i="6"/>
  <c r="B1199" i="6" s="1"/>
  <c r="G1157" i="6"/>
  <c r="C1107" i="6"/>
  <c r="B1149" i="6" s="1"/>
  <c r="G1107" i="6"/>
  <c r="G1257" i="6"/>
  <c r="C1257" i="6"/>
  <c r="B1299" i="6" s="1"/>
  <c r="G1057" i="6"/>
  <c r="G957" i="6"/>
  <c r="C907" i="6"/>
  <c r="B949" i="6" s="1"/>
  <c r="G1207" i="6"/>
  <c r="C1207" i="6"/>
  <c r="B1249" i="6" s="1"/>
  <c r="G1007" i="6"/>
  <c r="C1007" i="6"/>
  <c r="B1049" i="6" s="1"/>
  <c r="G907" i="6"/>
  <c r="C1057" i="6"/>
  <c r="B1099" i="6" s="1"/>
  <c r="C1206" i="6"/>
  <c r="C906" i="6"/>
  <c r="C957" i="6"/>
  <c r="B999" i="6" s="1"/>
  <c r="C1156" i="6"/>
  <c r="C1106" i="6"/>
  <c r="C1056" i="6"/>
  <c r="C1006" i="6"/>
  <c r="C1256" i="6"/>
  <c r="C956" i="6"/>
  <c r="C807" i="6"/>
  <c r="B849" i="6" s="1"/>
  <c r="C757" i="6"/>
  <c r="B799" i="6" s="1"/>
  <c r="G757" i="6"/>
  <c r="B38" i="9"/>
  <c r="B39" i="9"/>
  <c r="B43" i="9"/>
  <c r="B41" i="9"/>
  <c r="B44" i="9"/>
  <c r="B40" i="9"/>
  <c r="B56" i="2" l="1"/>
  <c r="E56" i="2"/>
  <c r="C9" i="19" l="1"/>
  <c r="C10" i="19"/>
  <c r="C11" i="19"/>
  <c r="F24" i="2" l="1"/>
  <c r="F34" i="2"/>
  <c r="F28" i="2"/>
  <c r="F43" i="2"/>
  <c r="F38" i="2"/>
  <c r="F36" i="2"/>
  <c r="F48" i="2"/>
  <c r="F22" i="2"/>
  <c r="F46" i="2"/>
  <c r="F32" i="2"/>
  <c r="F33" i="2"/>
  <c r="F19" i="2"/>
  <c r="F29" i="2"/>
  <c r="F26" i="2"/>
  <c r="F42" i="2"/>
  <c r="F39" i="2"/>
  <c r="F25" i="2"/>
  <c r="F49" i="2"/>
  <c r="F40" i="2"/>
  <c r="F35" i="2"/>
  <c r="F47" i="2"/>
  <c r="F37" i="2"/>
  <c r="F20" i="2"/>
  <c r="F44" i="2"/>
  <c r="F41" i="2"/>
  <c r="F45" i="2"/>
  <c r="F30" i="2"/>
  <c r="F31" i="2"/>
  <c r="F23" i="2"/>
  <c r="F50" i="2"/>
  <c r="F27" i="2"/>
  <c r="F21" i="2"/>
  <c r="F18" i="2"/>
  <c r="G35" i="2"/>
  <c r="G48" i="2"/>
  <c r="G39" i="2"/>
  <c r="G47" i="2"/>
  <c r="G23" i="2"/>
  <c r="G28" i="2"/>
  <c r="G49" i="2"/>
  <c r="G41" i="2"/>
  <c r="G22" i="2"/>
  <c r="G25" i="2"/>
  <c r="G30" i="2"/>
  <c r="G33" i="2"/>
  <c r="G34" i="2"/>
  <c r="G26" i="2"/>
  <c r="G38" i="2"/>
  <c r="G31" i="2"/>
  <c r="G44" i="2"/>
  <c r="G24" i="2"/>
  <c r="G40" i="2"/>
  <c r="G46" i="2"/>
  <c r="G32" i="2"/>
  <c r="G50" i="2"/>
  <c r="G42" i="2"/>
  <c r="G20" i="2"/>
  <c r="G45" i="2"/>
  <c r="G21" i="2"/>
  <c r="G37" i="2"/>
  <c r="G18" i="2"/>
  <c r="G19" i="2"/>
  <c r="G36" i="2"/>
  <c r="G29" i="2"/>
  <c r="G27" i="2"/>
  <c r="G43" i="2"/>
  <c r="H43" i="2" l="1"/>
  <c r="H49" i="2"/>
  <c r="H42" i="2"/>
  <c r="H36" i="2"/>
  <c r="H28" i="2"/>
  <c r="H37" i="2"/>
  <c r="H25" i="2"/>
  <c r="H39" i="2"/>
  <c r="H46" i="2"/>
  <c r="H24" i="2"/>
  <c r="H32" i="2"/>
  <c r="H38" i="2"/>
  <c r="H34" i="2"/>
  <c r="H19" i="2"/>
  <c r="H47" i="2"/>
  <c r="H40" i="2"/>
  <c r="H29" i="2"/>
  <c r="H22" i="2"/>
  <c r="H33" i="2"/>
  <c r="H26" i="2"/>
  <c r="H48" i="2"/>
  <c r="H20" i="2"/>
  <c r="H35" i="2"/>
  <c r="H27" i="2"/>
  <c r="H30" i="2"/>
  <c r="H41" i="2"/>
  <c r="H50" i="2"/>
  <c r="H18" i="2"/>
  <c r="H23" i="2"/>
  <c r="H45" i="2"/>
  <c r="H44" i="2"/>
  <c r="H31" i="2"/>
  <c r="H21" i="2"/>
  <c r="F51" i="2"/>
  <c r="H51" i="2" l="1"/>
  <c r="B64" i="2"/>
  <c r="I42" i="2" l="1"/>
  <c r="I46" i="2"/>
  <c r="I48" i="2"/>
  <c r="I43" i="2"/>
  <c r="I25" i="2"/>
  <c r="I24" i="2"/>
  <c r="I49" i="2"/>
  <c r="I26" i="2"/>
  <c r="I22" i="2"/>
  <c r="C11" i="2"/>
  <c r="C2" i="19" s="1"/>
  <c r="I47" i="2"/>
  <c r="I39" i="2"/>
  <c r="H62" i="2"/>
  <c r="H53" i="2" s="1"/>
  <c r="H54" i="2" s="1"/>
  <c r="H55" i="2" s="1"/>
  <c r="H56" i="2" s="1"/>
  <c r="H58" i="2" s="1"/>
  <c r="I35" i="2"/>
  <c r="I19" i="2"/>
  <c r="I36" i="2"/>
  <c r="I20" i="2"/>
  <c r="I38" i="2"/>
  <c r="I33" i="2"/>
  <c r="I29" i="2"/>
  <c r="I40" i="2"/>
  <c r="I34" i="2"/>
  <c r="I32" i="2"/>
  <c r="I28" i="2"/>
  <c r="I37" i="2"/>
  <c r="E51" i="9"/>
  <c r="E52" i="9" s="1"/>
  <c r="I41" i="2"/>
  <c r="I31" i="2"/>
  <c r="I21" i="2"/>
  <c r="I27" i="2"/>
  <c r="I30" i="2"/>
  <c r="I44" i="2"/>
  <c r="I23" i="2"/>
  <c r="I45" i="2"/>
  <c r="I50" i="2"/>
  <c r="I18" i="2"/>
  <c r="D25" i="9" l="1"/>
  <c r="D19" i="9"/>
  <c r="D45" i="9"/>
  <c r="D16" i="9"/>
  <c r="D29" i="9"/>
  <c r="D28" i="9"/>
  <c r="D30" i="9"/>
  <c r="D20" i="9"/>
  <c r="D37" i="9"/>
  <c r="D39" i="9"/>
  <c r="D15" i="9"/>
  <c r="D40" i="9"/>
  <c r="D32" i="9"/>
  <c r="D38" i="9"/>
  <c r="D36" i="9"/>
  <c r="D35" i="9"/>
  <c r="D14" i="9"/>
  <c r="D42" i="9"/>
  <c r="D27" i="9"/>
  <c r="D24" i="9"/>
  <c r="D31" i="9"/>
  <c r="D43" i="9"/>
  <c r="D33" i="9"/>
  <c r="D41" i="9"/>
  <c r="D22" i="9"/>
  <c r="D17" i="9"/>
  <c r="D34" i="9"/>
  <c r="D23" i="9"/>
  <c r="D18" i="9"/>
  <c r="D26" i="9"/>
  <c r="D21" i="9"/>
  <c r="D44" i="9"/>
  <c r="H59" i="2"/>
  <c r="H60" i="2"/>
  <c r="D13" i="9"/>
  <c r="I51" i="2"/>
  <c r="G48" i="9" l="1"/>
  <c r="G51" i="9" s="1"/>
  <c r="D46" i="9"/>
  <c r="H48" i="9"/>
  <c r="H51" i="9" s="1"/>
  <c r="F48" i="9"/>
  <c r="F49" i="9" l="1"/>
  <c r="G49" i="9" s="1"/>
  <c r="H49" i="9" s="1"/>
  <c r="F51" i="9"/>
  <c r="F52" i="9" s="1"/>
  <c r="G52" i="9" s="1"/>
  <c r="H52"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<sst xmlns="http://schemas.openxmlformats.org/spreadsheetml/2006/main" count="2726" uniqueCount="1294">
  <si>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</si>
  <si>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</si>
  <si>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</si>
  <si>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</si>
  <si>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</si>
  <si>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</si>
  <si>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</si>
  <si>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</si>
  <si>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</si>
  <si>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</si>
  <si>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</si>
  <si>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</si>
  <si>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</si>
  <si>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</si>
  <si>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</si>
  <si>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</si>
  <si>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</si>
  <si>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</si>
  <si>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</si>
  <si>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</si>
  <si>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</si>
  <si>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</si>
  <si>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</si>
  <si>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</si>
  <si>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</si>
  <si>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</si>
  <si>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</si>
  <si>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</si>
  <si>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</si>
  <si>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</si>
  <si>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</si>
  <si>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</si>
  <si>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</si>
  <si>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</si>
  <si>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</si>
  <si>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</si>
  <si>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</si>
  <si>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</si>
  <si>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</si>
  <si>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</si>
  <si>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</si>
  <si>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</si>
  <si>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</si>
  <si>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</si>
  <si>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</si>
  <si>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</si>
  <si>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</si>
  <si>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</si>
  <si>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</si>
  <si>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</si>
  <si>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</si>
  <si>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</si>
  <si>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</si>
  <si>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</si>
  <si>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</si>
  <si>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</si>
  <si>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</si>
  <si>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</si>
  <si>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</si>
  <si>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</si>
  <si>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</si>
  <si>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</si>
  <si>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</si>
  <si>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</si>
  <si>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</si>
  <si>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</si>
  <si>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</si>
  <si>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</si>
  <si>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</si>
  <si>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</si>
  <si>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</si>
  <si>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</si>
  <si>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</si>
  <si>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</si>
  <si>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</si>
  <si>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</si>
  <si>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</si>
  <si>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</si>
  <si>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</si>
  <si>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</si>
  <si>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</si>
  <si>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</si>
  <si>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</si>
  <si>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</si>
  <si>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</si>
  <si>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</si>
  <si>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</si>
  <si>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</si>
  <si>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</si>
  <si>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</si>
  <si>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</si>
  <si>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</si>
  <si>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</si>
  <si>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</si>
  <si>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</si>
  <si>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</si>
  <si>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</si>
  <si>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</si>
  <si>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</si>
  <si>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</si>
  <si>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</si>
  <si>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</si>
  <si>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</si>
  <si>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</si>
  <si>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</si>
  <si>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</si>
  <si>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</si>
  <si>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</si>
  <si>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</si>
  <si>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</si>
  <si>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</si>
  <si>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</si>
  <si>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</si>
  <si>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</si>
  <si>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</si>
  <si>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</si>
  <si>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</si>
  <si>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</si>
  <si>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</si>
  <si>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</si>
  <si>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</si>
  <si>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</si>
  <si>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</si>
  <si>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</si>
  <si>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</si>
  <si>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</si>
  <si>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</si>
  <si>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</si>
  <si>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</si>
  <si>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</si>
  <si>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</si>
  <si>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</si>
  <si>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</si>
  <si>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</si>
  <si>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</si>
  <si>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</si>
  <si>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</si>
  <si>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</si>
  <si>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</si>
  <si>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</si>
  <si>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</si>
  <si>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</si>
  <si>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</si>
  <si>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</si>
  <si>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</si>
  <si>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</si>
  <si>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</si>
  <si>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</si>
  <si>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</si>
  <si>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</si>
  <si>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</si>
  <si>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</si>
  <si>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</si>
  <si>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</si>
  <si>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</si>
  <si>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</si>
  <si>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</si>
  <si>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</si>
  <si>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</si>
  <si>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</si>
  <si>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</si>
  <si>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</si>
  <si>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</si>
  <si>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</si>
  <si>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</si>
  <si>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</si>
  <si>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</si>
  <si>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</si>
  <si>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</si>
  <si>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</si>
  <si>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</si>
  <si>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</si>
  <si>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</si>
  <si>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</si>
  <si>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</si>
  <si>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</si>
  <si>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</si>
  <si>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</si>
  <si>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</si>
  <si>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</si>
  <si>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</si>
  <si>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</si>
  <si>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</si>
  <si>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</si>
  <si>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</si>
  <si>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</si>
  <si>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</si>
  <si>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</si>
  <si>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</si>
  <si>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</si>
  <si>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</si>
  <si>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</si>
  <si>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</si>
  <si>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</si>
  <si>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</si>
  <si>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</si>
  <si>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</si>
  <si>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</si>
  <si>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</si>
  <si>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</si>
  <si>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</si>
  <si>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</si>
  <si>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</si>
  <si>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</si>
  <si>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</si>
  <si>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</si>
  <si>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</si>
  <si>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</si>
  <si>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</si>
  <si>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</si>
  <si>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</si>
  <si>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</si>
  <si>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</si>
  <si>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</si>
  <si>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</si>
  <si>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</si>
  <si>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</si>
  <si>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</si>
  <si>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</si>
  <si>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</si>
  <si>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</si>
  <si>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</si>
  <si>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</si>
  <si>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</si>
  <si>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</si>
  <si>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</si>
  <si>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</si>
  <si>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</si>
  <si>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</si>
  <si>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</si>
  <si>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</si>
  <si>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</si>
  <si>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</si>
  <si>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</si>
  <si>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</si>
  <si>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</si>
  <si>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</si>
  <si>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</si>
  <si>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</si>
  <si>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</si>
  <si>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</si>
  <si>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</si>
  <si>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</si>
  <si>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</si>
  <si>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</si>
  <si>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</si>
  <si>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</si>
  <si>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</si>
  <si>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</si>
  <si>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</si>
  <si>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</si>
  <si>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</si>
  <si>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</si>
  <si>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</si>
  <si>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</si>
  <si>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</si>
  <si>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</si>
  <si>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</si>
  <si>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</si>
  <si>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</si>
  <si>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</si>
  <si>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</si>
  <si>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</si>
  <si>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</si>
  <si>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</si>
  <si>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</si>
  <si>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</si>
  <si>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</si>
  <si>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</si>
  <si>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</si>
  <si>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</si>
  <si>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</si>
  <si>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</si>
  <si>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</si>
  <si>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</si>
  <si>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</si>
  <si>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</si>
  <si>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</si>
  <si>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</si>
  <si>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</si>
  <si>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</si>
  <si>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</si>
  <si>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</si>
  <si>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</si>
  <si>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</si>
  <si>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</si>
  <si>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</si>
  <si>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</si>
  <si>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</si>
  <si>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</si>
  <si>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</si>
  <si>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</si>
  <si>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</si>
  <si>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</si>
  <si>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</si>
  <si>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</si>
  <si>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</si>
  <si>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</si>
  <si>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</si>
  <si>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</si>
  <si>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</si>
  <si>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</si>
  <si>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</si>
  <si>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</si>
  <si>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</si>
  <si>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</si>
  <si>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</si>
  <si>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</si>
  <si>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</si>
  <si>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</si>
  <si>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</si>
  <si>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</si>
  <si>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</si>
  <si>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</si>
  <si>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</si>
  <si>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</si>
  <si>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</si>
  <si>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</si>
  <si>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</si>
  <si>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</si>
  <si>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</si>
  <si>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</si>
  <si>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</si>
  <si>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</si>
  <si>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</si>
  <si>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</si>
  <si>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</si>
  <si>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</si>
  <si>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</si>
  <si>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</si>
  <si>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</si>
  <si>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</si>
  <si>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</si>
  <si>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</si>
  <si>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</si>
  <si>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</si>
  <si>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</si>
  <si>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</si>
  <si>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</si>
  <si>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</si>
  <si>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</si>
  <si>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</si>
  <si>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</si>
  <si>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</si>
  <si>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</si>
  <si>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</si>
  <si>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</si>
  <si>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</si>
  <si>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</si>
  <si>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</si>
  <si>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</si>
  <si>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</si>
  <si>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</si>
  <si>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</si>
  <si>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</si>
  <si>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</si>
  <si>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</si>
  <si>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</si>
  <si>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</si>
  <si>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</si>
  <si>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</si>
  <si>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</si>
  <si>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</si>
  <si>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</si>
  <si>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</si>
  <si>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</si>
  <si>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</si>
  <si>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</si>
  <si>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</si>
  <si>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</si>
  <si>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</si>
  <si>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</si>
  <si>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</si>
  <si>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</si>
  <si>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</si>
  <si>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</si>
  <si>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</si>
  <si>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</si>
  <si>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</si>
  <si>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</si>
  <si>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</si>
  <si>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</si>
  <si>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</si>
  <si>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</si>
  <si>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</si>
  <si>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</si>
  <si>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</si>
  <si>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</si>
  <si>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</si>
  <si>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</si>
  <si>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</si>
  <si>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</si>
  <si>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</si>
  <si>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</si>
  <si>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</si>
  <si>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</si>
  <si>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</si>
  <si>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</si>
  <si>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</si>
  <si>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</si>
  <si>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</si>
  <si>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</si>
  <si>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</si>
  <si>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</si>
  <si>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</si>
  <si>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</si>
  <si>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</si>
  <si>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</si>
  <si>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</si>
  <si>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</si>
  <si>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</si>
  <si>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</si>
  <si>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</si>
  <si>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</si>
  <si>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</si>
  <si>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</si>
  <si>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</si>
  <si>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</si>
  <si>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</si>
  <si>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</si>
  <si>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</si>
  <si>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</si>
  <si>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</si>
  <si>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</si>
  <si>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</si>
  <si>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</si>
  <si>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</si>
  <si>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</si>
  <si>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</si>
  <si>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</si>
  <si>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</si>
  <si>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</si>
  <si>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</si>
  <si>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</si>
  <si>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</si>
  <si>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</si>
  <si>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</si>
  <si>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</si>
  <si>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</si>
  <si>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</si>
  <si>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</si>
  <si>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</si>
  <si>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</si>
  <si>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</si>
  <si>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</si>
  <si>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</si>
  <si>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</si>
  <si>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</si>
  <si>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</si>
  <si>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</si>
  <si>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</si>
  <si>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</si>
  <si>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</si>
  <si>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</si>
  <si>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</si>
  <si>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</si>
  <si>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</si>
  <si>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</si>
  <si>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</si>
  <si>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</si>
  <si>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</si>
  <si>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</si>
  <si>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</si>
  <si>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</si>
  <si>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</si>
  <si>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</si>
  <si>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</si>
  <si>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</si>
  <si>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</si>
  <si>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</si>
  <si>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</si>
  <si>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</si>
  <si>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</si>
  <si>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</si>
  <si>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</si>
  <si>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</si>
  <si>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</si>
  <si>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</si>
  <si>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</si>
  <si>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</si>
  <si>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</si>
  <si>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</si>
  <si>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</si>
  <si>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</si>
  <si>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</si>
  <si>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</si>
  <si>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</si>
  <si>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</si>
  <si>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</si>
  <si>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</si>
  <si>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</si>
  <si>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</si>
  <si>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</si>
  <si>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</si>
  <si>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</si>
  <si>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</si>
  <si>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</si>
  <si>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</si>
  <si>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</si>
  <si>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</si>
  <si>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</si>
  <si>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</si>
  <si>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</si>
  <si>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</si>
  <si>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</si>
  <si>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</si>
  <si>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</si>
  <si>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</si>
  <si>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</si>
  <si>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</si>
  <si>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</si>
  <si>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</si>
  <si>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</si>
  <si>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</si>
  <si>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</si>
  <si>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</si>
  <si>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</si>
  <si>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</si>
  <si>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</si>
  <si>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</si>
  <si>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</si>
  <si>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</si>
  <si>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</si>
  <si>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</si>
  <si>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</si>
  <si>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</si>
  <si>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</si>
  <si>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</si>
  <si>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</si>
  <si>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</si>
  <si>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</si>
  <si>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</si>
  <si>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</si>
  <si>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</si>
  <si>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</si>
  <si>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</si>
  <si>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</si>
  <si>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</si>
  <si>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</si>
  <si>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</si>
  <si>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</si>
  <si>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</si>
  <si>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</si>
  <si>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</si>
  <si>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</si>
  <si>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</si>
  <si>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</si>
  <si>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</si>
  <si>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</si>
  <si>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</si>
  <si>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</si>
  <si>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</si>
  <si>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</si>
  <si>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</si>
  <si>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</si>
  <si>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</si>
  <si>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</si>
  <si>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</si>
  <si>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</si>
  <si>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</si>
  <si>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</si>
  <si>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</si>
  <si>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</si>
  <si>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</si>
  <si>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</si>
  <si>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</si>
  <si>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</si>
  <si>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</si>
  <si>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</si>
  <si>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</si>
  <si>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</si>
  <si>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</si>
  <si>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</si>
  <si>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</si>
  <si>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</si>
  <si>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</si>
  <si>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</si>
  <si>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</si>
  <si>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</si>
  <si>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</si>
  <si>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</si>
  <si>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</si>
  <si>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</si>
  <si>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</si>
  <si>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</si>
  <si>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</si>
  <si>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</si>
  <si>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</si>
  <si>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</si>
  <si>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</si>
  <si>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</si>
  <si>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</si>
  <si>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</si>
  <si>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</si>
  <si>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</si>
  <si>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</si>
  <si>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</si>
  <si>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</si>
  <si>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</si>
  <si>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</si>
  <si>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</si>
  <si>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</si>
  <si>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</si>
  <si>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</si>
  <si>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</si>
  <si>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</si>
  <si>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</si>
  <si>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</si>
  <si>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</si>
  <si>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</si>
  <si>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</si>
  <si>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</si>
  <si>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</si>
  <si>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</si>
  <si>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</si>
  <si>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</si>
  <si>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</si>
  <si>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</si>
  <si>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</si>
  <si>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</si>
  <si>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</si>
  <si>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</si>
  <si>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</si>
  <si>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</si>
  <si>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</si>
  <si>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</si>
  <si>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</si>
  <si>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</si>
  <si>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</si>
  <si>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</si>
  <si>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</si>
  <si>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</si>
  <si>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</si>
  <si>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</si>
  <si>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</si>
  <si>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</si>
  <si>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</si>
  <si>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</si>
  <si>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</si>
  <si>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</si>
  <si>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</si>
  <si>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</si>
  <si>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</si>
  <si>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</si>
  <si>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</si>
  <si>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</si>
  <si>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</si>
  <si>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</si>
  <si>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</si>
  <si>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</si>
  <si>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</si>
  <si>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</si>
  <si>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</si>
  <si>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</si>
  <si>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</si>
  <si>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</si>
  <si>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</si>
  <si>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</si>
  <si>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</si>
  <si>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</si>
  <si>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</si>
  <si>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</si>
  <si>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</si>
  <si>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</si>
  <si>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</si>
  <si>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</si>
  <si>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</si>
  <si>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</si>
  <si>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</si>
  <si>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</si>
  <si>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</si>
  <si>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</si>
  <si>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</si>
  <si>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</si>
  <si>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</si>
  <si>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</si>
  <si>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</si>
  <si>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</si>
  <si>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</si>
  <si>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</si>
  <si>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</si>
  <si>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</si>
  <si>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</si>
  <si>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</si>
  <si>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</si>
  <si>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</si>
  <si>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</si>
  <si>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</si>
  <si>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</si>
  <si>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</si>
  <si>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</si>
  <si>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</si>
  <si>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</si>
  <si>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</si>
  <si>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</si>
  <si>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</si>
  <si>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</si>
  <si>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</si>
  <si>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</si>
  <si>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</si>
  <si>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</si>
  <si>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</si>
  <si>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</si>
  <si>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</si>
  <si>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</si>
  <si>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</si>
  <si>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</si>
  <si>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</si>
  <si>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</si>
  <si>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</si>
  <si>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</si>
  <si>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</si>
  <si>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</si>
  <si>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</si>
  <si>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</si>
  <si>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</si>
  <si>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</si>
  <si>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</si>
  <si>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</si>
  <si>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</si>
  <si>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</si>
  <si>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</si>
  <si>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</si>
  <si>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</si>
  <si>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</si>
  <si>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</si>
  <si>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</si>
  <si>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</si>
  <si>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</si>
  <si>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</si>
  <si>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</si>
  <si>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</si>
  <si>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</si>
  <si>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</si>
  <si>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</si>
  <si>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</si>
  <si>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</si>
  <si>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</si>
  <si>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</si>
  <si>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</si>
  <si>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</si>
  <si>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</si>
  <si>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</si>
  <si>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</si>
  <si>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</si>
  <si>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</si>
  <si>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</si>
  <si>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</si>
  <si>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</si>
  <si>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</si>
  <si>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</si>
  <si>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</si>
  <si>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</si>
  <si>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</si>
  <si>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</si>
  <si>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</si>
  <si>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</si>
  <si>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</si>
  <si>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</si>
  <si>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</si>
  <si>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</si>
  <si>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</si>
  <si>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</si>
  <si>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</si>
  <si>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</si>
  <si>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</si>
  <si>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</si>
  <si>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</si>
  <si>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</si>
  <si>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</si>
  <si>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</si>
  <si>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</si>
  <si>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</si>
  <si>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</si>
  <si>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</si>
  <si>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</si>
  <si>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</si>
  <si>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</si>
  <si>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</si>
  <si>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</si>
  <si>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</si>
  <si>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</si>
  <si>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</si>
  <si>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</si>
  <si>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</si>
  <si>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</si>
  <si>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</si>
  <si>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</si>
  <si>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</si>
  <si>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</si>
  <si>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</si>
  <si>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</si>
  <si>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</si>
  <si>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</si>
  <si>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</si>
  <si>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</si>
  <si>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</si>
  <si>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</si>
  <si>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</si>
  <si>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</si>
  <si>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</si>
  <si>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</si>
  <si>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</si>
  <si>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</si>
  <si>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</si>
  <si>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</si>
  <si>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</si>
  <si>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</si>
  <si>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</si>
  <si>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</si>
  <si>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</si>
  <si>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</si>
  <si>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</si>
  <si>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</si>
  <si>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</si>
  <si>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</si>
  <si>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</si>
  <si>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</si>
  <si>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</si>
  <si>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</si>
  <si>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</si>
  <si>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</si>
  <si>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</si>
  <si>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</si>
  <si>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</si>
  <si>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</si>
  <si>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</si>
  <si>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</si>
  <si>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</si>
  <si>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</si>
  <si>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</si>
  <si>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</si>
  <si>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</si>
  <si>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</si>
  <si>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</si>
  <si>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</si>
  <si>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</si>
  <si>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</si>
  <si>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</si>
  <si>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</si>
  <si>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</si>
  <si>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</si>
  <si>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</si>
  <si>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</si>
  <si>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</si>
  <si>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</si>
  <si>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</si>
  <si>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</si>
  <si>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</si>
  <si>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</si>
  <si>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</si>
  <si>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</si>
  <si>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</si>
  <si>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</si>
  <si>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</si>
  <si>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</si>
  <si>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</si>
  <si>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</si>
  <si>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</si>
  <si>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</si>
  <si>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</si>
  <si>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</si>
  <si>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</si>
  <si>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</si>
  <si>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</si>
  <si>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</si>
  <si>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</si>
  <si>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</si>
  <si>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</si>
  <si>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</si>
  <si>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</si>
  <si>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</si>
  <si>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</si>
  <si>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</si>
  <si>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</si>
  <si>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</si>
  <si>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</si>
  <si>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</si>
  <si>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</si>
  <si>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</si>
  <si>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</si>
  <si>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</si>
  <si>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</si>
  <si>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</si>
  <si>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</si>
  <si>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</si>
  <si>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</si>
  <si>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</si>
  <si>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</si>
  <si>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</si>
  <si>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</si>
  <si>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</si>
  <si>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</si>
  <si>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</si>
  <si>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</si>
  <si>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</si>
  <si>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</si>
  <si>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</si>
  <si>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</si>
  <si>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</si>
  <si>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</si>
  <si>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</si>
  <si>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</si>
  <si>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</si>
  <si>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</si>
  <si>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</si>
  <si>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</si>
  <si>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</si>
  <si>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</si>
  <si>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</si>
  <si>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</si>
  <si>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</si>
  <si>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</si>
  <si>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</si>
  <si>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</si>
  <si>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</si>
  <si>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</si>
  <si>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</si>
  <si>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</si>
  <si>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</si>
  <si>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</si>
  <si>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</si>
  <si>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</si>
  <si>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</si>
  <si>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</si>
  <si>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</si>
  <si>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</si>
  <si>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</si>
  <si>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</si>
  <si>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</si>
  <si>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</si>
  <si>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</si>
  <si>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</si>
  <si>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</si>
  <si>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</si>
  <si>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</si>
  <si>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</si>
  <si>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</si>
  <si>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</si>
  <si>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</si>
  <si>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</si>
  <si>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</si>
  <si>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</si>
  <si>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</si>
  <si>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</si>
  <si>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</si>
  <si>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</si>
  <si>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</si>
  <si>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</si>
  <si>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</si>
  <si>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</si>
  <si>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</si>
  <si>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</si>
  <si>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</si>
  <si>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</si>
  <si>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</si>
  <si>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</si>
  <si>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</si>
  <si>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</si>
  <si>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</si>
  <si>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</si>
  <si>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</si>
  <si>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</si>
  <si>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</si>
  <si>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</si>
  <si>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</si>
  <si>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</si>
  <si>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</si>
  <si>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</si>
  <si>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</si>
  <si>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</si>
  <si>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</si>
  <si>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</si>
  <si>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</si>
  <si>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</si>
  <si>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</si>
  <si>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</si>
  <si>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</si>
  <si>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</si>
  <si>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</si>
  <si>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</si>
  <si>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</si>
  <si>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</si>
  <si>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</si>
  <si>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</si>
  <si>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</si>
  <si>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</si>
  <si>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</si>
  <si>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</si>
  <si>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</si>
  <si>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</si>
  <si>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</si>
  <si>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</si>
  <si>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</si>
  <si>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</si>
  <si>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</si>
  <si>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</si>
  <si>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</si>
  <si>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</si>
  <si>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</si>
  <si>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</si>
  <si>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</si>
  <si>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</si>
  <si>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</si>
  <si>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</si>
  <si>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</si>
  <si>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</si>
  <si>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</si>
  <si>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</si>
  <si>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</si>
  <si>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</si>
  <si>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</si>
  <si>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</si>
  <si>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</si>
  <si>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</si>
  <si>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</si>
  <si>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</si>
  <si>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</si>
  <si>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</si>
  <si>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</si>
  <si>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</si>
  <si>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</si>
  <si>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</si>
  <si>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</si>
  <si>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</si>
  <si>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</si>
  <si>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</si>
  <si>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</si>
  <si>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</si>
  <si>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</si>
  <si>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</si>
  <si>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</si>
  <si>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</si>
  <si>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</si>
  <si>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</si>
  <si>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</si>
  <si>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</si>
  <si>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</si>
  <si>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</si>
  <si>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</si>
  <si>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</si>
  <si>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</si>
  <si>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</si>
  <si>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</si>
  <si>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</si>
  <si>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</si>
  <si>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</si>
  <si>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</si>
  <si>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</si>
  <si>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</si>
  <si>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</si>
  <si>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</si>
  <si>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</si>
  <si>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</si>
  <si>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</si>
  <si>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</si>
  <si>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</si>
  <si>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</si>
  <si>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</si>
  <si>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</si>
  <si>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</si>
  <si>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</si>
  <si>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</si>
  <si>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</si>
  <si>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</si>
  <si>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</si>
  <si>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</si>
  <si>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</si>
  <si>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</si>
  <si>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</si>
  <si>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</si>
  <si>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</si>
  <si>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</si>
  <si>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</si>
  <si>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</si>
  <si>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</si>
  <si>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</si>
  <si>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</si>
  <si>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</si>
  <si>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</si>
  <si>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</si>
  <si>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</si>
  <si>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</si>
  <si>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</si>
  <si>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</si>
  <si>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</si>
  <si>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</si>
  <si>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</si>
  <si>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</si>
  <si>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</si>
  <si>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</si>
  <si>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</si>
  <si>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</si>
  <si>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</si>
  <si>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</si>
  <si>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</si>
  <si>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</si>
  <si>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</si>
  <si>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</si>
  <si>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</si>
  <si>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</si>
  <si>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</si>
  <si>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</si>
  <si>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</si>
  <si>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</si>
  <si>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</si>
  <si>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</si>
  <si>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</si>
  <si>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</si>
  <si>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</si>
  <si>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</si>
  <si>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</si>
  <si>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</si>
  <si>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</si>
  <si>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</si>
  <si>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</si>
  <si>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</si>
  <si>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</si>
  <si>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</si>
  <si>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</si>
  <si>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</si>
  <si>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</si>
  <si>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</si>
  <si>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</si>
  <si>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</si>
  <si>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</si>
  <si>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</si>
  <si>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</si>
  <si>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</si>
  <si>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</si>
  <si>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</si>
  <si>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</si>
  <si>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</si>
  <si>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</si>
  <si>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</si>
  <si>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</si>
  <si>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</si>
  <si>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</si>
  <si>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</si>
  <si>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</si>
  <si>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</si>
  <si>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</si>
  <si>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</si>
  <si>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</si>
  <si>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</si>
  <si>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</si>
  <si>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</si>
  <si>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</si>
  <si>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</si>
  <si>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</si>
  <si>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</si>
  <si>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</si>
  <si>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</si>
  <si>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</si>
  <si>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</si>
  <si>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</si>
  <si>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</si>
  <si>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</si>
  <si>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</si>
  <si>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</si>
  <si>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</si>
  <si>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</si>
  <si>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</si>
  <si>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</si>
  <si>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</si>
  <si>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</si>
  <si>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</si>
  <si>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</si>
  <si>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</si>
  <si>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</si>
  <si>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</si>
  <si>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</si>
  <si>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</si>
  <si>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</si>
  <si>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</si>
  <si>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</si>
  <si>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</si>
  <si>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</si>
  <si>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</si>
  <si>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</si>
  <si>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</si>
  <si>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</si>
  <si>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</si>
  <si>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</si>
  <si>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</si>
  <si>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</si>
  <si>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</si>
  <si>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</si>
  <si>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</si>
  <si>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</si>
  <si>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</si>
  <si>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</si>
  <si>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</si>
  <si>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</si>
  <si>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</si>
  <si>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</si>
  <si>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</si>
  <si>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</si>
  <si>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</si>
  <si>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</si>
  <si>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</si>
  <si>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</si>
  <si>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</si>
  <si>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</si>
  <si>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</si>
  <si>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</si>
  <si>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</si>
  <si>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</si>
  <si>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</si>
  <si>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</si>
  <si>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</si>
  <si>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</si>
  <si>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</si>
  <si>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</si>
  <si>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</si>
  <si>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</si>
  <si>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</si>
  <si>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</si>
  <si>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</si>
  <si>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</si>
  <si>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</si>
  <si>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1.4</t>
  </si>
  <si>
    <t>2.1</t>
  </si>
  <si>
    <t>2.2</t>
  </si>
  <si>
    <t>3.1</t>
  </si>
  <si>
    <t>Cumplimiento Plan de Gestión Ambiental y Social. Condiciones de Higiene y Seguridad</t>
  </si>
  <si>
    <t>Plan de Manejo Ambiental</t>
  </si>
  <si>
    <t>Permiso Ambiental</t>
  </si>
  <si>
    <t>Seguimiento Pmas</t>
  </si>
  <si>
    <t>Luminarias</t>
  </si>
  <si>
    <t xml:space="preserve"> LIMPIEZA DE OBRA</t>
  </si>
  <si>
    <t xml:space="preserve">Un </t>
  </si>
  <si>
    <t>mes</t>
  </si>
  <si>
    <t>INDEC-CM - 37440-11</t>
  </si>
  <si>
    <t>INDEC-DCTO - Inciso p)</t>
  </si>
  <si>
    <t>INDEC-DCTO - Inciso r)</t>
  </si>
  <si>
    <t>INDEC-DCTO - Inciso g)</t>
  </si>
  <si>
    <t>INDEC-CM - 41242-11</t>
  </si>
  <si>
    <t>INDEC-DCTO - Inciso d)</t>
  </si>
  <si>
    <t>INDEC-CM - 37540-11</t>
  </si>
  <si>
    <t>SUBSECRETARIA DE ARQUITECTURA</t>
  </si>
  <si>
    <t>2.3</t>
  </si>
  <si>
    <t>Limpieza final de la obra y el obrador</t>
  </si>
  <si>
    <t xml:space="preserve"> TRABAJOS GENERALES DE LA OBRA</t>
  </si>
  <si>
    <t>Cartel de Obra</t>
  </si>
  <si>
    <t>Cercado de Obra</t>
  </si>
  <si>
    <t>COMPONENTE CANCHA</t>
  </si>
  <si>
    <t>Replanteo del componente</t>
  </si>
  <si>
    <t>Movimiento de Suelos</t>
  </si>
  <si>
    <t>Extracción de tierra originaria</t>
  </si>
  <si>
    <t>Excavacion para bases / insertos</t>
  </si>
  <si>
    <t>Rellenos + compactación terreno con aporte de tierra</t>
  </si>
  <si>
    <t>Relleno de bases / insertos</t>
  </si>
  <si>
    <t>Piso de Hº Aº espesor 15 cm</t>
  </si>
  <si>
    <t>Terminación en piso de Hº Aº con cemento alisado (playón polideportivo)</t>
  </si>
  <si>
    <t>Demarcación de canchas</t>
  </si>
  <si>
    <t>Pintura en la superficie del playon</t>
  </si>
  <si>
    <t>Demarcación institucional</t>
  </si>
  <si>
    <t>Jirafas - Tableros de Basquet</t>
  </si>
  <si>
    <t>Arcos de futbol</t>
  </si>
  <si>
    <t>Red de Vóley , accesorios y soportes metálicos</t>
  </si>
  <si>
    <t>Columnas telescópicas c/ reflector y protección</t>
  </si>
  <si>
    <t>Tendido Subterráneo</t>
  </si>
  <si>
    <t>Tablero</t>
  </si>
  <si>
    <t>1.6</t>
  </si>
  <si>
    <t>1.6.1</t>
  </si>
  <si>
    <t>1.6.2</t>
  </si>
  <si>
    <t>1.6.3</t>
  </si>
  <si>
    <t>2</t>
  </si>
  <si>
    <t>2.2.1</t>
  </si>
  <si>
    <t>2.2.2</t>
  </si>
  <si>
    <t>2.2.3</t>
  </si>
  <si>
    <t>2.4</t>
  </si>
  <si>
    <t>2.5</t>
  </si>
  <si>
    <t>2.6</t>
  </si>
  <si>
    <t>2.7</t>
  </si>
  <si>
    <t>2.8</t>
  </si>
  <si>
    <t>2.9</t>
  </si>
  <si>
    <t>2.10</t>
  </si>
  <si>
    <t>2.11</t>
  </si>
  <si>
    <t>2.12</t>
  </si>
  <si>
    <t>2.13</t>
  </si>
  <si>
    <t>2.13.1</t>
  </si>
  <si>
    <t>2.14</t>
  </si>
  <si>
    <t>2.14.1</t>
  </si>
  <si>
    <t>2.14.2</t>
  </si>
  <si>
    <t>3</t>
  </si>
  <si>
    <t>3.2</t>
  </si>
  <si>
    <t>90 dias</t>
  </si>
  <si>
    <t>Provincia de la Rioja</t>
  </si>
  <si>
    <t>CHIMBAS - SAN JUAN</t>
  </si>
  <si>
    <t>Cordón perimetral Hº Aº</t>
  </si>
  <si>
    <t>Instalacion electrica</t>
  </si>
  <si>
    <t>Limpieza de obra periódica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</si>
</sst>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4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7" fillId="0" borderId="23" xfId="0" applyFont="1" applyBorder="1" applyAlignment="1">
      <alignment vertical="center"/>
    </xf>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0" fontId="7" fillId="0" borderId="0" xfId="7" applyFont="1" applyAlignment="1">
      <alignment horizontal="center" vertical="center"/>
    </xf>
    <xf numFmtId="0" fontId="7" fillId="0" borderId="9" xfId="0" applyFont="1" applyBorder="1" applyAlignment="1">
      <alignment horizontal="center" vertical="center" wrapText="1"/>
    </xf>
    <xf numFmtId="0" fontId="7" fillId="0" borderId="0" xfId="7" applyFont="1" applyAlignment="1">
      <alignment vertical="center"/>
    </xf>
    <xf numFmtId="0" fontId="7" fillId="0" borderId="18" xfId="0" applyFont="1" applyBorder="1" applyAlignment="1">
      <alignment horizontal="center" vertical="center" wrapText="1"/>
    </xf>
    <xf numFmtId="0" fontId="41" fillId="5" borderId="35" xfId="0" applyFont="1" applyFill="1" applyBorder="1" applyAlignment="1">
      <alignment horizontal="left" vertical="center"/>
    </xf>
    <xf numFmtId="0" fontId="41" fillId="5" borderId="36" xfId="0" applyFont="1" applyFill="1" applyBorder="1" applyAlignment="1">
      <alignment horizontal="left" vertical="center"/>
    </xf>
    <xf numFmtId="0" fontId="41" fillId="5" borderId="37" xfId="0" applyFont="1" applyFill="1" applyBorder="1" applyAlignment="1">
      <alignment horizontal="left" vertical="center"/>
    </xf>
    <xf numFmtId="0" fontId="42" fillId="5" borderId="37" xfId="0" applyFont="1" applyFill="1" applyBorder="1" applyAlignment="1">
      <alignment horizontal="center" vertical="center"/>
    </xf>
    <xf numFmtId="0" fontId="42" fillId="5" borderId="38" xfId="0" applyFont="1" applyFill="1" applyBorder="1" applyAlignment="1">
      <alignment vertical="center"/>
    </xf>
    <xf numFmtId="0" fontId="42" fillId="5" borderId="38" xfId="0" applyFont="1" applyFill="1" applyBorder="1" applyAlignment="1">
      <alignment horizontal="center" vertical="center"/>
    </xf>
    <xf numFmtId="0" fontId="41" fillId="5" borderId="38" xfId="0" applyFont="1" applyFill="1" applyBorder="1" applyAlignment="1">
      <alignment vertical="center"/>
    </xf>
    <xf numFmtId="0" fontId="42" fillId="5" borderId="39" xfId="0" applyFont="1" applyFill="1" applyBorder="1" applyAlignment="1">
      <alignment vertical="center"/>
    </xf>
    <xf numFmtId="0" fontId="42" fillId="5" borderId="39" xfId="0" applyFont="1" applyFill="1" applyBorder="1" applyAlignment="1">
      <alignment horizontal="center" vertical="center"/>
    </xf>
    <xf numFmtId="0" fontId="42" fillId="5" borderId="40" xfId="0" applyFont="1" applyFill="1" applyBorder="1" applyAlignment="1">
      <alignment horizontal="center" vertical="center"/>
    </xf>
    <xf numFmtId="0" fontId="41" fillId="5" borderId="37" xfId="0" applyFont="1" applyFill="1" applyBorder="1" applyAlignment="1">
      <alignment vertical="center"/>
    </xf>
    <xf numFmtId="2" fontId="42" fillId="5" borderId="38" xfId="0" applyNumberFormat="1" applyFont="1" applyFill="1" applyBorder="1" applyAlignment="1">
      <alignment vertical="center"/>
    </xf>
    <xf numFmtId="0" fontId="42" fillId="5" borderId="37" xfId="0" applyFont="1" applyFill="1" applyBorder="1" applyAlignment="1">
      <alignment vertical="center"/>
    </xf>
    <xf numFmtId="0" fontId="41" fillId="5" borderId="38" xfId="0" quotePrefix="1" applyFont="1" applyFill="1" applyBorder="1" applyAlignment="1">
      <alignment horizontal="left" vertical="center"/>
    </xf>
    <xf numFmtId="0" fontId="41" fillId="5" borderId="38" xfId="0" applyFont="1" applyFill="1" applyBorder="1" applyAlignment="1">
      <alignment horizontal="left" vertical="center"/>
    </xf>
    <xf numFmtId="2" fontId="41" fillId="5" borderId="38" xfId="0" applyNumberFormat="1" applyFont="1" applyFill="1" applyBorder="1" applyAlignment="1">
      <alignment horizontal="left" vertical="center"/>
    </xf>
    <xf numFmtId="0" fontId="41" fillId="5" borderId="17" xfId="0" applyFont="1" applyFill="1" applyBorder="1" applyAlignment="1">
      <alignment vertical="center"/>
    </xf>
    <xf numFmtId="49" fontId="41" fillId="5" borderId="40" xfId="0" applyNumberFormat="1" applyFont="1" applyFill="1" applyBorder="1" applyAlignment="1">
      <alignment horizontal="center" vertical="center"/>
    </xf>
    <xf numFmtId="49" fontId="41" fillId="5" borderId="37" xfId="0" applyNumberFormat="1" applyFont="1" applyFill="1" applyBorder="1" applyAlignment="1">
      <alignment horizontal="center" vertical="center"/>
    </xf>
    <xf numFmtId="49" fontId="41" fillId="5" borderId="38" xfId="0" applyNumberFormat="1" applyFont="1" applyFill="1" applyBorder="1" applyAlignment="1">
      <alignment horizontal="center" vertical="center"/>
    </xf>
    <xf numFmtId="49" fontId="41" fillId="5" borderId="39" xfId="0" applyNumberFormat="1" applyFont="1" applyFill="1" applyBorder="1" applyAlignment="1">
      <alignment horizontal="center" vertical="center"/>
    </xf>
    <xf numFmtId="49" fontId="41" fillId="5" borderId="41" xfId="0" applyNumberFormat="1" applyFont="1" applyFill="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PTyCI!$E$48:$H$48</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PTyCI!$E$49:$H$49</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PTyCI!$E$51:$H$51</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PTyCI!$E$52:$H$52</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5" bestFit="1" customWidth="1"/>
    <col min="2" max="2" width="6.140625" style="216" customWidth="1"/>
    <col min="3" max="3" width="1.42578125" style="215" customWidth="1"/>
    <col min="4" max="4" width="2.7109375" style="216" customWidth="1"/>
    <col min="5" max="5" width="33.85546875" style="215" customWidth="1"/>
    <col min="6" max="16384" width="11.42578125" style="215"/>
  </cols>
  <sheetData>
    <row r="1" spans="1:5" s="213" customFormat="1" ht="15" customHeight="1" x14ac:dyDescent="0.2">
      <c r="B1" s="214" t="s">
        <v>488</v>
      </c>
      <c r="D1" s="214"/>
    </row>
    <row r="3" spans="1:5" ht="15" customHeight="1" x14ac:dyDescent="0.2">
      <c r="A3" s="324" t="s">
        <v>317</v>
      </c>
      <c r="B3" s="216" t="s">
        <v>47</v>
      </c>
      <c r="C3" s="217"/>
      <c r="D3" s="217"/>
      <c r="E3" s="324" t="s">
        <v>48</v>
      </c>
    </row>
    <row r="4" spans="1:5" ht="15" customHeight="1" x14ac:dyDescent="0.2">
      <c r="A4" s="324"/>
      <c r="B4" s="216" t="s">
        <v>49</v>
      </c>
      <c r="C4" s="217"/>
      <c r="D4" s="217"/>
      <c r="E4" s="324"/>
    </row>
    <row r="5" spans="1:5" ht="15" customHeight="1" x14ac:dyDescent="0.2">
      <c r="A5" s="214"/>
      <c r="B5" s="214"/>
      <c r="C5" s="214"/>
      <c r="D5" s="214"/>
      <c r="E5" s="214"/>
    </row>
    <row r="6" spans="1:5" ht="15" customHeight="1" x14ac:dyDescent="0.2">
      <c r="A6" s="216" t="str">
        <f t="shared" ref="A6:A69" si="0">CONCATENATE("INDEC-CM - ",B6,C6,D6)</f>
        <v>INDEC-CM - 37210-51</v>
      </c>
      <c r="B6" s="216">
        <v>37210</v>
      </c>
      <c r="C6" s="91" t="s">
        <v>50</v>
      </c>
      <c r="D6" s="216">
        <v>51</v>
      </c>
      <c r="E6" s="215" t="s">
        <v>51</v>
      </c>
    </row>
    <row r="7" spans="1:5" ht="15" customHeight="1" x14ac:dyDescent="0.2">
      <c r="A7" s="216" t="str">
        <f t="shared" si="0"/>
        <v>INDEC-CM - 37210-52</v>
      </c>
      <c r="B7" s="216">
        <v>37210</v>
      </c>
      <c r="C7" s="91" t="s">
        <v>50</v>
      </c>
      <c r="D7" s="216">
        <v>52</v>
      </c>
      <c r="E7" s="215" t="s">
        <v>52</v>
      </c>
    </row>
    <row r="8" spans="1:5" ht="15" customHeight="1" x14ac:dyDescent="0.2">
      <c r="A8" s="216" t="str">
        <f t="shared" si="0"/>
        <v>INDEC-CM - 42911-81</v>
      </c>
      <c r="B8" s="216">
        <v>42911</v>
      </c>
      <c r="C8" s="91" t="s">
        <v>50</v>
      </c>
      <c r="D8" s="216">
        <v>81</v>
      </c>
      <c r="E8" s="218" t="s">
        <v>53</v>
      </c>
    </row>
    <row r="9" spans="1:5" ht="15" customHeight="1" x14ac:dyDescent="0.2">
      <c r="A9" s="216" t="str">
        <f t="shared" si="0"/>
        <v>INDEC-CM - 41242-11</v>
      </c>
      <c r="B9" s="216">
        <v>41242</v>
      </c>
      <c r="C9" s="91" t="s">
        <v>50</v>
      </c>
      <c r="D9" s="216">
        <v>11</v>
      </c>
      <c r="E9" s="218" t="s">
        <v>54</v>
      </c>
    </row>
    <row r="10" spans="1:5" ht="15" customHeight="1" x14ac:dyDescent="0.2">
      <c r="A10" s="216" t="str">
        <f t="shared" si="0"/>
        <v>INDEC-CM - 37440-21</v>
      </c>
      <c r="B10" s="216">
        <v>37440</v>
      </c>
      <c r="C10" s="91" t="s">
        <v>50</v>
      </c>
      <c r="D10" s="216">
        <v>21</v>
      </c>
      <c r="E10" s="215" t="s">
        <v>55</v>
      </c>
    </row>
    <row r="11" spans="1:5" ht="15" customHeight="1" x14ac:dyDescent="0.2">
      <c r="A11" s="216" t="str">
        <f t="shared" si="0"/>
        <v>INDEC-CM - 38130-13</v>
      </c>
      <c r="B11" s="216">
        <v>38130</v>
      </c>
      <c r="C11" s="91" t="s">
        <v>50</v>
      </c>
      <c r="D11" s="216">
        <v>13</v>
      </c>
      <c r="E11" s="218" t="s">
        <v>56</v>
      </c>
    </row>
    <row r="12" spans="1:5" ht="15" customHeight="1" x14ac:dyDescent="0.2">
      <c r="A12" s="216" t="str">
        <f t="shared" si="0"/>
        <v>INDEC-CM - 38130-12</v>
      </c>
      <c r="B12" s="216">
        <v>38130</v>
      </c>
      <c r="C12" s="91" t="s">
        <v>50</v>
      </c>
      <c r="D12" s="216">
        <v>12</v>
      </c>
      <c r="E12" s="218" t="s">
        <v>57</v>
      </c>
    </row>
    <row r="13" spans="1:5" ht="15" customHeight="1" x14ac:dyDescent="0.2">
      <c r="A13" s="216" t="str">
        <f t="shared" si="0"/>
        <v>INDEC-CM - 38130-11</v>
      </c>
      <c r="B13" s="216">
        <v>38130</v>
      </c>
      <c r="C13" s="91" t="s">
        <v>50</v>
      </c>
      <c r="D13" s="216">
        <v>11</v>
      </c>
      <c r="E13" s="218" t="s">
        <v>58</v>
      </c>
    </row>
    <row r="14" spans="1:5" ht="15" customHeight="1" x14ac:dyDescent="0.2">
      <c r="A14" s="216" t="str">
        <f t="shared" si="0"/>
        <v>INDEC-CM - 27230-11</v>
      </c>
      <c r="B14" s="216">
        <v>27230</v>
      </c>
      <c r="C14" s="91" t="s">
        <v>50</v>
      </c>
      <c r="D14" s="216">
        <v>11</v>
      </c>
      <c r="E14" s="218" t="s">
        <v>59</v>
      </c>
    </row>
    <row r="15" spans="1:5" ht="15" customHeight="1" x14ac:dyDescent="0.2">
      <c r="A15" s="216" t="str">
        <f t="shared" si="0"/>
        <v>INDEC-CM - 44821-11</v>
      </c>
      <c r="B15" s="216">
        <v>44821</v>
      </c>
      <c r="C15" s="91" t="s">
        <v>50</v>
      </c>
      <c r="D15" s="216">
        <v>11</v>
      </c>
      <c r="E15" s="215" t="s">
        <v>60</v>
      </c>
    </row>
    <row r="16" spans="1:5" ht="15" customHeight="1" x14ac:dyDescent="0.2">
      <c r="A16" s="216" t="str">
        <f t="shared" si="0"/>
        <v>INDEC-CM - 37560-11</v>
      </c>
      <c r="B16" s="216">
        <v>37560</v>
      </c>
      <c r="C16" s="91" t="s">
        <v>50</v>
      </c>
      <c r="D16" s="216">
        <v>11</v>
      </c>
      <c r="E16" s="218" t="s">
        <v>61</v>
      </c>
    </row>
    <row r="17" spans="1:496" ht="15" customHeight="1" x14ac:dyDescent="0.2">
      <c r="A17" s="216" t="str">
        <f t="shared" si="0"/>
        <v>INDEC-CM - 15400-11</v>
      </c>
      <c r="B17" s="216">
        <v>15400</v>
      </c>
      <c r="C17" s="91" t="s">
        <v>50</v>
      </c>
      <c r="D17" s="216">
        <v>11</v>
      </c>
      <c r="E17" s="218" t="s">
        <v>62</v>
      </c>
    </row>
    <row r="18" spans="1:496" ht="15" customHeight="1" x14ac:dyDescent="0.2">
      <c r="A18" s="216" t="str">
        <f t="shared" si="0"/>
        <v>INDEC-CM - 15310-11</v>
      </c>
      <c r="B18" s="216">
        <v>15310</v>
      </c>
      <c r="C18" s="91" t="s">
        <v>50</v>
      </c>
      <c r="D18" s="216">
        <v>11</v>
      </c>
      <c r="E18" s="215" t="s">
        <v>63</v>
      </c>
    </row>
    <row r="19" spans="1:496" ht="15" customHeight="1" x14ac:dyDescent="0.2">
      <c r="A19" s="216" t="str">
        <f t="shared" si="0"/>
        <v>INDEC-CM - 46531-11</v>
      </c>
      <c r="B19" s="216">
        <v>46531</v>
      </c>
      <c r="C19" s="91" t="s">
        <v>50</v>
      </c>
      <c r="D19" s="216">
        <v>11</v>
      </c>
      <c r="E19" s="218" t="s">
        <v>64</v>
      </c>
    </row>
    <row r="20" spans="1:496" ht="15" customHeight="1" x14ac:dyDescent="0.2">
      <c r="A20" s="216" t="str">
        <f t="shared" si="0"/>
        <v>INDEC-CM - 43540-11</v>
      </c>
      <c r="B20" s="216">
        <v>43540</v>
      </c>
      <c r="C20" s="91" t="s">
        <v>50</v>
      </c>
      <c r="D20" s="216">
        <v>11</v>
      </c>
      <c r="E20" s="215" t="s">
        <v>65</v>
      </c>
    </row>
    <row r="21" spans="1:496" ht="15" customHeight="1" x14ac:dyDescent="0.2">
      <c r="A21" s="216" t="str">
        <f t="shared" si="0"/>
        <v>INDEC-CM - 43540-12</v>
      </c>
      <c r="B21" s="216">
        <v>43540</v>
      </c>
      <c r="C21" s="91" t="s">
        <v>50</v>
      </c>
      <c r="D21" s="216">
        <v>12</v>
      </c>
      <c r="E21" s="215" t="s">
        <v>66</v>
      </c>
    </row>
    <row r="22" spans="1:496" s="221" customFormat="1" ht="15" customHeight="1" x14ac:dyDescent="0.2">
      <c r="A22" s="219"/>
      <c r="B22" s="219"/>
      <c r="C22" s="220"/>
      <c r="D22" s="219"/>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c r="GY22" s="215"/>
      <c r="GZ22" s="215"/>
      <c r="HA22" s="215"/>
      <c r="HB22" s="215"/>
      <c r="HC22" s="215"/>
      <c r="HD22" s="215"/>
      <c r="HE22" s="215"/>
      <c r="HF22" s="215"/>
      <c r="HG22" s="215"/>
      <c r="HH22" s="215"/>
      <c r="HI22" s="215"/>
      <c r="HJ22" s="215"/>
      <c r="HK22" s="215"/>
      <c r="HL22" s="215"/>
      <c r="HM22" s="215"/>
      <c r="HN22" s="215"/>
      <c r="HO22" s="215"/>
      <c r="HP22" s="215"/>
      <c r="HQ22" s="215"/>
      <c r="HR22" s="215"/>
      <c r="HS22" s="215"/>
      <c r="HT22" s="215"/>
      <c r="HU22" s="215"/>
      <c r="HV22" s="215"/>
      <c r="HW22" s="215"/>
      <c r="HX22" s="215"/>
      <c r="HY22" s="215"/>
      <c r="HZ22" s="215"/>
      <c r="IA22" s="215"/>
      <c r="IB22" s="215"/>
      <c r="IC22" s="215"/>
      <c r="ID22" s="215"/>
      <c r="IE22" s="215"/>
      <c r="IF22" s="215"/>
      <c r="IG22" s="215"/>
      <c r="IH22" s="215"/>
      <c r="II22" s="215"/>
      <c r="IJ22" s="215"/>
      <c r="IK22" s="215"/>
      <c r="IL22" s="215"/>
      <c r="IM22" s="215"/>
      <c r="IN22" s="215"/>
      <c r="IO22" s="215"/>
      <c r="IP22" s="215"/>
      <c r="IQ22" s="215"/>
      <c r="IR22" s="215"/>
      <c r="IS22" s="215"/>
      <c r="IT22" s="215"/>
      <c r="IU22" s="215"/>
      <c r="IV22" s="215"/>
      <c r="IW22" s="215"/>
      <c r="IX22" s="215"/>
      <c r="IY22" s="215"/>
      <c r="IZ22" s="215"/>
      <c r="JA22" s="215"/>
      <c r="JB22" s="215"/>
      <c r="JC22" s="215"/>
      <c r="JD22" s="215"/>
      <c r="JE22" s="215"/>
      <c r="JF22" s="215"/>
      <c r="JG22" s="215"/>
      <c r="JH22" s="215"/>
      <c r="JI22" s="215"/>
      <c r="JJ22" s="215"/>
      <c r="JK22" s="215"/>
      <c r="JL22" s="215"/>
      <c r="JM22" s="215"/>
      <c r="JN22" s="215"/>
      <c r="JO22" s="215"/>
      <c r="JP22" s="215"/>
      <c r="JQ22" s="215"/>
      <c r="JR22" s="215"/>
      <c r="JS22" s="215"/>
      <c r="JT22" s="215"/>
      <c r="JU22" s="215"/>
      <c r="JV22" s="215"/>
      <c r="JW22" s="215"/>
      <c r="JX22" s="215"/>
      <c r="JY22" s="215"/>
      <c r="JZ22" s="215"/>
      <c r="KA22" s="215"/>
      <c r="KB22" s="215"/>
      <c r="KC22" s="215"/>
      <c r="KD22" s="215"/>
      <c r="KE22" s="215"/>
      <c r="KF22" s="215"/>
      <c r="KG22" s="215"/>
      <c r="KH22" s="215"/>
      <c r="KI22" s="215"/>
      <c r="KJ22" s="215"/>
      <c r="KK22" s="215"/>
      <c r="KL22" s="215"/>
      <c r="KM22" s="215"/>
      <c r="KN22" s="215"/>
      <c r="KO22" s="215"/>
      <c r="KP22" s="215"/>
      <c r="KQ22" s="215"/>
      <c r="KR22" s="215"/>
      <c r="KS22" s="215"/>
      <c r="KT22" s="215"/>
      <c r="KU22" s="215"/>
      <c r="KV22" s="215"/>
      <c r="KW22" s="215"/>
      <c r="KX22" s="215"/>
      <c r="KY22" s="215"/>
      <c r="KZ22" s="215"/>
      <c r="LA22" s="215"/>
      <c r="LB22" s="215"/>
      <c r="LC22" s="215"/>
      <c r="LD22" s="215"/>
      <c r="LE22" s="215"/>
      <c r="LF22" s="215"/>
      <c r="LG22" s="215"/>
      <c r="LH22" s="215"/>
      <c r="LI22" s="215"/>
      <c r="LJ22" s="215"/>
      <c r="LK22" s="215"/>
      <c r="LL22" s="215"/>
      <c r="LM22" s="215"/>
      <c r="LN22" s="215"/>
      <c r="LO22" s="215"/>
      <c r="LP22" s="215"/>
      <c r="LQ22" s="215"/>
      <c r="LR22" s="215"/>
      <c r="LS22" s="215"/>
      <c r="LT22" s="215"/>
      <c r="LU22" s="215"/>
      <c r="LV22" s="215"/>
      <c r="LW22" s="215"/>
      <c r="LX22" s="215"/>
      <c r="LY22" s="215"/>
      <c r="LZ22" s="215"/>
      <c r="MA22" s="215"/>
      <c r="MB22" s="215"/>
      <c r="MC22" s="215"/>
      <c r="MD22" s="215"/>
      <c r="ME22" s="215"/>
      <c r="MF22" s="215"/>
      <c r="MG22" s="215"/>
      <c r="MH22" s="215"/>
      <c r="MI22" s="215"/>
      <c r="MJ22" s="215"/>
      <c r="MK22" s="215"/>
      <c r="ML22" s="215"/>
      <c r="MM22" s="215"/>
      <c r="MN22" s="215"/>
      <c r="MO22" s="215"/>
      <c r="MP22" s="215"/>
      <c r="MQ22" s="215"/>
      <c r="MR22" s="215"/>
      <c r="MS22" s="215"/>
      <c r="MT22" s="215"/>
      <c r="MU22" s="215"/>
      <c r="MV22" s="215"/>
      <c r="MW22" s="215"/>
      <c r="MX22" s="215"/>
      <c r="MY22" s="215"/>
      <c r="MZ22" s="215"/>
      <c r="NA22" s="215"/>
      <c r="NB22" s="215"/>
      <c r="NC22" s="215"/>
      <c r="ND22" s="215"/>
      <c r="NE22" s="215"/>
      <c r="NF22" s="215"/>
      <c r="NG22" s="215"/>
      <c r="NH22" s="215"/>
      <c r="NI22" s="215"/>
      <c r="NJ22" s="215"/>
      <c r="NK22" s="215"/>
      <c r="NL22" s="215"/>
      <c r="NM22" s="215"/>
      <c r="NN22" s="215"/>
      <c r="NO22" s="215"/>
      <c r="NP22" s="215"/>
      <c r="NQ22" s="215"/>
      <c r="NR22" s="215"/>
      <c r="NS22" s="215"/>
      <c r="NT22" s="215"/>
      <c r="NU22" s="215"/>
      <c r="NV22" s="215"/>
      <c r="NW22" s="215"/>
      <c r="NX22" s="215"/>
      <c r="NY22" s="215"/>
      <c r="NZ22" s="215"/>
      <c r="OA22" s="215"/>
      <c r="OB22" s="215"/>
      <c r="OC22" s="215"/>
      <c r="OD22" s="215"/>
      <c r="OE22" s="215"/>
      <c r="OF22" s="215"/>
      <c r="OG22" s="215"/>
      <c r="OH22" s="215"/>
      <c r="OI22" s="215"/>
      <c r="OJ22" s="215"/>
      <c r="OK22" s="215"/>
      <c r="OL22" s="215"/>
      <c r="OM22" s="215"/>
      <c r="ON22" s="215"/>
      <c r="OO22" s="215"/>
      <c r="OP22" s="215"/>
      <c r="OQ22" s="215"/>
      <c r="OR22" s="215"/>
      <c r="OS22" s="215"/>
      <c r="OT22" s="215"/>
      <c r="OU22" s="215"/>
      <c r="OV22" s="215"/>
      <c r="OW22" s="215"/>
      <c r="OX22" s="215"/>
      <c r="OY22" s="215"/>
      <c r="OZ22" s="215"/>
      <c r="PA22" s="215"/>
      <c r="PB22" s="215"/>
      <c r="PC22" s="215"/>
      <c r="PD22" s="215"/>
      <c r="PE22" s="215"/>
      <c r="PF22" s="215"/>
      <c r="PG22" s="215"/>
      <c r="PH22" s="215"/>
      <c r="PI22" s="215"/>
      <c r="PJ22" s="215"/>
      <c r="PK22" s="215"/>
      <c r="PL22" s="215"/>
      <c r="PM22" s="215"/>
      <c r="PN22" s="215"/>
      <c r="PO22" s="215"/>
      <c r="PP22" s="215"/>
      <c r="PQ22" s="215"/>
      <c r="PR22" s="215"/>
      <c r="PS22" s="215"/>
      <c r="PT22" s="215"/>
      <c r="PU22" s="215"/>
      <c r="PV22" s="215"/>
      <c r="PW22" s="215"/>
      <c r="PX22" s="215"/>
      <c r="PY22" s="215"/>
      <c r="PZ22" s="215"/>
      <c r="QA22" s="215"/>
      <c r="QB22" s="215"/>
      <c r="QC22" s="215"/>
      <c r="QD22" s="215"/>
      <c r="QE22" s="215"/>
      <c r="QF22" s="215"/>
      <c r="QG22" s="215"/>
      <c r="QH22" s="215"/>
      <c r="QI22" s="215"/>
      <c r="QJ22" s="215"/>
      <c r="QK22" s="215"/>
      <c r="QL22" s="215"/>
      <c r="QM22" s="215"/>
      <c r="QN22" s="215"/>
      <c r="QO22" s="215"/>
      <c r="QP22" s="215"/>
      <c r="QQ22" s="215"/>
      <c r="QR22" s="215"/>
      <c r="QS22" s="215"/>
      <c r="QT22" s="215"/>
      <c r="QU22" s="215"/>
      <c r="QV22" s="215"/>
      <c r="QW22" s="215"/>
      <c r="QX22" s="215"/>
      <c r="QY22" s="215"/>
      <c r="QZ22" s="215"/>
      <c r="RA22" s="215"/>
      <c r="RB22" s="215"/>
      <c r="RC22" s="215"/>
      <c r="RD22" s="215"/>
      <c r="RE22" s="215"/>
      <c r="RF22" s="215"/>
      <c r="RG22" s="215"/>
      <c r="RH22" s="215"/>
      <c r="RI22" s="215"/>
      <c r="RJ22" s="215"/>
      <c r="RK22" s="215"/>
      <c r="RL22" s="215"/>
      <c r="RM22" s="215"/>
      <c r="RN22" s="215"/>
      <c r="RO22" s="215"/>
      <c r="RP22" s="215"/>
      <c r="RQ22" s="215"/>
      <c r="RR22" s="215"/>
      <c r="RS22" s="215"/>
      <c r="RT22" s="215"/>
      <c r="RU22" s="215"/>
      <c r="RV22" s="215"/>
      <c r="RW22" s="215"/>
      <c r="RX22" s="215"/>
      <c r="RY22" s="215"/>
      <c r="RZ22" s="215"/>
      <c r="SA22" s="215"/>
      <c r="SB22" s="215"/>
    </row>
    <row r="23" spans="1:496" s="221" customFormat="1" ht="15" customHeight="1" x14ac:dyDescent="0.2">
      <c r="A23" s="219"/>
      <c r="B23" s="219"/>
      <c r="C23" s="220"/>
      <c r="D23" s="219"/>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c r="GY23" s="215"/>
      <c r="GZ23" s="215"/>
      <c r="HA23" s="215"/>
      <c r="HB23" s="215"/>
      <c r="HC23" s="215"/>
      <c r="HD23" s="215"/>
      <c r="HE23" s="215"/>
      <c r="HF23" s="215"/>
      <c r="HG23" s="215"/>
      <c r="HH23" s="215"/>
      <c r="HI23" s="215"/>
      <c r="HJ23" s="215"/>
      <c r="HK23" s="215"/>
      <c r="HL23" s="215"/>
      <c r="HM23" s="215"/>
      <c r="HN23" s="215"/>
      <c r="HO23" s="215"/>
      <c r="HP23" s="215"/>
      <c r="HQ23" s="215"/>
      <c r="HR23" s="215"/>
      <c r="HS23" s="215"/>
      <c r="HT23" s="215"/>
      <c r="HU23" s="215"/>
      <c r="HV23" s="215"/>
      <c r="HW23" s="215"/>
      <c r="HX23" s="215"/>
      <c r="HY23" s="215"/>
      <c r="HZ23" s="215"/>
      <c r="IA23" s="215"/>
      <c r="IB23" s="215"/>
      <c r="IC23" s="215"/>
      <c r="ID23" s="215"/>
      <c r="IE23" s="215"/>
      <c r="IF23" s="215"/>
      <c r="IG23" s="215"/>
      <c r="IH23" s="215"/>
      <c r="II23" s="215"/>
      <c r="IJ23" s="215"/>
      <c r="IK23" s="215"/>
      <c r="IL23" s="215"/>
      <c r="IM23" s="215"/>
      <c r="IN23" s="215"/>
      <c r="IO23" s="215"/>
      <c r="IP23" s="215"/>
      <c r="IQ23" s="215"/>
      <c r="IR23" s="215"/>
      <c r="IS23" s="215"/>
      <c r="IT23" s="215"/>
      <c r="IU23" s="215"/>
      <c r="IV23" s="215"/>
      <c r="IW23" s="215"/>
      <c r="IX23" s="215"/>
      <c r="IY23" s="215"/>
      <c r="IZ23" s="215"/>
      <c r="JA23" s="215"/>
      <c r="JB23" s="215"/>
      <c r="JC23" s="215"/>
      <c r="JD23" s="215"/>
      <c r="JE23" s="215"/>
      <c r="JF23" s="215"/>
      <c r="JG23" s="215"/>
      <c r="JH23" s="215"/>
      <c r="JI23" s="215"/>
      <c r="JJ23" s="215"/>
      <c r="JK23" s="215"/>
      <c r="JL23" s="215"/>
      <c r="JM23" s="215"/>
      <c r="JN23" s="215"/>
      <c r="JO23" s="215"/>
      <c r="JP23" s="215"/>
      <c r="JQ23" s="215"/>
      <c r="JR23" s="215"/>
      <c r="JS23" s="215"/>
      <c r="JT23" s="215"/>
      <c r="JU23" s="215"/>
      <c r="JV23" s="215"/>
      <c r="JW23" s="215"/>
      <c r="JX23" s="215"/>
      <c r="JY23" s="215"/>
      <c r="JZ23" s="215"/>
      <c r="KA23" s="215"/>
      <c r="KB23" s="215"/>
      <c r="KC23" s="215"/>
      <c r="KD23" s="215"/>
      <c r="KE23" s="215"/>
      <c r="KF23" s="215"/>
      <c r="KG23" s="215"/>
      <c r="KH23" s="215"/>
      <c r="KI23" s="215"/>
      <c r="KJ23" s="215"/>
      <c r="KK23" s="215"/>
      <c r="KL23" s="215"/>
      <c r="KM23" s="215"/>
      <c r="KN23" s="215"/>
      <c r="KO23" s="215"/>
      <c r="KP23" s="215"/>
      <c r="KQ23" s="215"/>
      <c r="KR23" s="215"/>
      <c r="KS23" s="215"/>
      <c r="KT23" s="215"/>
      <c r="KU23" s="215"/>
      <c r="KV23" s="215"/>
      <c r="KW23" s="215"/>
      <c r="KX23" s="215"/>
      <c r="KY23" s="215"/>
      <c r="KZ23" s="215"/>
      <c r="LA23" s="215"/>
      <c r="LB23" s="215"/>
      <c r="LC23" s="215"/>
      <c r="LD23" s="215"/>
      <c r="LE23" s="215"/>
      <c r="LF23" s="215"/>
      <c r="LG23" s="215"/>
      <c r="LH23" s="215"/>
      <c r="LI23" s="215"/>
      <c r="LJ23" s="215"/>
      <c r="LK23" s="215"/>
      <c r="LL23" s="215"/>
      <c r="LM23" s="215"/>
      <c r="LN23" s="215"/>
      <c r="LO23" s="215"/>
      <c r="LP23" s="215"/>
      <c r="LQ23" s="215"/>
      <c r="LR23" s="215"/>
      <c r="LS23" s="215"/>
      <c r="LT23" s="215"/>
      <c r="LU23" s="215"/>
      <c r="LV23" s="215"/>
      <c r="LW23" s="215"/>
      <c r="LX23" s="215"/>
      <c r="LY23" s="215"/>
      <c r="LZ23" s="215"/>
      <c r="MA23" s="215"/>
      <c r="MB23" s="215"/>
      <c r="MC23" s="215"/>
      <c r="MD23" s="215"/>
      <c r="ME23" s="215"/>
      <c r="MF23" s="215"/>
      <c r="MG23" s="215"/>
      <c r="MH23" s="215"/>
      <c r="MI23" s="215"/>
      <c r="MJ23" s="215"/>
      <c r="MK23" s="215"/>
      <c r="ML23" s="215"/>
      <c r="MM23" s="215"/>
      <c r="MN23" s="215"/>
      <c r="MO23" s="215"/>
      <c r="MP23" s="215"/>
      <c r="MQ23" s="215"/>
      <c r="MR23" s="215"/>
      <c r="MS23" s="215"/>
      <c r="MT23" s="215"/>
      <c r="MU23" s="215"/>
      <c r="MV23" s="215"/>
      <c r="MW23" s="215"/>
      <c r="MX23" s="215"/>
      <c r="MY23" s="215"/>
      <c r="MZ23" s="215"/>
      <c r="NA23" s="215"/>
      <c r="NB23" s="215"/>
      <c r="NC23" s="215"/>
      <c r="ND23" s="215"/>
      <c r="NE23" s="215"/>
      <c r="NF23" s="215"/>
      <c r="NG23" s="215"/>
      <c r="NH23" s="215"/>
      <c r="NI23" s="215"/>
      <c r="NJ23" s="215"/>
      <c r="NK23" s="215"/>
      <c r="NL23" s="215"/>
      <c r="NM23" s="215"/>
      <c r="NN23" s="215"/>
      <c r="NO23" s="215"/>
      <c r="NP23" s="215"/>
      <c r="NQ23" s="215"/>
      <c r="NR23" s="215"/>
      <c r="NS23" s="215"/>
      <c r="NT23" s="215"/>
      <c r="NU23" s="215"/>
      <c r="NV23" s="215"/>
      <c r="NW23" s="215"/>
      <c r="NX23" s="215"/>
      <c r="NY23" s="215"/>
      <c r="NZ23" s="215"/>
      <c r="OA23" s="215"/>
      <c r="OB23" s="215"/>
      <c r="OC23" s="215"/>
      <c r="OD23" s="215"/>
      <c r="OE23" s="215"/>
      <c r="OF23" s="215"/>
      <c r="OG23" s="215"/>
      <c r="OH23" s="215"/>
      <c r="OI23" s="215"/>
      <c r="OJ23" s="215"/>
      <c r="OK23" s="215"/>
      <c r="OL23" s="215"/>
      <c r="OM23" s="215"/>
      <c r="ON23" s="215"/>
      <c r="OO23" s="215"/>
      <c r="OP23" s="215"/>
      <c r="OQ23" s="215"/>
      <c r="OR23" s="215"/>
      <c r="OS23" s="215"/>
      <c r="OT23" s="215"/>
      <c r="OU23" s="215"/>
      <c r="OV23" s="215"/>
      <c r="OW23" s="215"/>
      <c r="OX23" s="215"/>
      <c r="OY23" s="215"/>
      <c r="OZ23" s="215"/>
      <c r="PA23" s="215"/>
      <c r="PB23" s="215"/>
      <c r="PC23" s="215"/>
      <c r="PD23" s="215"/>
      <c r="PE23" s="215"/>
      <c r="PF23" s="215"/>
      <c r="PG23" s="215"/>
      <c r="PH23" s="215"/>
      <c r="PI23" s="215"/>
      <c r="PJ23" s="215"/>
      <c r="PK23" s="215"/>
      <c r="PL23" s="215"/>
      <c r="PM23" s="215"/>
      <c r="PN23" s="215"/>
      <c r="PO23" s="215"/>
      <c r="PP23" s="215"/>
      <c r="PQ23" s="215"/>
      <c r="PR23" s="215"/>
      <c r="PS23" s="215"/>
      <c r="PT23" s="215"/>
      <c r="PU23" s="215"/>
      <c r="PV23" s="215"/>
      <c r="PW23" s="215"/>
      <c r="PX23" s="215"/>
      <c r="PY23" s="215"/>
      <c r="PZ23" s="215"/>
      <c r="QA23" s="215"/>
      <c r="QB23" s="215"/>
      <c r="QC23" s="215"/>
      <c r="QD23" s="215"/>
      <c r="QE23" s="215"/>
      <c r="QF23" s="215"/>
      <c r="QG23" s="215"/>
      <c r="QH23" s="215"/>
      <c r="QI23" s="215"/>
      <c r="QJ23" s="215"/>
      <c r="QK23" s="215"/>
      <c r="QL23" s="215"/>
      <c r="QM23" s="215"/>
      <c r="QN23" s="215"/>
      <c r="QO23" s="215"/>
      <c r="QP23" s="215"/>
      <c r="QQ23" s="215"/>
      <c r="QR23" s="215"/>
      <c r="QS23" s="215"/>
      <c r="QT23" s="215"/>
      <c r="QU23" s="215"/>
      <c r="QV23" s="215"/>
      <c r="QW23" s="215"/>
      <c r="QX23" s="215"/>
      <c r="QY23" s="215"/>
      <c r="QZ23" s="215"/>
      <c r="RA23" s="215"/>
      <c r="RB23" s="215"/>
      <c r="RC23" s="215"/>
      <c r="RD23" s="215"/>
      <c r="RE23" s="215"/>
      <c r="RF23" s="215"/>
      <c r="RG23" s="215"/>
      <c r="RH23" s="215"/>
      <c r="RI23" s="215"/>
      <c r="RJ23" s="215"/>
      <c r="RK23" s="215"/>
      <c r="RL23" s="215"/>
      <c r="RM23" s="215"/>
      <c r="RN23" s="215"/>
      <c r="RO23" s="215"/>
      <c r="RP23" s="215"/>
      <c r="RQ23" s="215"/>
      <c r="RR23" s="215"/>
      <c r="RS23" s="215"/>
      <c r="RT23" s="215"/>
      <c r="RU23" s="215"/>
      <c r="RV23" s="215"/>
      <c r="RW23" s="215"/>
      <c r="RX23" s="215"/>
      <c r="RY23" s="215"/>
      <c r="RZ23" s="215"/>
      <c r="SA23" s="215"/>
      <c r="SB23" s="215"/>
    </row>
    <row r="24" spans="1:496" s="221" customFormat="1" ht="15" customHeight="1" x14ac:dyDescent="0.2">
      <c r="A24" s="219"/>
      <c r="B24" s="219"/>
      <c r="C24" s="220"/>
      <c r="D24" s="219"/>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15"/>
      <c r="HV24" s="215"/>
      <c r="HW24" s="215"/>
      <c r="HX24" s="215"/>
      <c r="HY24" s="215"/>
      <c r="HZ24" s="215"/>
      <c r="IA24" s="215"/>
      <c r="IB24" s="215"/>
      <c r="IC24" s="215"/>
      <c r="ID24" s="215"/>
      <c r="IE24" s="215"/>
      <c r="IF24" s="215"/>
      <c r="IG24" s="215"/>
      <c r="IH24" s="215"/>
      <c r="II24" s="215"/>
      <c r="IJ24" s="215"/>
      <c r="IK24" s="215"/>
      <c r="IL24" s="215"/>
      <c r="IM24" s="215"/>
      <c r="IN24" s="215"/>
      <c r="IO24" s="215"/>
      <c r="IP24" s="215"/>
      <c r="IQ24" s="215"/>
      <c r="IR24" s="215"/>
      <c r="IS24" s="215"/>
      <c r="IT24" s="215"/>
      <c r="IU24" s="215"/>
      <c r="IV24" s="215"/>
      <c r="IW24" s="215"/>
      <c r="IX24" s="215"/>
      <c r="IY24" s="215"/>
      <c r="IZ24" s="215"/>
      <c r="JA24" s="215"/>
      <c r="JB24" s="215"/>
      <c r="JC24" s="215"/>
      <c r="JD24" s="215"/>
      <c r="JE24" s="215"/>
      <c r="JF24" s="215"/>
      <c r="JG24" s="215"/>
      <c r="JH24" s="215"/>
      <c r="JI24" s="215"/>
      <c r="JJ24" s="215"/>
      <c r="JK24" s="215"/>
      <c r="JL24" s="215"/>
      <c r="JM24" s="215"/>
      <c r="JN24" s="215"/>
      <c r="JO24" s="215"/>
      <c r="JP24" s="215"/>
      <c r="JQ24" s="215"/>
      <c r="JR24" s="215"/>
      <c r="JS24" s="215"/>
      <c r="JT24" s="215"/>
      <c r="JU24" s="215"/>
      <c r="JV24" s="215"/>
      <c r="JW24" s="215"/>
      <c r="JX24" s="215"/>
      <c r="JY24" s="215"/>
      <c r="JZ24" s="215"/>
      <c r="KA24" s="215"/>
      <c r="KB24" s="215"/>
      <c r="KC24" s="215"/>
      <c r="KD24" s="215"/>
      <c r="KE24" s="215"/>
      <c r="KF24" s="215"/>
      <c r="KG24" s="215"/>
      <c r="KH24" s="215"/>
      <c r="KI24" s="215"/>
      <c r="KJ24" s="215"/>
      <c r="KK24" s="215"/>
      <c r="KL24" s="215"/>
      <c r="KM24" s="215"/>
      <c r="KN24" s="215"/>
      <c r="KO24" s="215"/>
      <c r="KP24" s="215"/>
      <c r="KQ24" s="215"/>
      <c r="KR24" s="215"/>
      <c r="KS24" s="215"/>
      <c r="KT24" s="215"/>
      <c r="KU24" s="215"/>
      <c r="KV24" s="215"/>
      <c r="KW24" s="215"/>
      <c r="KX24" s="215"/>
      <c r="KY24" s="215"/>
      <c r="KZ24" s="215"/>
      <c r="LA24" s="215"/>
      <c r="LB24" s="215"/>
      <c r="LC24" s="215"/>
      <c r="LD24" s="215"/>
      <c r="LE24" s="215"/>
      <c r="LF24" s="215"/>
      <c r="LG24" s="215"/>
      <c r="LH24" s="215"/>
      <c r="LI24" s="215"/>
      <c r="LJ24" s="215"/>
      <c r="LK24" s="215"/>
      <c r="LL24" s="215"/>
      <c r="LM24" s="215"/>
      <c r="LN24" s="215"/>
      <c r="LO24" s="215"/>
      <c r="LP24" s="215"/>
      <c r="LQ24" s="215"/>
      <c r="LR24" s="215"/>
      <c r="LS24" s="215"/>
      <c r="LT24" s="215"/>
      <c r="LU24" s="215"/>
      <c r="LV24" s="215"/>
      <c r="LW24" s="215"/>
      <c r="LX24" s="215"/>
      <c r="LY24" s="215"/>
      <c r="LZ24" s="215"/>
      <c r="MA24" s="215"/>
      <c r="MB24" s="215"/>
      <c r="MC24" s="215"/>
      <c r="MD24" s="215"/>
      <c r="ME24" s="215"/>
      <c r="MF24" s="215"/>
      <c r="MG24" s="215"/>
      <c r="MH24" s="215"/>
      <c r="MI24" s="215"/>
      <c r="MJ24" s="215"/>
      <c r="MK24" s="215"/>
      <c r="ML24" s="215"/>
      <c r="MM24" s="215"/>
      <c r="MN24" s="215"/>
      <c r="MO24" s="215"/>
      <c r="MP24" s="215"/>
      <c r="MQ24" s="215"/>
      <c r="MR24" s="215"/>
      <c r="MS24" s="215"/>
      <c r="MT24" s="215"/>
      <c r="MU24" s="215"/>
      <c r="MV24" s="215"/>
      <c r="MW24" s="215"/>
      <c r="MX24" s="215"/>
      <c r="MY24" s="215"/>
      <c r="MZ24" s="215"/>
      <c r="NA24" s="215"/>
      <c r="NB24" s="215"/>
      <c r="NC24" s="215"/>
      <c r="ND24" s="215"/>
      <c r="NE24" s="215"/>
      <c r="NF24" s="215"/>
      <c r="NG24" s="215"/>
      <c r="NH24" s="215"/>
      <c r="NI24" s="215"/>
      <c r="NJ24" s="215"/>
      <c r="NK24" s="215"/>
      <c r="NL24" s="215"/>
      <c r="NM24" s="215"/>
      <c r="NN24" s="215"/>
      <c r="NO24" s="215"/>
      <c r="NP24" s="215"/>
      <c r="NQ24" s="215"/>
      <c r="NR24" s="215"/>
      <c r="NS24" s="215"/>
      <c r="NT24" s="215"/>
      <c r="NU24" s="215"/>
      <c r="NV24" s="215"/>
      <c r="NW24" s="215"/>
      <c r="NX24" s="215"/>
      <c r="NY24" s="215"/>
      <c r="NZ24" s="215"/>
      <c r="OA24" s="215"/>
      <c r="OB24" s="215"/>
      <c r="OC24" s="215"/>
      <c r="OD24" s="215"/>
      <c r="OE24" s="215"/>
      <c r="OF24" s="215"/>
      <c r="OG24" s="215"/>
      <c r="OH24" s="215"/>
      <c r="OI24" s="215"/>
      <c r="OJ24" s="215"/>
      <c r="OK24" s="215"/>
      <c r="OL24" s="215"/>
      <c r="OM24" s="215"/>
      <c r="ON24" s="215"/>
      <c r="OO24" s="215"/>
      <c r="OP24" s="215"/>
      <c r="OQ24" s="215"/>
      <c r="OR24" s="215"/>
      <c r="OS24" s="215"/>
      <c r="OT24" s="215"/>
      <c r="OU24" s="215"/>
      <c r="OV24" s="215"/>
      <c r="OW24" s="215"/>
      <c r="OX24" s="215"/>
      <c r="OY24" s="215"/>
      <c r="OZ24" s="215"/>
      <c r="PA24" s="215"/>
      <c r="PB24" s="215"/>
      <c r="PC24" s="215"/>
      <c r="PD24" s="215"/>
      <c r="PE24" s="215"/>
      <c r="PF24" s="215"/>
      <c r="PG24" s="215"/>
      <c r="PH24" s="215"/>
      <c r="PI24" s="215"/>
      <c r="PJ24" s="215"/>
      <c r="PK24" s="215"/>
      <c r="PL24" s="215"/>
      <c r="PM24" s="215"/>
      <c r="PN24" s="215"/>
      <c r="PO24" s="215"/>
      <c r="PP24" s="215"/>
      <c r="PQ24" s="215"/>
      <c r="PR24" s="215"/>
      <c r="PS24" s="215"/>
      <c r="PT24" s="215"/>
      <c r="PU24" s="215"/>
      <c r="PV24" s="215"/>
      <c r="PW24" s="215"/>
      <c r="PX24" s="215"/>
      <c r="PY24" s="215"/>
      <c r="PZ24" s="215"/>
      <c r="QA24" s="215"/>
      <c r="QB24" s="215"/>
      <c r="QC24" s="215"/>
      <c r="QD24" s="215"/>
      <c r="QE24" s="215"/>
      <c r="QF24" s="215"/>
      <c r="QG24" s="215"/>
      <c r="QH24" s="215"/>
      <c r="QI24" s="215"/>
      <c r="QJ24" s="215"/>
      <c r="QK24" s="215"/>
      <c r="QL24" s="215"/>
      <c r="QM24" s="215"/>
      <c r="QN24" s="215"/>
      <c r="QO24" s="215"/>
      <c r="QP24" s="215"/>
      <c r="QQ24" s="215"/>
      <c r="QR24" s="215"/>
      <c r="QS24" s="215"/>
      <c r="QT24" s="215"/>
      <c r="QU24" s="215"/>
      <c r="QV24" s="215"/>
      <c r="QW24" s="215"/>
      <c r="QX24" s="215"/>
      <c r="QY24" s="215"/>
      <c r="QZ24" s="215"/>
      <c r="RA24" s="215"/>
      <c r="RB24" s="215"/>
      <c r="RC24" s="215"/>
      <c r="RD24" s="215"/>
      <c r="RE24" s="215"/>
      <c r="RF24" s="215"/>
      <c r="RG24" s="215"/>
      <c r="RH24" s="215"/>
      <c r="RI24" s="215"/>
      <c r="RJ24" s="215"/>
      <c r="RK24" s="215"/>
      <c r="RL24" s="215"/>
      <c r="RM24" s="215"/>
      <c r="RN24" s="215"/>
      <c r="RO24" s="215"/>
      <c r="RP24" s="215"/>
      <c r="RQ24" s="215"/>
      <c r="RR24" s="215"/>
      <c r="RS24" s="215"/>
      <c r="RT24" s="215"/>
      <c r="RU24" s="215"/>
      <c r="RV24" s="215"/>
      <c r="RW24" s="215"/>
      <c r="RX24" s="215"/>
      <c r="RY24" s="215"/>
      <c r="RZ24" s="215"/>
      <c r="SA24" s="215"/>
      <c r="SB24" s="215"/>
    </row>
    <row r="25" spans="1:496" ht="15" customHeight="1" x14ac:dyDescent="0.2">
      <c r="A25" s="216" t="str">
        <f t="shared" si="0"/>
        <v>INDEC-CM - 37690-11</v>
      </c>
      <c r="B25" s="216">
        <v>37690</v>
      </c>
      <c r="C25" s="91" t="s">
        <v>50</v>
      </c>
      <c r="D25" s="216">
        <v>11</v>
      </c>
      <c r="E25" s="215" t="s">
        <v>67</v>
      </c>
    </row>
    <row r="26" spans="1:496" ht="15" customHeight="1" x14ac:dyDescent="0.2">
      <c r="A26" s="216" t="str">
        <f t="shared" si="0"/>
        <v>INDEC-CM - 42911-11</v>
      </c>
      <c r="B26" s="216">
        <v>42911</v>
      </c>
      <c r="C26" s="91" t="s">
        <v>50</v>
      </c>
      <c r="D26" s="216">
        <v>11</v>
      </c>
      <c r="E26" s="215" t="s">
        <v>68</v>
      </c>
    </row>
    <row r="27" spans="1:496" ht="15" customHeight="1" x14ac:dyDescent="0.2">
      <c r="A27" s="216" t="str">
        <f t="shared" si="0"/>
        <v>INDEC-CM - 37129-11</v>
      </c>
      <c r="B27" s="216">
        <v>37129</v>
      </c>
      <c r="C27" s="91" t="s">
        <v>50</v>
      </c>
      <c r="D27" s="216">
        <v>11</v>
      </c>
      <c r="E27" s="215" t="s">
        <v>69</v>
      </c>
    </row>
    <row r="28" spans="1:496" ht="15" customHeight="1" x14ac:dyDescent="0.2">
      <c r="A28" s="216" t="str">
        <f t="shared" si="0"/>
        <v>INDEC-CM - 35110-41</v>
      </c>
      <c r="B28" s="216">
        <v>35110</v>
      </c>
      <c r="C28" s="91" t="s">
        <v>50</v>
      </c>
      <c r="D28" s="216">
        <v>41</v>
      </c>
      <c r="E28" s="215" t="s">
        <v>70</v>
      </c>
    </row>
    <row r="29" spans="1:496" ht="15" customHeight="1" x14ac:dyDescent="0.2">
      <c r="A29" s="216" t="str">
        <f t="shared" si="0"/>
        <v>INDEC-CM - 37210-23</v>
      </c>
      <c r="B29" s="216">
        <v>37210</v>
      </c>
      <c r="C29" s="91" t="s">
        <v>50</v>
      </c>
      <c r="D29" s="216">
        <v>23</v>
      </c>
      <c r="E29" s="215" t="s">
        <v>71</v>
      </c>
    </row>
    <row r="30" spans="1:496" ht="15" customHeight="1" x14ac:dyDescent="0.2">
      <c r="A30" s="216" t="str">
        <f t="shared" si="0"/>
        <v>INDEC-CM - 37210-22</v>
      </c>
      <c r="B30" s="216">
        <v>37210</v>
      </c>
      <c r="C30" s="91" t="s">
        <v>50</v>
      </c>
      <c r="D30" s="216">
        <v>22</v>
      </c>
      <c r="E30" s="215" t="s">
        <v>72</v>
      </c>
    </row>
    <row r="31" spans="1:496" ht="15" customHeight="1" x14ac:dyDescent="0.2">
      <c r="A31" s="216" t="str">
        <f t="shared" si="0"/>
        <v>INDEC-CM - 37210-21</v>
      </c>
      <c r="B31" s="216">
        <v>37210</v>
      </c>
      <c r="C31" s="91" t="s">
        <v>50</v>
      </c>
      <c r="D31" s="216">
        <v>21</v>
      </c>
      <c r="E31" s="215" t="s">
        <v>73</v>
      </c>
    </row>
    <row r="32" spans="1:496" ht="15" customHeight="1" x14ac:dyDescent="0.2">
      <c r="A32" s="216" t="str">
        <f t="shared" si="0"/>
        <v>INDEC-CM - 41543-21</v>
      </c>
      <c r="B32" s="216">
        <v>41543</v>
      </c>
      <c r="C32" s="91" t="s">
        <v>50</v>
      </c>
      <c r="D32" s="216">
        <v>21</v>
      </c>
      <c r="E32" s="215" t="s">
        <v>74</v>
      </c>
    </row>
    <row r="33" spans="1:496" ht="15" customHeight="1" x14ac:dyDescent="0.2">
      <c r="A33" s="216" t="str">
        <f t="shared" si="0"/>
        <v>INDEC-CM - 46340-31</v>
      </c>
      <c r="B33" s="216">
        <v>46340</v>
      </c>
      <c r="C33" s="91" t="s">
        <v>50</v>
      </c>
      <c r="D33" s="216">
        <v>31</v>
      </c>
      <c r="E33" s="215" t="s">
        <v>75</v>
      </c>
    </row>
    <row r="34" spans="1:496" ht="15" customHeight="1" x14ac:dyDescent="0.2">
      <c r="A34" s="216" t="str">
        <f t="shared" si="0"/>
        <v>INDEC-CM - 46320-11</v>
      </c>
      <c r="B34" s="216">
        <v>46320</v>
      </c>
      <c r="C34" s="91" t="s">
        <v>50</v>
      </c>
      <c r="D34" s="216">
        <v>11</v>
      </c>
      <c r="E34" s="215" t="s">
        <v>76</v>
      </c>
    </row>
    <row r="35" spans="1:496" ht="15" customHeight="1" x14ac:dyDescent="0.2">
      <c r="A35" s="216" t="str">
        <f t="shared" si="0"/>
        <v>INDEC-CM - 46340-11</v>
      </c>
      <c r="B35" s="216">
        <v>46340</v>
      </c>
      <c r="C35" s="91" t="s">
        <v>50</v>
      </c>
      <c r="D35" s="216">
        <v>11</v>
      </c>
      <c r="E35" s="215" t="s">
        <v>77</v>
      </c>
    </row>
    <row r="36" spans="1:496" ht="15" customHeight="1" x14ac:dyDescent="0.2">
      <c r="A36" s="216" t="str">
        <f t="shared" si="0"/>
        <v>INDEC-CM - 46340-12</v>
      </c>
      <c r="B36" s="216">
        <v>46340</v>
      </c>
      <c r="C36" s="91" t="s">
        <v>50</v>
      </c>
      <c r="D36" s="216">
        <v>12</v>
      </c>
      <c r="E36" s="215" t="s">
        <v>78</v>
      </c>
    </row>
    <row r="37" spans="1:496" ht="15" customHeight="1" x14ac:dyDescent="0.2">
      <c r="A37" s="216" t="str">
        <f t="shared" si="0"/>
        <v>INDEC-CM - 46340-21</v>
      </c>
      <c r="B37" s="216">
        <v>46340</v>
      </c>
      <c r="C37" s="91" t="s">
        <v>50</v>
      </c>
      <c r="D37" s="216">
        <v>21</v>
      </c>
      <c r="E37" s="215" t="s">
        <v>79</v>
      </c>
    </row>
    <row r="38" spans="1:496" ht="15" customHeight="1" x14ac:dyDescent="0.2">
      <c r="A38" s="216" t="str">
        <f t="shared" si="0"/>
        <v>INDEC-CM - 46212-21</v>
      </c>
      <c r="B38" s="216">
        <v>46212</v>
      </c>
      <c r="C38" s="91" t="s">
        <v>50</v>
      </c>
      <c r="D38" s="216">
        <v>21</v>
      </c>
      <c r="E38" s="215" t="s">
        <v>80</v>
      </c>
    </row>
    <row r="39" spans="1:496" ht="15" customHeight="1" x14ac:dyDescent="0.2">
      <c r="A39" s="216" t="str">
        <f t="shared" si="0"/>
        <v>INDEC-CM - 42999-23</v>
      </c>
      <c r="B39" s="216">
        <v>42999</v>
      </c>
      <c r="C39" s="91" t="s">
        <v>50</v>
      </c>
      <c r="D39" s="216">
        <v>23</v>
      </c>
      <c r="E39" s="215" t="s">
        <v>81</v>
      </c>
    </row>
    <row r="40" spans="1:496" ht="15" customHeight="1" x14ac:dyDescent="0.2">
      <c r="A40" s="216" t="str">
        <f t="shared" si="0"/>
        <v>INDEC-CM - 42999-21</v>
      </c>
      <c r="B40" s="216">
        <v>42999</v>
      </c>
      <c r="C40" s="91" t="s">
        <v>50</v>
      </c>
      <c r="D40" s="216">
        <v>21</v>
      </c>
      <c r="E40" s="215" t="s">
        <v>82</v>
      </c>
    </row>
    <row r="41" spans="1:496" ht="15" customHeight="1" x14ac:dyDescent="0.2">
      <c r="A41" s="216" t="str">
        <f t="shared" si="0"/>
        <v>INDEC-CM - 42999-31</v>
      </c>
      <c r="B41" s="216">
        <v>42999</v>
      </c>
      <c r="C41" s="91" t="s">
        <v>50</v>
      </c>
      <c r="D41" s="216">
        <v>31</v>
      </c>
      <c r="E41" s="215" t="s">
        <v>83</v>
      </c>
    </row>
    <row r="42" spans="1:496" ht="15" customHeight="1" x14ac:dyDescent="0.2">
      <c r="A42" s="216" t="str">
        <f t="shared" si="0"/>
        <v>INDEC-CM - 42999-22</v>
      </c>
      <c r="B42" s="216">
        <v>42999</v>
      </c>
      <c r="C42" s="91" t="s">
        <v>50</v>
      </c>
      <c r="D42" s="216">
        <v>22</v>
      </c>
      <c r="E42" s="215" t="s">
        <v>84</v>
      </c>
    </row>
    <row r="43" spans="1:496" s="221" customFormat="1" ht="15" customHeight="1" x14ac:dyDescent="0.2">
      <c r="A43" s="219"/>
      <c r="B43" s="219"/>
      <c r="C43" s="220"/>
      <c r="D43" s="219"/>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c r="JX43" s="215"/>
      <c r="JY43" s="215"/>
      <c r="JZ43" s="215"/>
      <c r="KA43" s="215"/>
      <c r="KB43" s="215"/>
      <c r="KC43" s="215"/>
      <c r="KD43" s="215"/>
      <c r="KE43" s="215"/>
      <c r="KF43" s="215"/>
      <c r="KG43" s="215"/>
      <c r="KH43" s="215"/>
      <c r="KI43" s="215"/>
      <c r="KJ43" s="215"/>
      <c r="KK43" s="215"/>
      <c r="KL43" s="215"/>
      <c r="KM43" s="215"/>
      <c r="KN43" s="215"/>
      <c r="KO43" s="215"/>
      <c r="KP43" s="215"/>
      <c r="KQ43" s="215"/>
      <c r="KR43" s="215"/>
      <c r="KS43" s="215"/>
      <c r="KT43" s="215"/>
      <c r="KU43" s="215"/>
      <c r="KV43" s="215"/>
      <c r="KW43" s="215"/>
      <c r="KX43" s="215"/>
      <c r="KY43" s="215"/>
      <c r="KZ43" s="215"/>
      <c r="LA43" s="215"/>
      <c r="LB43" s="215"/>
      <c r="LC43" s="215"/>
      <c r="LD43" s="215"/>
      <c r="LE43" s="215"/>
      <c r="LF43" s="215"/>
      <c r="LG43" s="215"/>
      <c r="LH43" s="215"/>
      <c r="LI43" s="215"/>
      <c r="LJ43" s="215"/>
      <c r="LK43" s="215"/>
      <c r="LL43" s="215"/>
      <c r="LM43" s="215"/>
      <c r="LN43" s="215"/>
      <c r="LO43" s="215"/>
      <c r="LP43" s="215"/>
      <c r="LQ43" s="215"/>
      <c r="LR43" s="215"/>
      <c r="LS43" s="215"/>
      <c r="LT43" s="215"/>
      <c r="LU43" s="215"/>
      <c r="LV43" s="215"/>
      <c r="LW43" s="215"/>
      <c r="LX43" s="215"/>
      <c r="LY43" s="215"/>
      <c r="LZ43" s="215"/>
      <c r="MA43" s="215"/>
      <c r="MB43" s="215"/>
      <c r="MC43" s="215"/>
      <c r="MD43" s="215"/>
      <c r="ME43" s="215"/>
      <c r="MF43" s="215"/>
      <c r="MG43" s="215"/>
      <c r="MH43" s="215"/>
      <c r="MI43" s="215"/>
      <c r="MJ43" s="215"/>
      <c r="MK43" s="215"/>
      <c r="ML43" s="215"/>
      <c r="MM43" s="215"/>
      <c r="MN43" s="215"/>
      <c r="MO43" s="215"/>
      <c r="MP43" s="215"/>
      <c r="MQ43" s="215"/>
      <c r="MR43" s="215"/>
      <c r="MS43" s="215"/>
      <c r="MT43" s="215"/>
      <c r="MU43" s="215"/>
      <c r="MV43" s="215"/>
      <c r="MW43" s="215"/>
      <c r="MX43" s="215"/>
      <c r="MY43" s="215"/>
      <c r="MZ43" s="215"/>
      <c r="NA43" s="215"/>
      <c r="NB43" s="215"/>
      <c r="NC43" s="215"/>
      <c r="ND43" s="215"/>
      <c r="NE43" s="215"/>
      <c r="NF43" s="215"/>
      <c r="NG43" s="215"/>
      <c r="NH43" s="215"/>
      <c r="NI43" s="215"/>
      <c r="NJ43" s="215"/>
      <c r="NK43" s="215"/>
      <c r="NL43" s="215"/>
      <c r="NM43" s="215"/>
      <c r="NN43" s="215"/>
      <c r="NO43" s="215"/>
      <c r="NP43" s="215"/>
      <c r="NQ43" s="215"/>
      <c r="NR43" s="215"/>
      <c r="NS43" s="215"/>
      <c r="NT43" s="215"/>
      <c r="NU43" s="215"/>
      <c r="NV43" s="215"/>
      <c r="NW43" s="215"/>
      <c r="NX43" s="215"/>
      <c r="NY43" s="215"/>
      <c r="NZ43" s="215"/>
      <c r="OA43" s="215"/>
      <c r="OB43" s="215"/>
      <c r="OC43" s="215"/>
      <c r="OD43" s="215"/>
      <c r="OE43" s="215"/>
      <c r="OF43" s="215"/>
      <c r="OG43" s="215"/>
      <c r="OH43" s="215"/>
      <c r="OI43" s="215"/>
      <c r="OJ43" s="215"/>
      <c r="OK43" s="215"/>
      <c r="OL43" s="215"/>
      <c r="OM43" s="215"/>
      <c r="ON43" s="215"/>
      <c r="OO43" s="215"/>
      <c r="OP43" s="215"/>
      <c r="OQ43" s="215"/>
      <c r="OR43" s="215"/>
      <c r="OS43" s="215"/>
      <c r="OT43" s="215"/>
      <c r="OU43" s="215"/>
      <c r="OV43" s="215"/>
      <c r="OW43" s="215"/>
      <c r="OX43" s="215"/>
      <c r="OY43" s="215"/>
      <c r="OZ43" s="215"/>
      <c r="PA43" s="215"/>
      <c r="PB43" s="215"/>
      <c r="PC43" s="215"/>
      <c r="PD43" s="215"/>
      <c r="PE43" s="215"/>
      <c r="PF43" s="215"/>
      <c r="PG43" s="215"/>
      <c r="PH43" s="215"/>
      <c r="PI43" s="215"/>
      <c r="PJ43" s="215"/>
      <c r="PK43" s="215"/>
      <c r="PL43" s="215"/>
      <c r="PM43" s="215"/>
      <c r="PN43" s="215"/>
      <c r="PO43" s="215"/>
      <c r="PP43" s="215"/>
      <c r="PQ43" s="215"/>
      <c r="PR43" s="215"/>
      <c r="PS43" s="215"/>
      <c r="PT43" s="215"/>
      <c r="PU43" s="215"/>
      <c r="PV43" s="215"/>
      <c r="PW43" s="215"/>
      <c r="PX43" s="215"/>
      <c r="PY43" s="215"/>
      <c r="PZ43" s="215"/>
      <c r="QA43" s="215"/>
      <c r="QB43" s="215"/>
      <c r="QC43" s="215"/>
      <c r="QD43" s="215"/>
      <c r="QE43" s="215"/>
      <c r="QF43" s="215"/>
      <c r="QG43" s="215"/>
      <c r="QH43" s="215"/>
      <c r="QI43" s="215"/>
      <c r="QJ43" s="215"/>
      <c r="QK43" s="215"/>
      <c r="QL43" s="215"/>
      <c r="QM43" s="215"/>
      <c r="QN43" s="215"/>
      <c r="QO43" s="215"/>
      <c r="QP43" s="215"/>
      <c r="QQ43" s="215"/>
      <c r="QR43" s="215"/>
      <c r="QS43" s="215"/>
      <c r="QT43" s="215"/>
      <c r="QU43" s="215"/>
      <c r="QV43" s="215"/>
      <c r="QW43" s="215"/>
      <c r="QX43" s="215"/>
      <c r="QY43" s="215"/>
      <c r="QZ43" s="215"/>
      <c r="RA43" s="215"/>
      <c r="RB43" s="215"/>
      <c r="RC43" s="215"/>
      <c r="RD43" s="215"/>
      <c r="RE43" s="215"/>
      <c r="RF43" s="215"/>
      <c r="RG43" s="215"/>
      <c r="RH43" s="215"/>
      <c r="RI43" s="215"/>
      <c r="RJ43" s="215"/>
      <c r="RK43" s="215"/>
      <c r="RL43" s="215"/>
      <c r="RM43" s="215"/>
      <c r="RN43" s="215"/>
      <c r="RO43" s="215"/>
      <c r="RP43" s="215"/>
      <c r="RQ43" s="215"/>
      <c r="RR43" s="215"/>
      <c r="RS43" s="215"/>
      <c r="RT43" s="215"/>
      <c r="RU43" s="215"/>
      <c r="RV43" s="215"/>
      <c r="RW43" s="215"/>
      <c r="RX43" s="215"/>
      <c r="RY43" s="215"/>
      <c r="RZ43" s="215"/>
      <c r="SA43" s="215"/>
      <c r="SB43" s="215"/>
    </row>
    <row r="44" spans="1:496" s="221" customFormat="1" ht="15" customHeight="1" x14ac:dyDescent="0.2">
      <c r="A44" s="219"/>
      <c r="B44" s="219"/>
      <c r="C44" s="220"/>
      <c r="D44" s="219"/>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c r="JX44" s="215"/>
      <c r="JY44" s="215"/>
      <c r="JZ44" s="215"/>
      <c r="KA44" s="215"/>
      <c r="KB44" s="215"/>
      <c r="KC44" s="215"/>
      <c r="KD44" s="215"/>
      <c r="KE44" s="215"/>
      <c r="KF44" s="215"/>
      <c r="KG44" s="215"/>
      <c r="KH44" s="215"/>
      <c r="KI44" s="215"/>
      <c r="KJ44" s="215"/>
      <c r="KK44" s="215"/>
      <c r="KL44" s="215"/>
      <c r="KM44" s="215"/>
      <c r="KN44" s="215"/>
      <c r="KO44" s="215"/>
      <c r="KP44" s="215"/>
      <c r="KQ44" s="215"/>
      <c r="KR44" s="215"/>
      <c r="KS44" s="215"/>
      <c r="KT44" s="215"/>
      <c r="KU44" s="215"/>
      <c r="KV44" s="215"/>
      <c r="KW44" s="215"/>
      <c r="KX44" s="215"/>
      <c r="KY44" s="215"/>
      <c r="KZ44" s="215"/>
      <c r="LA44" s="215"/>
      <c r="LB44" s="215"/>
      <c r="LC44" s="215"/>
      <c r="LD44" s="215"/>
      <c r="LE44" s="215"/>
      <c r="LF44" s="215"/>
      <c r="LG44" s="215"/>
      <c r="LH44" s="215"/>
      <c r="LI44" s="215"/>
      <c r="LJ44" s="215"/>
      <c r="LK44" s="215"/>
      <c r="LL44" s="215"/>
      <c r="LM44" s="215"/>
      <c r="LN44" s="215"/>
      <c r="LO44" s="215"/>
      <c r="LP44" s="215"/>
      <c r="LQ44" s="215"/>
      <c r="LR44" s="215"/>
      <c r="LS44" s="215"/>
      <c r="LT44" s="215"/>
      <c r="LU44" s="215"/>
      <c r="LV44" s="215"/>
      <c r="LW44" s="215"/>
      <c r="LX44" s="215"/>
      <c r="LY44" s="215"/>
      <c r="LZ44" s="215"/>
      <c r="MA44" s="215"/>
      <c r="MB44" s="215"/>
      <c r="MC44" s="215"/>
      <c r="MD44" s="215"/>
      <c r="ME44" s="215"/>
      <c r="MF44" s="215"/>
      <c r="MG44" s="215"/>
      <c r="MH44" s="215"/>
      <c r="MI44" s="215"/>
      <c r="MJ44" s="215"/>
      <c r="MK44" s="215"/>
      <c r="ML44" s="215"/>
      <c r="MM44" s="215"/>
      <c r="MN44" s="215"/>
      <c r="MO44" s="215"/>
      <c r="MP44" s="215"/>
      <c r="MQ44" s="215"/>
      <c r="MR44" s="215"/>
      <c r="MS44" s="215"/>
      <c r="MT44" s="215"/>
      <c r="MU44" s="215"/>
      <c r="MV44" s="215"/>
      <c r="MW44" s="215"/>
      <c r="MX44" s="215"/>
      <c r="MY44" s="215"/>
      <c r="MZ44" s="215"/>
      <c r="NA44" s="215"/>
      <c r="NB44" s="215"/>
      <c r="NC44" s="215"/>
      <c r="ND44" s="215"/>
      <c r="NE44" s="215"/>
      <c r="NF44" s="215"/>
      <c r="NG44" s="215"/>
      <c r="NH44" s="215"/>
      <c r="NI44" s="215"/>
      <c r="NJ44" s="215"/>
      <c r="NK44" s="215"/>
      <c r="NL44" s="215"/>
      <c r="NM44" s="215"/>
      <c r="NN44" s="215"/>
      <c r="NO44" s="215"/>
      <c r="NP44" s="215"/>
      <c r="NQ44" s="215"/>
      <c r="NR44" s="215"/>
      <c r="NS44" s="215"/>
      <c r="NT44" s="215"/>
      <c r="NU44" s="215"/>
      <c r="NV44" s="215"/>
      <c r="NW44" s="215"/>
      <c r="NX44" s="215"/>
      <c r="NY44" s="215"/>
      <c r="NZ44" s="215"/>
      <c r="OA44" s="215"/>
      <c r="OB44" s="215"/>
      <c r="OC44" s="215"/>
      <c r="OD44" s="215"/>
      <c r="OE44" s="215"/>
      <c r="OF44" s="215"/>
      <c r="OG44" s="215"/>
      <c r="OH44" s="215"/>
      <c r="OI44" s="215"/>
      <c r="OJ44" s="215"/>
      <c r="OK44" s="215"/>
      <c r="OL44" s="215"/>
      <c r="OM44" s="215"/>
      <c r="ON44" s="215"/>
      <c r="OO44" s="215"/>
      <c r="OP44" s="215"/>
      <c r="OQ44" s="215"/>
      <c r="OR44" s="215"/>
      <c r="OS44" s="215"/>
      <c r="OT44" s="215"/>
      <c r="OU44" s="215"/>
      <c r="OV44" s="215"/>
      <c r="OW44" s="215"/>
      <c r="OX44" s="215"/>
      <c r="OY44" s="215"/>
      <c r="OZ44" s="215"/>
      <c r="PA44" s="215"/>
      <c r="PB44" s="215"/>
      <c r="PC44" s="215"/>
      <c r="PD44" s="215"/>
      <c r="PE44" s="215"/>
      <c r="PF44" s="215"/>
      <c r="PG44" s="215"/>
      <c r="PH44" s="215"/>
      <c r="PI44" s="215"/>
      <c r="PJ44" s="215"/>
      <c r="PK44" s="215"/>
      <c r="PL44" s="215"/>
      <c r="PM44" s="215"/>
      <c r="PN44" s="215"/>
      <c r="PO44" s="215"/>
      <c r="PP44" s="215"/>
      <c r="PQ44" s="215"/>
      <c r="PR44" s="215"/>
      <c r="PS44" s="215"/>
      <c r="PT44" s="215"/>
      <c r="PU44" s="215"/>
      <c r="PV44" s="215"/>
      <c r="PW44" s="215"/>
      <c r="PX44" s="215"/>
      <c r="PY44" s="215"/>
      <c r="PZ44" s="215"/>
      <c r="QA44" s="215"/>
      <c r="QB44" s="215"/>
      <c r="QC44" s="215"/>
      <c r="QD44" s="215"/>
      <c r="QE44" s="215"/>
      <c r="QF44" s="215"/>
      <c r="QG44" s="215"/>
      <c r="QH44" s="215"/>
      <c r="QI44" s="215"/>
      <c r="QJ44" s="215"/>
      <c r="QK44" s="215"/>
      <c r="QL44" s="215"/>
      <c r="QM44" s="215"/>
      <c r="QN44" s="215"/>
      <c r="QO44" s="215"/>
      <c r="QP44" s="215"/>
      <c r="QQ44" s="215"/>
      <c r="QR44" s="215"/>
      <c r="QS44" s="215"/>
      <c r="QT44" s="215"/>
      <c r="QU44" s="215"/>
      <c r="QV44" s="215"/>
      <c r="QW44" s="215"/>
      <c r="QX44" s="215"/>
      <c r="QY44" s="215"/>
      <c r="QZ44" s="215"/>
      <c r="RA44" s="215"/>
      <c r="RB44" s="215"/>
      <c r="RC44" s="215"/>
      <c r="RD44" s="215"/>
      <c r="RE44" s="215"/>
      <c r="RF44" s="215"/>
      <c r="RG44" s="215"/>
      <c r="RH44" s="215"/>
      <c r="RI44" s="215"/>
      <c r="RJ44" s="215"/>
      <c r="RK44" s="215"/>
      <c r="RL44" s="215"/>
      <c r="RM44" s="215"/>
      <c r="RN44" s="215"/>
      <c r="RO44" s="215"/>
      <c r="RP44" s="215"/>
      <c r="RQ44" s="215"/>
      <c r="RR44" s="215"/>
      <c r="RS44" s="215"/>
      <c r="RT44" s="215"/>
      <c r="RU44" s="215"/>
      <c r="RV44" s="215"/>
      <c r="RW44" s="215"/>
      <c r="RX44" s="215"/>
      <c r="RY44" s="215"/>
      <c r="RZ44" s="215"/>
      <c r="SA44" s="215"/>
      <c r="SB44" s="215"/>
    </row>
    <row r="45" spans="1:496" s="221" customFormat="1" ht="15" customHeight="1" x14ac:dyDescent="0.2">
      <c r="A45" s="219"/>
      <c r="B45" s="219"/>
      <c r="C45" s="220"/>
      <c r="D45" s="219"/>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5"/>
      <c r="LQ45" s="215"/>
      <c r="LR45" s="215"/>
      <c r="LS45" s="215"/>
      <c r="LT45" s="215"/>
      <c r="LU45" s="215"/>
      <c r="LV45" s="215"/>
      <c r="LW45" s="215"/>
      <c r="LX45" s="215"/>
      <c r="LY45" s="215"/>
      <c r="LZ45" s="215"/>
      <c r="MA45" s="215"/>
      <c r="MB45" s="215"/>
      <c r="MC45" s="215"/>
      <c r="MD45" s="215"/>
      <c r="ME45" s="215"/>
      <c r="MF45" s="215"/>
      <c r="MG45" s="215"/>
      <c r="MH45" s="215"/>
      <c r="MI45" s="215"/>
      <c r="MJ45" s="215"/>
      <c r="MK45" s="215"/>
      <c r="ML45" s="215"/>
      <c r="MM45" s="215"/>
      <c r="MN45" s="215"/>
      <c r="MO45" s="215"/>
      <c r="MP45" s="215"/>
      <c r="MQ45" s="215"/>
      <c r="MR45" s="215"/>
      <c r="MS45" s="215"/>
      <c r="MT45" s="215"/>
      <c r="MU45" s="215"/>
      <c r="MV45" s="215"/>
      <c r="MW45" s="215"/>
      <c r="MX45" s="215"/>
      <c r="MY45" s="215"/>
      <c r="MZ45" s="215"/>
      <c r="NA45" s="215"/>
      <c r="NB45" s="215"/>
      <c r="NC45" s="215"/>
      <c r="ND45" s="215"/>
      <c r="NE45" s="215"/>
      <c r="NF45" s="215"/>
      <c r="NG45" s="215"/>
      <c r="NH45" s="215"/>
      <c r="NI45" s="215"/>
      <c r="NJ45" s="215"/>
      <c r="NK45" s="215"/>
      <c r="NL45" s="215"/>
      <c r="NM45" s="215"/>
      <c r="NN45" s="215"/>
      <c r="NO45" s="215"/>
      <c r="NP45" s="215"/>
      <c r="NQ45" s="215"/>
      <c r="NR45" s="215"/>
      <c r="NS45" s="215"/>
      <c r="NT45" s="215"/>
      <c r="NU45" s="215"/>
      <c r="NV45" s="215"/>
      <c r="NW45" s="215"/>
      <c r="NX45" s="215"/>
      <c r="NY45" s="215"/>
      <c r="NZ45" s="215"/>
      <c r="OA45" s="215"/>
      <c r="OB45" s="215"/>
      <c r="OC45" s="215"/>
      <c r="OD45" s="215"/>
      <c r="OE45" s="215"/>
      <c r="OF45" s="215"/>
      <c r="OG45" s="215"/>
      <c r="OH45" s="215"/>
      <c r="OI45" s="215"/>
      <c r="OJ45" s="215"/>
      <c r="OK45" s="215"/>
      <c r="OL45" s="215"/>
      <c r="OM45" s="215"/>
      <c r="ON45" s="215"/>
      <c r="OO45" s="215"/>
      <c r="OP45" s="215"/>
      <c r="OQ45" s="215"/>
      <c r="OR45" s="215"/>
      <c r="OS45" s="215"/>
      <c r="OT45" s="215"/>
      <c r="OU45" s="215"/>
      <c r="OV45" s="215"/>
      <c r="OW45" s="215"/>
      <c r="OX45" s="215"/>
      <c r="OY45" s="215"/>
      <c r="OZ45" s="215"/>
      <c r="PA45" s="215"/>
      <c r="PB45" s="215"/>
      <c r="PC45" s="215"/>
      <c r="PD45" s="215"/>
      <c r="PE45" s="215"/>
      <c r="PF45" s="215"/>
      <c r="PG45" s="215"/>
      <c r="PH45" s="215"/>
      <c r="PI45" s="215"/>
      <c r="PJ45" s="215"/>
      <c r="PK45" s="215"/>
      <c r="PL45" s="215"/>
      <c r="PM45" s="215"/>
      <c r="PN45" s="215"/>
      <c r="PO45" s="215"/>
      <c r="PP45" s="215"/>
      <c r="PQ45" s="215"/>
      <c r="PR45" s="215"/>
      <c r="PS45" s="215"/>
      <c r="PT45" s="215"/>
      <c r="PU45" s="215"/>
      <c r="PV45" s="215"/>
      <c r="PW45" s="215"/>
      <c r="PX45" s="215"/>
      <c r="PY45" s="215"/>
      <c r="PZ45" s="215"/>
      <c r="QA45" s="215"/>
      <c r="QB45" s="215"/>
      <c r="QC45" s="215"/>
      <c r="QD45" s="215"/>
      <c r="QE45" s="215"/>
      <c r="QF45" s="215"/>
      <c r="QG45" s="215"/>
      <c r="QH45" s="215"/>
      <c r="QI45" s="215"/>
      <c r="QJ45" s="215"/>
      <c r="QK45" s="215"/>
      <c r="QL45" s="215"/>
      <c r="QM45" s="215"/>
      <c r="QN45" s="215"/>
      <c r="QO45" s="215"/>
      <c r="QP45" s="215"/>
      <c r="QQ45" s="215"/>
      <c r="QR45" s="215"/>
      <c r="QS45" s="215"/>
      <c r="QT45" s="215"/>
      <c r="QU45" s="215"/>
      <c r="QV45" s="215"/>
      <c r="QW45" s="215"/>
      <c r="QX45" s="215"/>
      <c r="QY45" s="215"/>
      <c r="QZ45" s="215"/>
      <c r="RA45" s="215"/>
      <c r="RB45" s="215"/>
      <c r="RC45" s="215"/>
      <c r="RD45" s="215"/>
      <c r="RE45" s="215"/>
      <c r="RF45" s="215"/>
      <c r="RG45" s="215"/>
      <c r="RH45" s="215"/>
      <c r="RI45" s="215"/>
      <c r="RJ45" s="215"/>
      <c r="RK45" s="215"/>
      <c r="RL45" s="215"/>
      <c r="RM45" s="215"/>
      <c r="RN45" s="215"/>
      <c r="RO45" s="215"/>
      <c r="RP45" s="215"/>
      <c r="RQ45" s="215"/>
      <c r="RR45" s="215"/>
      <c r="RS45" s="215"/>
      <c r="RT45" s="215"/>
      <c r="RU45" s="215"/>
      <c r="RV45" s="215"/>
      <c r="RW45" s="215"/>
      <c r="RX45" s="215"/>
      <c r="RY45" s="215"/>
      <c r="RZ45" s="215"/>
      <c r="SA45" s="215"/>
      <c r="SB45" s="215"/>
    </row>
    <row r="46" spans="1:496" ht="15" customHeight="1" x14ac:dyDescent="0.2">
      <c r="A46" s="216" t="str">
        <f t="shared" si="0"/>
        <v>INDEC-CM - 37420-11</v>
      </c>
      <c r="B46" s="216">
        <v>37420</v>
      </c>
      <c r="C46" s="91" t="s">
        <v>50</v>
      </c>
      <c r="D46" s="216">
        <v>11</v>
      </c>
      <c r="E46" s="215" t="s">
        <v>85</v>
      </c>
    </row>
    <row r="47" spans="1:496" ht="15" customHeight="1" x14ac:dyDescent="0.2">
      <c r="A47" s="216" t="str">
        <f t="shared" si="0"/>
        <v>INDEC-CM - 37420-12</v>
      </c>
      <c r="B47" s="216">
        <v>37420</v>
      </c>
      <c r="C47" s="91" t="s">
        <v>50</v>
      </c>
      <c r="D47" s="216">
        <v>12</v>
      </c>
      <c r="E47" s="215" t="s">
        <v>86</v>
      </c>
    </row>
    <row r="48" spans="1:496" ht="15" customHeight="1" x14ac:dyDescent="0.2">
      <c r="A48" s="216" t="str">
        <f t="shared" si="0"/>
        <v>INDEC-CM - 44822-11</v>
      </c>
      <c r="B48" s="216">
        <v>44822</v>
      </c>
      <c r="C48" s="91" t="s">
        <v>50</v>
      </c>
      <c r="D48" s="216">
        <v>11</v>
      </c>
      <c r="E48" s="215" t="s">
        <v>87</v>
      </c>
    </row>
    <row r="49" spans="1:5" ht="15" customHeight="1" x14ac:dyDescent="0.2">
      <c r="A49" s="216" t="str">
        <f t="shared" si="0"/>
        <v>INDEC-CM - 44826-11</v>
      </c>
      <c r="B49" s="216">
        <v>44826</v>
      </c>
      <c r="C49" s="91" t="s">
        <v>50</v>
      </c>
      <c r="D49" s="216">
        <v>11</v>
      </c>
      <c r="E49" s="215" t="s">
        <v>88</v>
      </c>
    </row>
    <row r="50" spans="1:5" ht="15" customHeight="1" x14ac:dyDescent="0.2">
      <c r="A50" s="216" t="str">
        <f t="shared" si="0"/>
        <v>INDEC-CM - 44826-12</v>
      </c>
      <c r="B50" s="216">
        <v>44826</v>
      </c>
      <c r="C50" s="91" t="s">
        <v>50</v>
      </c>
      <c r="D50" s="216">
        <v>12</v>
      </c>
      <c r="E50" s="215" t="s">
        <v>89</v>
      </c>
    </row>
    <row r="51" spans="1:5" ht="15" customHeight="1" x14ac:dyDescent="0.2">
      <c r="A51" s="216" t="str">
        <f t="shared" si="0"/>
        <v>INDEC-CM - 42911-21</v>
      </c>
      <c r="B51" s="216">
        <v>42911</v>
      </c>
      <c r="C51" s="91" t="s">
        <v>50</v>
      </c>
      <c r="D51" s="216">
        <v>21</v>
      </c>
      <c r="E51" s="215" t="s">
        <v>90</v>
      </c>
    </row>
    <row r="52" spans="1:5" ht="15" customHeight="1" x14ac:dyDescent="0.2">
      <c r="A52" s="216" t="str">
        <f t="shared" si="0"/>
        <v>INDEC-CM - 41277-21</v>
      </c>
      <c r="B52" s="216">
        <v>41277</v>
      </c>
      <c r="C52" s="91" t="s">
        <v>50</v>
      </c>
      <c r="D52" s="216">
        <v>21</v>
      </c>
      <c r="E52" s="215" t="s">
        <v>91</v>
      </c>
    </row>
    <row r="53" spans="1:5" ht="15" customHeight="1" x14ac:dyDescent="0.2">
      <c r="A53" s="216" t="str">
        <f t="shared" si="0"/>
        <v>INDEC-CM - 41277-11</v>
      </c>
      <c r="B53" s="216">
        <v>41277</v>
      </c>
      <c r="C53" s="91" t="s">
        <v>50</v>
      </c>
      <c r="D53" s="216">
        <v>11</v>
      </c>
      <c r="E53" s="215" t="s">
        <v>92</v>
      </c>
    </row>
    <row r="54" spans="1:5" ht="15" customHeight="1" x14ac:dyDescent="0.2">
      <c r="A54" s="216" t="str">
        <f t="shared" si="0"/>
        <v>INDEC-CM - 41516-11</v>
      </c>
      <c r="B54" s="216">
        <v>41516</v>
      </c>
      <c r="C54" s="91" t="s">
        <v>50</v>
      </c>
      <c r="D54" s="216">
        <v>11</v>
      </c>
      <c r="E54" s="215" t="s">
        <v>93</v>
      </c>
    </row>
    <row r="55" spans="1:5" ht="15" customHeight="1" x14ac:dyDescent="0.2">
      <c r="A55" s="216" t="str">
        <f t="shared" si="0"/>
        <v>INDEC-CM - 41516-12</v>
      </c>
      <c r="B55" s="216">
        <v>41516</v>
      </c>
      <c r="C55" s="91" t="s">
        <v>50</v>
      </c>
      <c r="D55" s="216">
        <v>12</v>
      </c>
      <c r="E55" s="215" t="s">
        <v>94</v>
      </c>
    </row>
    <row r="56" spans="1:5" ht="15" customHeight="1" x14ac:dyDescent="0.2">
      <c r="A56" s="216" t="str">
        <f t="shared" si="0"/>
        <v>INDEC-CM - 41273-11</v>
      </c>
      <c r="B56" s="216">
        <v>41273</v>
      </c>
      <c r="C56" s="91" t="s">
        <v>50</v>
      </c>
      <c r="D56" s="216">
        <v>11</v>
      </c>
      <c r="E56" s="215" t="s">
        <v>95</v>
      </c>
    </row>
    <row r="57" spans="1:5" ht="15" customHeight="1" x14ac:dyDescent="0.2">
      <c r="A57" s="216" t="str">
        <f t="shared" si="0"/>
        <v>INDEC-CM - 41273-12</v>
      </c>
      <c r="B57" s="216">
        <v>41273</v>
      </c>
      <c r="C57" s="91" t="s">
        <v>50</v>
      </c>
      <c r="D57" s="216">
        <v>12</v>
      </c>
      <c r="E57" s="215" t="s">
        <v>96</v>
      </c>
    </row>
    <row r="58" spans="1:5" ht="15" customHeight="1" x14ac:dyDescent="0.2">
      <c r="A58" s="216" t="str">
        <f t="shared" si="0"/>
        <v>INDEC-CM - 41277-41</v>
      </c>
      <c r="B58" s="216">
        <v>41277</v>
      </c>
      <c r="C58" s="91" t="s">
        <v>50</v>
      </c>
      <c r="D58" s="216">
        <v>41</v>
      </c>
      <c r="E58" s="215" t="s">
        <v>97</v>
      </c>
    </row>
    <row r="59" spans="1:5" ht="15" customHeight="1" x14ac:dyDescent="0.2">
      <c r="A59" s="216" t="str">
        <f t="shared" si="0"/>
        <v>INDEC-CM - 41277-31</v>
      </c>
      <c r="B59" s="216">
        <v>41277</v>
      </c>
      <c r="C59" s="91" t="s">
        <v>50</v>
      </c>
      <c r="D59" s="216">
        <v>31</v>
      </c>
      <c r="E59" s="215" t="s">
        <v>98</v>
      </c>
    </row>
    <row r="60" spans="1:5" ht="15" customHeight="1" x14ac:dyDescent="0.2">
      <c r="A60" s="216" t="str">
        <f t="shared" si="0"/>
        <v>INDEC-CM - 41543-11</v>
      </c>
      <c r="B60" s="216">
        <v>41543</v>
      </c>
      <c r="C60" s="91" t="s">
        <v>50</v>
      </c>
      <c r="D60" s="216">
        <v>11</v>
      </c>
      <c r="E60" s="215" t="s">
        <v>99</v>
      </c>
    </row>
    <row r="61" spans="1:5" ht="15" customHeight="1" x14ac:dyDescent="0.2">
      <c r="A61" s="216" t="str">
        <f t="shared" si="0"/>
        <v>INDEC-CM - 36320-21</v>
      </c>
      <c r="B61" s="216">
        <v>36320</v>
      </c>
      <c r="C61" s="91" t="s">
        <v>50</v>
      </c>
      <c r="D61" s="216">
        <v>21</v>
      </c>
      <c r="E61" s="215" t="s">
        <v>100</v>
      </c>
    </row>
    <row r="62" spans="1:5" ht="15" customHeight="1" x14ac:dyDescent="0.2">
      <c r="A62" s="216" t="str">
        <f t="shared" si="0"/>
        <v>INDEC-CM - 36320-22</v>
      </c>
      <c r="B62" s="216">
        <v>36320</v>
      </c>
      <c r="C62" s="91" t="s">
        <v>50</v>
      </c>
      <c r="D62" s="216">
        <v>22</v>
      </c>
      <c r="E62" s="215" t="s">
        <v>101</v>
      </c>
    </row>
    <row r="63" spans="1:5" ht="15" customHeight="1" x14ac:dyDescent="0.2">
      <c r="A63" s="216" t="str">
        <f t="shared" si="0"/>
        <v>INDEC-CM - 36320-11</v>
      </c>
      <c r="B63" s="216">
        <v>36320</v>
      </c>
      <c r="C63" s="91" t="s">
        <v>50</v>
      </c>
      <c r="D63" s="216">
        <v>11</v>
      </c>
      <c r="E63" s="215" t="s">
        <v>102</v>
      </c>
    </row>
    <row r="64" spans="1:5" ht="15" customHeight="1" x14ac:dyDescent="0.2">
      <c r="A64" s="216" t="str">
        <f t="shared" si="0"/>
        <v>INDEC-CM - 36320-12</v>
      </c>
      <c r="B64" s="216">
        <v>36320</v>
      </c>
      <c r="C64" s="91" t="s">
        <v>50</v>
      </c>
      <c r="D64" s="216">
        <v>12</v>
      </c>
      <c r="E64" s="215" t="s">
        <v>103</v>
      </c>
    </row>
    <row r="65" spans="1:496" ht="15" customHeight="1" x14ac:dyDescent="0.2">
      <c r="A65" s="216" t="str">
        <f t="shared" si="0"/>
        <v>INDEC-CM - 15320-11</v>
      </c>
      <c r="B65" s="216">
        <v>15320</v>
      </c>
      <c r="C65" s="91" t="s">
        <v>50</v>
      </c>
      <c r="D65" s="216">
        <v>11</v>
      </c>
      <c r="E65" s="215" t="s">
        <v>104</v>
      </c>
    </row>
    <row r="66" spans="1:496" ht="15" customHeight="1" x14ac:dyDescent="0.2">
      <c r="A66" s="216" t="str">
        <f t="shared" si="0"/>
        <v>INDEC-CM - 37350-61</v>
      </c>
      <c r="B66" s="216">
        <v>37350</v>
      </c>
      <c r="C66" s="91" t="s">
        <v>50</v>
      </c>
      <c r="D66" s="216">
        <v>61</v>
      </c>
      <c r="E66" s="218" t="s">
        <v>105</v>
      </c>
    </row>
    <row r="67" spans="1:496" ht="15" customHeight="1" x14ac:dyDescent="0.2">
      <c r="A67" s="216" t="str">
        <f t="shared" si="0"/>
        <v>INDEC-CM - 37440-31</v>
      </c>
      <c r="B67" s="216">
        <v>37440</v>
      </c>
      <c r="C67" s="91" t="s">
        <v>50</v>
      </c>
      <c r="D67" s="216">
        <v>31</v>
      </c>
      <c r="E67" s="215" t="s">
        <v>106</v>
      </c>
    </row>
    <row r="68" spans="1:496" ht="15" customHeight="1" x14ac:dyDescent="0.2">
      <c r="A68" s="216" t="str">
        <f t="shared" si="0"/>
        <v>INDEC-CM - 37440-11</v>
      </c>
      <c r="B68" s="216">
        <v>37440</v>
      </c>
      <c r="C68" s="91" t="s">
        <v>50</v>
      </c>
      <c r="D68" s="216">
        <v>11</v>
      </c>
      <c r="E68" s="215" t="s">
        <v>107</v>
      </c>
    </row>
    <row r="69" spans="1:496" ht="15" customHeight="1" x14ac:dyDescent="0.2">
      <c r="A69" s="216" t="str">
        <f t="shared" si="0"/>
        <v>INDEC-CM - 44821-21</v>
      </c>
      <c r="B69" s="216">
        <v>44821</v>
      </c>
      <c r="C69" s="91" t="s">
        <v>50</v>
      </c>
      <c r="D69" s="216">
        <v>21</v>
      </c>
      <c r="E69" s="215" t="s">
        <v>108</v>
      </c>
    </row>
    <row r="70" spans="1:496" ht="15" customHeight="1" x14ac:dyDescent="0.2">
      <c r="A70" s="216" t="str">
        <f t="shared" ref="A70:A133" si="1">CONCATENATE("INDEC-CM - ",B70,C70,D70)</f>
        <v>INDEC-CM - 36320-31</v>
      </c>
      <c r="B70" s="216">
        <v>36320</v>
      </c>
      <c r="C70" s="91" t="s">
        <v>50</v>
      </c>
      <c r="D70" s="216">
        <v>31</v>
      </c>
      <c r="E70" s="215" t="s">
        <v>109</v>
      </c>
    </row>
    <row r="71" spans="1:496" ht="15" customHeight="1" x14ac:dyDescent="0.2">
      <c r="A71" s="216" t="str">
        <f t="shared" si="1"/>
        <v>INDEC-CM - 41278-12</v>
      </c>
      <c r="B71" s="216">
        <v>41278</v>
      </c>
      <c r="C71" s="91" t="s">
        <v>50</v>
      </c>
      <c r="D71" s="216">
        <v>12</v>
      </c>
      <c r="E71" s="218" t="s">
        <v>110</v>
      </c>
    </row>
    <row r="72" spans="1:496" ht="15" customHeight="1" x14ac:dyDescent="0.2">
      <c r="A72" s="216" t="str">
        <f t="shared" si="1"/>
        <v>INDEC-CM - 41278-11</v>
      </c>
      <c r="B72" s="216">
        <v>41278</v>
      </c>
      <c r="C72" s="91" t="s">
        <v>50</v>
      </c>
      <c r="D72" s="216">
        <v>11</v>
      </c>
      <c r="E72" s="218" t="s">
        <v>111</v>
      </c>
    </row>
    <row r="73" spans="1:496" ht="15" customHeight="1" x14ac:dyDescent="0.2">
      <c r="A73" s="216" t="str">
        <f t="shared" si="1"/>
        <v>INDEC-CM - 36320-41</v>
      </c>
      <c r="B73" s="216">
        <v>36320</v>
      </c>
      <c r="C73" s="91" t="s">
        <v>50</v>
      </c>
      <c r="D73" s="216">
        <v>41</v>
      </c>
      <c r="E73" s="215" t="s">
        <v>112</v>
      </c>
    </row>
    <row r="74" spans="1:496" ht="15" customHeight="1" x14ac:dyDescent="0.2">
      <c r="A74" s="216" t="str">
        <f t="shared" si="1"/>
        <v>INDEC-CM - 41516-21</v>
      </c>
      <c r="B74" s="216">
        <v>41516</v>
      </c>
      <c r="C74" s="91" t="s">
        <v>50</v>
      </c>
      <c r="D74" s="216">
        <v>21</v>
      </c>
      <c r="E74" s="215" t="s">
        <v>113</v>
      </c>
    </row>
    <row r="75" spans="1:496" s="221" customFormat="1" ht="15" customHeight="1" x14ac:dyDescent="0.2">
      <c r="A75" s="219"/>
      <c r="B75" s="219"/>
      <c r="C75" s="220"/>
      <c r="D75" s="219"/>
      <c r="E75" s="222"/>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c r="JX75" s="215"/>
      <c r="JY75" s="215"/>
      <c r="JZ75" s="215"/>
      <c r="KA75" s="215"/>
      <c r="KB75" s="215"/>
      <c r="KC75" s="215"/>
      <c r="KD75" s="215"/>
      <c r="KE75" s="215"/>
      <c r="KF75" s="215"/>
      <c r="KG75" s="215"/>
      <c r="KH75" s="215"/>
      <c r="KI75" s="215"/>
      <c r="KJ75" s="215"/>
      <c r="KK75" s="215"/>
      <c r="KL75" s="215"/>
      <c r="KM75" s="215"/>
      <c r="KN75" s="215"/>
      <c r="KO75" s="215"/>
      <c r="KP75" s="215"/>
      <c r="KQ75" s="215"/>
      <c r="KR75" s="215"/>
      <c r="KS75" s="215"/>
      <c r="KT75" s="215"/>
      <c r="KU75" s="215"/>
      <c r="KV75" s="215"/>
      <c r="KW75" s="215"/>
      <c r="KX75" s="215"/>
      <c r="KY75" s="215"/>
      <c r="KZ75" s="215"/>
      <c r="LA75" s="215"/>
      <c r="LB75" s="215"/>
      <c r="LC75" s="215"/>
      <c r="LD75" s="215"/>
      <c r="LE75" s="215"/>
      <c r="LF75" s="215"/>
      <c r="LG75" s="215"/>
      <c r="LH75" s="215"/>
      <c r="LI75" s="215"/>
      <c r="LJ75" s="215"/>
      <c r="LK75" s="215"/>
      <c r="LL75" s="215"/>
      <c r="LM75" s="215"/>
      <c r="LN75" s="215"/>
      <c r="LO75" s="215"/>
      <c r="LP75" s="215"/>
      <c r="LQ75" s="215"/>
      <c r="LR75" s="215"/>
      <c r="LS75" s="215"/>
      <c r="LT75" s="215"/>
      <c r="LU75" s="215"/>
      <c r="LV75" s="215"/>
      <c r="LW75" s="215"/>
      <c r="LX75" s="215"/>
      <c r="LY75" s="215"/>
      <c r="LZ75" s="215"/>
      <c r="MA75" s="215"/>
      <c r="MB75" s="215"/>
      <c r="MC75" s="215"/>
      <c r="MD75" s="215"/>
      <c r="ME75" s="215"/>
      <c r="MF75" s="215"/>
      <c r="MG75" s="215"/>
      <c r="MH75" s="215"/>
      <c r="MI75" s="215"/>
      <c r="MJ75" s="215"/>
      <c r="MK75" s="215"/>
      <c r="ML75" s="215"/>
      <c r="MM75" s="215"/>
      <c r="MN75" s="215"/>
      <c r="MO75" s="215"/>
      <c r="MP75" s="215"/>
      <c r="MQ75" s="215"/>
      <c r="MR75" s="215"/>
      <c r="MS75" s="215"/>
      <c r="MT75" s="215"/>
      <c r="MU75" s="215"/>
      <c r="MV75" s="215"/>
      <c r="MW75" s="215"/>
      <c r="MX75" s="215"/>
      <c r="MY75" s="215"/>
      <c r="MZ75" s="215"/>
      <c r="NA75" s="215"/>
      <c r="NB75" s="215"/>
      <c r="NC75" s="215"/>
      <c r="ND75" s="215"/>
      <c r="NE75" s="215"/>
      <c r="NF75" s="215"/>
      <c r="NG75" s="215"/>
      <c r="NH75" s="215"/>
      <c r="NI75" s="215"/>
      <c r="NJ75" s="215"/>
      <c r="NK75" s="215"/>
      <c r="NL75" s="215"/>
      <c r="NM75" s="215"/>
      <c r="NN75" s="215"/>
      <c r="NO75" s="215"/>
      <c r="NP75" s="215"/>
      <c r="NQ75" s="215"/>
      <c r="NR75" s="215"/>
      <c r="NS75" s="215"/>
      <c r="NT75" s="215"/>
      <c r="NU75" s="215"/>
      <c r="NV75" s="215"/>
      <c r="NW75" s="215"/>
      <c r="NX75" s="215"/>
      <c r="NY75" s="215"/>
      <c r="NZ75" s="215"/>
      <c r="OA75" s="215"/>
      <c r="OB75" s="215"/>
      <c r="OC75" s="215"/>
      <c r="OD75" s="215"/>
      <c r="OE75" s="215"/>
      <c r="OF75" s="215"/>
      <c r="OG75" s="215"/>
      <c r="OH75" s="215"/>
      <c r="OI75" s="215"/>
      <c r="OJ75" s="215"/>
      <c r="OK75" s="215"/>
      <c r="OL75" s="215"/>
      <c r="OM75" s="215"/>
      <c r="ON75" s="215"/>
      <c r="OO75" s="215"/>
      <c r="OP75" s="215"/>
      <c r="OQ75" s="215"/>
      <c r="OR75" s="215"/>
      <c r="OS75" s="215"/>
      <c r="OT75" s="215"/>
      <c r="OU75" s="215"/>
      <c r="OV75" s="215"/>
      <c r="OW75" s="215"/>
      <c r="OX75" s="215"/>
      <c r="OY75" s="215"/>
      <c r="OZ75" s="215"/>
      <c r="PA75" s="215"/>
      <c r="PB75" s="215"/>
      <c r="PC75" s="215"/>
      <c r="PD75" s="215"/>
      <c r="PE75" s="215"/>
      <c r="PF75" s="215"/>
      <c r="PG75" s="215"/>
      <c r="PH75" s="215"/>
      <c r="PI75" s="215"/>
      <c r="PJ75" s="215"/>
      <c r="PK75" s="215"/>
      <c r="PL75" s="215"/>
      <c r="PM75" s="215"/>
      <c r="PN75" s="215"/>
      <c r="PO75" s="215"/>
      <c r="PP75" s="215"/>
      <c r="PQ75" s="215"/>
      <c r="PR75" s="215"/>
      <c r="PS75" s="215"/>
      <c r="PT75" s="215"/>
      <c r="PU75" s="215"/>
      <c r="PV75" s="215"/>
      <c r="PW75" s="215"/>
      <c r="PX75" s="215"/>
      <c r="PY75" s="215"/>
      <c r="PZ75" s="215"/>
      <c r="QA75" s="215"/>
      <c r="QB75" s="215"/>
      <c r="QC75" s="215"/>
      <c r="QD75" s="215"/>
      <c r="QE75" s="215"/>
      <c r="QF75" s="215"/>
      <c r="QG75" s="215"/>
      <c r="QH75" s="215"/>
      <c r="QI75" s="215"/>
      <c r="QJ75" s="215"/>
      <c r="QK75" s="215"/>
      <c r="QL75" s="215"/>
      <c r="QM75" s="215"/>
      <c r="QN75" s="215"/>
      <c r="QO75" s="215"/>
      <c r="QP75" s="215"/>
      <c r="QQ75" s="215"/>
      <c r="QR75" s="215"/>
      <c r="QS75" s="215"/>
      <c r="QT75" s="215"/>
      <c r="QU75" s="215"/>
      <c r="QV75" s="215"/>
      <c r="QW75" s="215"/>
      <c r="QX75" s="215"/>
      <c r="QY75" s="215"/>
      <c r="QZ75" s="215"/>
      <c r="RA75" s="215"/>
      <c r="RB75" s="215"/>
      <c r="RC75" s="215"/>
      <c r="RD75" s="215"/>
      <c r="RE75" s="215"/>
      <c r="RF75" s="215"/>
      <c r="RG75" s="215"/>
      <c r="RH75" s="215"/>
      <c r="RI75" s="215"/>
      <c r="RJ75" s="215"/>
      <c r="RK75" s="215"/>
      <c r="RL75" s="215"/>
      <c r="RM75" s="215"/>
      <c r="RN75" s="215"/>
      <c r="RO75" s="215"/>
      <c r="RP75" s="215"/>
      <c r="RQ75" s="215"/>
      <c r="RR75" s="215"/>
      <c r="RS75" s="215"/>
      <c r="RT75" s="215"/>
      <c r="RU75" s="215"/>
      <c r="RV75" s="215"/>
      <c r="RW75" s="215"/>
      <c r="RX75" s="215"/>
      <c r="RY75" s="215"/>
      <c r="RZ75" s="215"/>
      <c r="SA75" s="215"/>
      <c r="SB75" s="215"/>
    </row>
    <row r="76" spans="1:496" ht="15" customHeight="1" x14ac:dyDescent="0.2">
      <c r="A76" s="216" t="str">
        <f t="shared" si="1"/>
        <v>INDEC-CM - 46350-11</v>
      </c>
      <c r="B76" s="216">
        <v>46350</v>
      </c>
      <c r="C76" s="91" t="s">
        <v>50</v>
      </c>
      <c r="D76" s="216">
        <v>11</v>
      </c>
      <c r="E76" s="215" t="s">
        <v>114</v>
      </c>
    </row>
    <row r="77" spans="1:496" ht="15" customHeight="1" x14ac:dyDescent="0.2">
      <c r="A77" s="216" t="str">
        <f t="shared" si="1"/>
        <v>INDEC-CM - 41278-41</v>
      </c>
      <c r="B77" s="216">
        <v>41278</v>
      </c>
      <c r="C77" s="91" t="s">
        <v>50</v>
      </c>
      <c r="D77" s="216">
        <v>41</v>
      </c>
      <c r="E77" s="218" t="s">
        <v>115</v>
      </c>
    </row>
    <row r="78" spans="1:496" ht="15" customHeight="1" x14ac:dyDescent="0.2">
      <c r="A78" s="216" t="str">
        <f t="shared" si="1"/>
        <v>INDEC-CM - 42999-11</v>
      </c>
      <c r="B78" s="216">
        <v>42999</v>
      </c>
      <c r="C78" s="91" t="s">
        <v>50</v>
      </c>
      <c r="D78" s="216">
        <v>11</v>
      </c>
      <c r="E78" s="215" t="s">
        <v>116</v>
      </c>
    </row>
    <row r="79" spans="1:496" ht="15" customHeight="1" x14ac:dyDescent="0.2">
      <c r="A79" s="216" t="str">
        <f t="shared" si="1"/>
        <v>INDEC-CM - 36320-51</v>
      </c>
      <c r="B79" s="216">
        <v>36320</v>
      </c>
      <c r="C79" s="91" t="s">
        <v>50</v>
      </c>
      <c r="D79" s="216">
        <v>51</v>
      </c>
      <c r="E79" s="215" t="s">
        <v>117</v>
      </c>
    </row>
    <row r="80" spans="1:496" ht="15" customHeight="1" x14ac:dyDescent="0.2">
      <c r="A80" s="216" t="str">
        <f t="shared" si="1"/>
        <v>INDEC-CM - 31600-12</v>
      </c>
      <c r="B80" s="216">
        <v>31600</v>
      </c>
      <c r="C80" s="91" t="s">
        <v>50</v>
      </c>
      <c r="D80" s="216">
        <v>12</v>
      </c>
      <c r="E80" s="215" t="s">
        <v>118</v>
      </c>
    </row>
    <row r="81" spans="1:496" ht="15" customHeight="1" x14ac:dyDescent="0.2">
      <c r="A81" s="216" t="str">
        <f t="shared" si="1"/>
        <v>INDEC-CM - 36950-11</v>
      </c>
      <c r="B81" s="216">
        <v>36950</v>
      </c>
      <c r="C81" s="91" t="s">
        <v>50</v>
      </c>
      <c r="D81" s="216">
        <v>11</v>
      </c>
      <c r="E81" s="215" t="s">
        <v>119</v>
      </c>
    </row>
    <row r="82" spans="1:496" ht="15" customHeight="1" x14ac:dyDescent="0.2">
      <c r="A82" s="216" t="str">
        <f t="shared" si="1"/>
        <v>INDEC-CM - 31600-11</v>
      </c>
      <c r="B82" s="216">
        <v>31600</v>
      </c>
      <c r="C82" s="91" t="s">
        <v>50</v>
      </c>
      <c r="D82" s="216">
        <v>11</v>
      </c>
      <c r="E82" s="215" t="s">
        <v>120</v>
      </c>
    </row>
    <row r="83" spans="1:496" ht="15" customHeight="1" x14ac:dyDescent="0.2">
      <c r="A83" s="216" t="str">
        <f t="shared" si="1"/>
        <v>INDEC-CM - 37112-11</v>
      </c>
      <c r="B83" s="216">
        <v>37112</v>
      </c>
      <c r="C83" s="91" t="s">
        <v>50</v>
      </c>
      <c r="D83" s="216">
        <v>11</v>
      </c>
      <c r="E83" s="215" t="s">
        <v>121</v>
      </c>
    </row>
    <row r="84" spans="1:496" ht="15" customHeight="1" x14ac:dyDescent="0.2">
      <c r="A84" s="216" t="str">
        <f t="shared" si="1"/>
        <v>INDEC-CM - 41278-31</v>
      </c>
      <c r="B84" s="216">
        <v>41278</v>
      </c>
      <c r="C84" s="91" t="s">
        <v>50</v>
      </c>
      <c r="D84" s="216">
        <v>31</v>
      </c>
      <c r="E84" s="218" t="s">
        <v>122</v>
      </c>
    </row>
    <row r="85" spans="1:496" ht="15" customHeight="1" x14ac:dyDescent="0.2">
      <c r="A85" s="216" t="str">
        <f t="shared" si="1"/>
        <v>INDEC-CM - 41278-13</v>
      </c>
      <c r="B85" s="216">
        <v>41278</v>
      </c>
      <c r="C85" s="91" t="s">
        <v>50</v>
      </c>
      <c r="D85" s="216">
        <v>13</v>
      </c>
      <c r="E85" s="218" t="s">
        <v>123</v>
      </c>
    </row>
    <row r="86" spans="1:496" ht="15" customHeight="1" x14ac:dyDescent="0.2">
      <c r="A86" s="216" t="str">
        <f t="shared" si="1"/>
        <v>INDEC-CM - 37570-11</v>
      </c>
      <c r="B86" s="216">
        <v>37570</v>
      </c>
      <c r="C86" s="91" t="s">
        <v>50</v>
      </c>
      <c r="D86" s="216">
        <v>11</v>
      </c>
      <c r="E86" s="218" t="s">
        <v>124</v>
      </c>
    </row>
    <row r="87" spans="1:496" ht="15" customHeight="1" x14ac:dyDescent="0.2">
      <c r="A87" s="216" t="str">
        <f t="shared" si="1"/>
        <v>INDEC-CM - 43220-11</v>
      </c>
      <c r="B87" s="216">
        <v>43220</v>
      </c>
      <c r="C87" s="91" t="s">
        <v>50</v>
      </c>
      <c r="D87" s="216">
        <v>11</v>
      </c>
      <c r="E87" s="215" t="s">
        <v>125</v>
      </c>
    </row>
    <row r="88" spans="1:496" ht="15" customHeight="1" x14ac:dyDescent="0.2">
      <c r="A88" s="216" t="str">
        <f t="shared" si="1"/>
        <v>INDEC-CM - 43220-12</v>
      </c>
      <c r="B88" s="216">
        <v>43220</v>
      </c>
      <c r="C88" s="91" t="s">
        <v>50</v>
      </c>
      <c r="D88" s="216">
        <v>12</v>
      </c>
      <c r="E88" s="215" t="s">
        <v>126</v>
      </c>
    </row>
    <row r="89" spans="1:496" ht="15" customHeight="1" x14ac:dyDescent="0.2">
      <c r="A89" s="216" t="str">
        <f t="shared" si="1"/>
        <v>INDEC-CM - 43220-21</v>
      </c>
      <c r="B89" s="216">
        <v>43220</v>
      </c>
      <c r="C89" s="91" t="s">
        <v>50</v>
      </c>
      <c r="D89" s="216">
        <v>21</v>
      </c>
      <c r="E89" s="215" t="s">
        <v>127</v>
      </c>
    </row>
    <row r="90" spans="1:496" ht="15" customHeight="1" x14ac:dyDescent="0.2">
      <c r="A90" s="216" t="str">
        <f t="shared" si="1"/>
        <v>INDEC-CM - 43220-22</v>
      </c>
      <c r="B90" s="216">
        <v>43220</v>
      </c>
      <c r="C90" s="91" t="s">
        <v>50</v>
      </c>
      <c r="D90" s="216">
        <v>22</v>
      </c>
      <c r="E90" s="215" t="s">
        <v>128</v>
      </c>
    </row>
    <row r="91" spans="1:496" ht="15" customHeight="1" x14ac:dyDescent="0.2">
      <c r="A91" s="216" t="str">
        <f t="shared" si="1"/>
        <v>INDEC-CM - 43220-23</v>
      </c>
      <c r="B91" s="216">
        <v>43220</v>
      </c>
      <c r="C91" s="91" t="s">
        <v>50</v>
      </c>
      <c r="D91" s="216">
        <v>23</v>
      </c>
      <c r="E91" s="215" t="s">
        <v>129</v>
      </c>
    </row>
    <row r="92" spans="1:496" ht="15" customHeight="1" x14ac:dyDescent="0.2">
      <c r="A92" s="216" t="str">
        <f t="shared" si="1"/>
        <v>INDEC-CM - 43220-31</v>
      </c>
      <c r="B92" s="216">
        <v>43220</v>
      </c>
      <c r="C92" s="91" t="s">
        <v>50</v>
      </c>
      <c r="D92" s="216">
        <v>31</v>
      </c>
      <c r="E92" s="215" t="s">
        <v>130</v>
      </c>
    </row>
    <row r="93" spans="1:496" ht="15" customHeight="1" x14ac:dyDescent="0.2">
      <c r="A93" s="216" t="str">
        <f t="shared" si="1"/>
        <v>INDEC-CM - 43220-32</v>
      </c>
      <c r="B93" s="216">
        <v>43220</v>
      </c>
      <c r="C93" s="91" t="s">
        <v>50</v>
      </c>
      <c r="D93" s="216">
        <v>32</v>
      </c>
      <c r="E93" s="215" t="s">
        <v>131</v>
      </c>
    </row>
    <row r="94" spans="1:496" ht="15" customHeight="1" x14ac:dyDescent="0.2">
      <c r="A94" s="216" t="str">
        <f t="shared" si="1"/>
        <v>INDEC-CM - 41278-32</v>
      </c>
      <c r="B94" s="216">
        <v>41278</v>
      </c>
      <c r="C94" s="91" t="s">
        <v>50</v>
      </c>
      <c r="D94" s="216">
        <v>32</v>
      </c>
      <c r="E94" s="218" t="s">
        <v>132</v>
      </c>
    </row>
    <row r="95" spans="1:496" ht="15" customHeight="1" x14ac:dyDescent="0.2">
      <c r="A95" s="216" t="str">
        <f t="shared" si="1"/>
        <v>INDEC-CM - 36320-32</v>
      </c>
      <c r="B95" s="216">
        <v>36320</v>
      </c>
      <c r="C95" s="91" t="s">
        <v>50</v>
      </c>
      <c r="D95" s="216">
        <v>32</v>
      </c>
      <c r="E95" s="215" t="s">
        <v>133</v>
      </c>
    </row>
    <row r="96" spans="1:496" s="221" customFormat="1" ht="15" customHeight="1" x14ac:dyDescent="0.2">
      <c r="A96" s="219"/>
      <c r="B96" s="219"/>
      <c r="C96" s="220"/>
      <c r="D96" s="219"/>
      <c r="E96" s="222"/>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c r="CZ96" s="215"/>
      <c r="DA96" s="215"/>
      <c r="DB96" s="215"/>
      <c r="DC96" s="215"/>
      <c r="DD96" s="215"/>
      <c r="DE96" s="215"/>
      <c r="DF96" s="215"/>
      <c r="DG96" s="215"/>
      <c r="DH96" s="215"/>
      <c r="DI96" s="215"/>
      <c r="DJ96" s="215"/>
      <c r="DK96" s="215"/>
      <c r="DL96" s="215"/>
      <c r="DM96" s="215"/>
      <c r="DN96" s="215"/>
      <c r="DO96" s="215"/>
      <c r="DP96" s="215"/>
      <c r="DQ96" s="215"/>
      <c r="DR96" s="215"/>
      <c r="DS96" s="215"/>
      <c r="DT96" s="215"/>
      <c r="DU96" s="215"/>
      <c r="DV96" s="215"/>
      <c r="DW96" s="215"/>
      <c r="DX96" s="215"/>
      <c r="DY96" s="215"/>
      <c r="DZ96" s="215"/>
      <c r="EA96" s="215"/>
      <c r="EB96" s="215"/>
      <c r="EC96" s="215"/>
      <c r="ED96" s="215"/>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c r="GY96" s="215"/>
      <c r="GZ96" s="215"/>
      <c r="HA96" s="215"/>
      <c r="HB96" s="215"/>
      <c r="HC96" s="215"/>
      <c r="HD96" s="215"/>
      <c r="HE96" s="215"/>
      <c r="HF96" s="215"/>
      <c r="HG96" s="215"/>
      <c r="HH96" s="215"/>
      <c r="HI96" s="215"/>
      <c r="HJ96" s="215"/>
      <c r="HK96" s="215"/>
      <c r="HL96" s="215"/>
      <c r="HM96" s="215"/>
      <c r="HN96" s="215"/>
      <c r="HO96" s="215"/>
      <c r="HP96" s="215"/>
      <c r="HQ96" s="215"/>
      <c r="HR96" s="215"/>
      <c r="HS96" s="215"/>
      <c r="HT96" s="215"/>
      <c r="HU96" s="215"/>
      <c r="HV96" s="215"/>
      <c r="HW96" s="215"/>
      <c r="HX96" s="215"/>
      <c r="HY96" s="215"/>
      <c r="HZ96" s="215"/>
      <c r="IA96" s="215"/>
      <c r="IB96" s="215"/>
      <c r="IC96" s="215"/>
      <c r="ID96" s="215"/>
      <c r="IE96" s="215"/>
      <c r="IF96" s="215"/>
      <c r="IG96" s="215"/>
      <c r="IH96" s="215"/>
      <c r="II96" s="215"/>
      <c r="IJ96" s="215"/>
      <c r="IK96" s="215"/>
      <c r="IL96" s="215"/>
      <c r="IM96" s="215"/>
      <c r="IN96" s="215"/>
      <c r="IO96" s="215"/>
      <c r="IP96" s="215"/>
      <c r="IQ96" s="215"/>
      <c r="IR96" s="215"/>
      <c r="IS96" s="215"/>
      <c r="IT96" s="215"/>
      <c r="IU96" s="215"/>
      <c r="IV96" s="215"/>
      <c r="IW96" s="215"/>
      <c r="IX96" s="215"/>
      <c r="IY96" s="215"/>
      <c r="IZ96" s="215"/>
      <c r="JA96" s="215"/>
      <c r="JB96" s="215"/>
      <c r="JC96" s="215"/>
      <c r="JD96" s="215"/>
      <c r="JE96" s="215"/>
      <c r="JF96" s="215"/>
      <c r="JG96" s="215"/>
      <c r="JH96" s="215"/>
      <c r="JI96" s="215"/>
      <c r="JJ96" s="215"/>
      <c r="JK96" s="215"/>
      <c r="JL96" s="215"/>
      <c r="JM96" s="215"/>
      <c r="JN96" s="215"/>
      <c r="JO96" s="215"/>
      <c r="JP96" s="215"/>
      <c r="JQ96" s="215"/>
      <c r="JR96" s="215"/>
      <c r="JS96" s="215"/>
      <c r="JT96" s="215"/>
      <c r="JU96" s="215"/>
      <c r="JV96" s="215"/>
      <c r="JW96" s="215"/>
      <c r="JX96" s="215"/>
      <c r="JY96" s="215"/>
      <c r="JZ96" s="215"/>
      <c r="KA96" s="215"/>
      <c r="KB96" s="215"/>
      <c r="KC96" s="215"/>
      <c r="KD96" s="215"/>
      <c r="KE96" s="215"/>
      <c r="KF96" s="215"/>
      <c r="KG96" s="215"/>
      <c r="KH96" s="215"/>
      <c r="KI96" s="215"/>
      <c r="KJ96" s="215"/>
      <c r="KK96" s="215"/>
      <c r="KL96" s="215"/>
      <c r="KM96" s="215"/>
      <c r="KN96" s="215"/>
      <c r="KO96" s="215"/>
      <c r="KP96" s="215"/>
      <c r="KQ96" s="215"/>
      <c r="KR96" s="215"/>
      <c r="KS96" s="215"/>
      <c r="KT96" s="215"/>
      <c r="KU96" s="215"/>
      <c r="KV96" s="215"/>
      <c r="KW96" s="215"/>
      <c r="KX96" s="215"/>
      <c r="KY96" s="215"/>
      <c r="KZ96" s="215"/>
      <c r="LA96" s="215"/>
      <c r="LB96" s="215"/>
      <c r="LC96" s="215"/>
      <c r="LD96" s="215"/>
      <c r="LE96" s="215"/>
      <c r="LF96" s="215"/>
      <c r="LG96" s="215"/>
      <c r="LH96" s="215"/>
      <c r="LI96" s="215"/>
      <c r="LJ96" s="215"/>
      <c r="LK96" s="215"/>
      <c r="LL96" s="215"/>
      <c r="LM96" s="215"/>
      <c r="LN96" s="215"/>
      <c r="LO96" s="215"/>
      <c r="LP96" s="215"/>
      <c r="LQ96" s="215"/>
      <c r="LR96" s="215"/>
      <c r="LS96" s="215"/>
      <c r="LT96" s="215"/>
      <c r="LU96" s="215"/>
      <c r="LV96" s="215"/>
      <c r="LW96" s="215"/>
      <c r="LX96" s="215"/>
      <c r="LY96" s="215"/>
      <c r="LZ96" s="215"/>
      <c r="MA96" s="215"/>
      <c r="MB96" s="215"/>
      <c r="MC96" s="215"/>
      <c r="MD96" s="215"/>
      <c r="ME96" s="215"/>
      <c r="MF96" s="215"/>
      <c r="MG96" s="215"/>
      <c r="MH96" s="215"/>
      <c r="MI96" s="215"/>
      <c r="MJ96" s="215"/>
      <c r="MK96" s="215"/>
      <c r="ML96" s="215"/>
      <c r="MM96" s="215"/>
      <c r="MN96" s="215"/>
      <c r="MO96" s="215"/>
      <c r="MP96" s="215"/>
      <c r="MQ96" s="215"/>
      <c r="MR96" s="215"/>
      <c r="MS96" s="215"/>
      <c r="MT96" s="215"/>
      <c r="MU96" s="215"/>
      <c r="MV96" s="215"/>
      <c r="MW96" s="215"/>
      <c r="MX96" s="215"/>
      <c r="MY96" s="215"/>
      <c r="MZ96" s="215"/>
      <c r="NA96" s="215"/>
      <c r="NB96" s="215"/>
      <c r="NC96" s="215"/>
      <c r="ND96" s="215"/>
      <c r="NE96" s="215"/>
      <c r="NF96" s="215"/>
      <c r="NG96" s="215"/>
      <c r="NH96" s="215"/>
      <c r="NI96" s="215"/>
      <c r="NJ96" s="215"/>
      <c r="NK96" s="215"/>
      <c r="NL96" s="215"/>
      <c r="NM96" s="215"/>
      <c r="NN96" s="215"/>
      <c r="NO96" s="215"/>
      <c r="NP96" s="215"/>
      <c r="NQ96" s="215"/>
      <c r="NR96" s="215"/>
      <c r="NS96" s="215"/>
      <c r="NT96" s="215"/>
      <c r="NU96" s="215"/>
      <c r="NV96" s="215"/>
      <c r="NW96" s="215"/>
      <c r="NX96" s="215"/>
      <c r="NY96" s="215"/>
      <c r="NZ96" s="215"/>
      <c r="OA96" s="215"/>
      <c r="OB96" s="215"/>
      <c r="OC96" s="215"/>
      <c r="OD96" s="215"/>
      <c r="OE96" s="215"/>
      <c r="OF96" s="215"/>
      <c r="OG96" s="215"/>
      <c r="OH96" s="215"/>
      <c r="OI96" s="215"/>
      <c r="OJ96" s="215"/>
      <c r="OK96" s="215"/>
      <c r="OL96" s="215"/>
      <c r="OM96" s="215"/>
      <c r="ON96" s="215"/>
      <c r="OO96" s="215"/>
      <c r="OP96" s="215"/>
      <c r="OQ96" s="215"/>
      <c r="OR96" s="215"/>
      <c r="OS96" s="215"/>
      <c r="OT96" s="215"/>
      <c r="OU96" s="215"/>
      <c r="OV96" s="215"/>
      <c r="OW96" s="215"/>
      <c r="OX96" s="215"/>
      <c r="OY96" s="215"/>
      <c r="OZ96" s="215"/>
      <c r="PA96" s="215"/>
      <c r="PB96" s="215"/>
      <c r="PC96" s="215"/>
      <c r="PD96" s="215"/>
      <c r="PE96" s="215"/>
      <c r="PF96" s="215"/>
      <c r="PG96" s="215"/>
      <c r="PH96" s="215"/>
      <c r="PI96" s="215"/>
      <c r="PJ96" s="215"/>
      <c r="PK96" s="215"/>
      <c r="PL96" s="215"/>
      <c r="PM96" s="215"/>
      <c r="PN96" s="215"/>
      <c r="PO96" s="215"/>
      <c r="PP96" s="215"/>
      <c r="PQ96" s="215"/>
      <c r="PR96" s="215"/>
      <c r="PS96" s="215"/>
      <c r="PT96" s="215"/>
      <c r="PU96" s="215"/>
      <c r="PV96" s="215"/>
      <c r="PW96" s="215"/>
      <c r="PX96" s="215"/>
      <c r="PY96" s="215"/>
      <c r="PZ96" s="215"/>
      <c r="QA96" s="215"/>
      <c r="QB96" s="215"/>
      <c r="QC96" s="215"/>
      <c r="QD96" s="215"/>
      <c r="QE96" s="215"/>
      <c r="QF96" s="215"/>
      <c r="QG96" s="215"/>
      <c r="QH96" s="215"/>
      <c r="QI96" s="215"/>
      <c r="QJ96" s="215"/>
      <c r="QK96" s="215"/>
      <c r="QL96" s="215"/>
      <c r="QM96" s="215"/>
      <c r="QN96" s="215"/>
      <c r="QO96" s="215"/>
      <c r="QP96" s="215"/>
      <c r="QQ96" s="215"/>
      <c r="QR96" s="215"/>
      <c r="QS96" s="215"/>
      <c r="QT96" s="215"/>
      <c r="QU96" s="215"/>
      <c r="QV96" s="215"/>
      <c r="QW96" s="215"/>
      <c r="QX96" s="215"/>
      <c r="QY96" s="215"/>
      <c r="QZ96" s="215"/>
      <c r="RA96" s="215"/>
      <c r="RB96" s="215"/>
      <c r="RC96" s="215"/>
      <c r="RD96" s="215"/>
      <c r="RE96" s="215"/>
      <c r="RF96" s="215"/>
      <c r="RG96" s="215"/>
      <c r="RH96" s="215"/>
      <c r="RI96" s="215"/>
      <c r="RJ96" s="215"/>
      <c r="RK96" s="215"/>
      <c r="RL96" s="215"/>
      <c r="RM96" s="215"/>
      <c r="RN96" s="215"/>
      <c r="RO96" s="215"/>
      <c r="RP96" s="215"/>
      <c r="RQ96" s="215"/>
      <c r="RR96" s="215"/>
      <c r="RS96" s="215"/>
      <c r="RT96" s="215"/>
      <c r="RU96" s="215"/>
      <c r="RV96" s="215"/>
      <c r="RW96" s="215"/>
      <c r="RX96" s="215"/>
      <c r="RY96" s="215"/>
      <c r="RZ96" s="215"/>
      <c r="SA96" s="215"/>
      <c r="SB96" s="215"/>
    </row>
    <row r="97" spans="1:496" ht="15" customHeight="1" x14ac:dyDescent="0.2">
      <c r="A97" s="216" t="str">
        <f t="shared" si="1"/>
        <v>INDEC-CM - 35110-11</v>
      </c>
      <c r="B97" s="216">
        <v>35110</v>
      </c>
      <c r="C97" s="91" t="s">
        <v>50</v>
      </c>
      <c r="D97" s="216">
        <v>11</v>
      </c>
      <c r="E97" s="215" t="s">
        <v>134</v>
      </c>
    </row>
    <row r="98" spans="1:496" ht="15" customHeight="1" x14ac:dyDescent="0.2">
      <c r="A98" s="216" t="str">
        <f t="shared" si="1"/>
        <v>INDEC-CM - 35110-12</v>
      </c>
      <c r="B98" s="216">
        <v>35110</v>
      </c>
      <c r="C98" s="91" t="s">
        <v>50</v>
      </c>
      <c r="D98" s="216">
        <v>12</v>
      </c>
      <c r="E98" s="215" t="s">
        <v>135</v>
      </c>
    </row>
    <row r="99" spans="1:496" ht="15" customHeight="1" x14ac:dyDescent="0.2">
      <c r="A99" s="216" t="str">
        <f t="shared" si="1"/>
        <v>INDEC-CM - 35110-21</v>
      </c>
      <c r="B99" s="216">
        <v>35110</v>
      </c>
      <c r="C99" s="91" t="s">
        <v>50</v>
      </c>
      <c r="D99" s="216">
        <v>21</v>
      </c>
      <c r="E99" s="215" t="s">
        <v>136</v>
      </c>
    </row>
    <row r="100" spans="1:496" ht="15" customHeight="1" x14ac:dyDescent="0.2">
      <c r="A100" s="216" t="str">
        <f t="shared" si="1"/>
        <v>INDEC-CM - 35110-22</v>
      </c>
      <c r="B100" s="216">
        <v>35110</v>
      </c>
      <c r="C100" s="91" t="s">
        <v>50</v>
      </c>
      <c r="D100" s="216">
        <v>22</v>
      </c>
      <c r="E100" s="215" t="s">
        <v>137</v>
      </c>
    </row>
    <row r="101" spans="1:496" ht="15" customHeight="1" x14ac:dyDescent="0.2">
      <c r="A101" s="216" t="str">
        <f t="shared" si="1"/>
        <v>INDEC-CM - 41547-11</v>
      </c>
      <c r="B101" s="216">
        <v>41547</v>
      </c>
      <c r="C101" s="91" t="s">
        <v>50</v>
      </c>
      <c r="D101" s="216">
        <v>11</v>
      </c>
      <c r="E101" s="215" t="s">
        <v>138</v>
      </c>
    </row>
    <row r="102" spans="1:496" s="221" customFormat="1" ht="9.75" customHeight="1" x14ac:dyDescent="0.2">
      <c r="A102" s="219"/>
      <c r="B102" s="219"/>
      <c r="C102" s="220"/>
      <c r="D102" s="219"/>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c r="CV102" s="215"/>
      <c r="CW102" s="215"/>
      <c r="CX102" s="215"/>
      <c r="CY102" s="215"/>
      <c r="CZ102" s="215"/>
      <c r="DA102" s="215"/>
      <c r="DB102" s="215"/>
      <c r="DC102" s="215"/>
      <c r="DD102" s="215"/>
      <c r="DE102" s="215"/>
      <c r="DF102" s="215"/>
      <c r="DG102" s="215"/>
      <c r="DH102" s="215"/>
      <c r="DI102" s="215"/>
      <c r="DJ102" s="215"/>
      <c r="DK102" s="215"/>
      <c r="DL102" s="215"/>
      <c r="DM102" s="215"/>
      <c r="DN102" s="215"/>
      <c r="DO102" s="215"/>
      <c r="DP102" s="215"/>
      <c r="DQ102" s="215"/>
      <c r="DR102" s="215"/>
      <c r="DS102" s="215"/>
      <c r="DT102" s="215"/>
      <c r="DU102" s="215"/>
      <c r="DV102" s="215"/>
      <c r="DW102" s="215"/>
      <c r="DX102" s="215"/>
      <c r="DY102" s="215"/>
      <c r="DZ102" s="215"/>
      <c r="EA102" s="215"/>
      <c r="EB102" s="215"/>
      <c r="EC102" s="215"/>
      <c r="ED102" s="215"/>
      <c r="EE102" s="215"/>
      <c r="EF102" s="215"/>
      <c r="EG102" s="215"/>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c r="GY102" s="215"/>
      <c r="GZ102" s="215"/>
      <c r="HA102" s="215"/>
      <c r="HB102" s="215"/>
      <c r="HC102" s="215"/>
      <c r="HD102" s="215"/>
      <c r="HE102" s="215"/>
      <c r="HF102" s="215"/>
      <c r="HG102" s="215"/>
      <c r="HH102" s="215"/>
      <c r="HI102" s="215"/>
      <c r="HJ102" s="215"/>
      <c r="HK102" s="215"/>
      <c r="HL102" s="215"/>
      <c r="HM102" s="215"/>
      <c r="HN102" s="215"/>
      <c r="HO102" s="215"/>
      <c r="HP102" s="215"/>
      <c r="HQ102" s="215"/>
      <c r="HR102" s="215"/>
      <c r="HS102" s="215"/>
      <c r="HT102" s="215"/>
      <c r="HU102" s="215"/>
      <c r="HV102" s="215"/>
      <c r="HW102" s="215"/>
      <c r="HX102" s="215"/>
      <c r="HY102" s="215"/>
      <c r="HZ102" s="215"/>
      <c r="IA102" s="215"/>
      <c r="IB102" s="215"/>
      <c r="IC102" s="215"/>
      <c r="ID102" s="215"/>
      <c r="IE102" s="215"/>
      <c r="IF102" s="215"/>
      <c r="IG102" s="215"/>
      <c r="IH102" s="215"/>
      <c r="II102" s="215"/>
      <c r="IJ102" s="215"/>
      <c r="IK102" s="215"/>
      <c r="IL102" s="215"/>
      <c r="IM102" s="215"/>
      <c r="IN102" s="215"/>
      <c r="IO102" s="215"/>
      <c r="IP102" s="215"/>
      <c r="IQ102" s="215"/>
      <c r="IR102" s="215"/>
      <c r="IS102" s="215"/>
      <c r="IT102" s="215"/>
      <c r="IU102" s="215"/>
      <c r="IV102" s="215"/>
      <c r="IW102" s="215"/>
      <c r="IX102" s="215"/>
      <c r="IY102" s="215"/>
      <c r="IZ102" s="215"/>
      <c r="JA102" s="215"/>
      <c r="JB102" s="215"/>
      <c r="JC102" s="215"/>
      <c r="JD102" s="215"/>
      <c r="JE102" s="215"/>
      <c r="JF102" s="215"/>
      <c r="JG102" s="215"/>
      <c r="JH102" s="215"/>
      <c r="JI102" s="215"/>
      <c r="JJ102" s="215"/>
      <c r="JK102" s="215"/>
      <c r="JL102" s="215"/>
      <c r="JM102" s="215"/>
      <c r="JN102" s="215"/>
      <c r="JO102" s="215"/>
      <c r="JP102" s="215"/>
      <c r="JQ102" s="215"/>
      <c r="JR102" s="215"/>
      <c r="JS102" s="215"/>
      <c r="JT102" s="215"/>
      <c r="JU102" s="215"/>
      <c r="JV102" s="215"/>
      <c r="JW102" s="215"/>
      <c r="JX102" s="215"/>
      <c r="JY102" s="215"/>
      <c r="JZ102" s="215"/>
      <c r="KA102" s="215"/>
      <c r="KB102" s="215"/>
      <c r="KC102" s="215"/>
      <c r="KD102" s="215"/>
      <c r="KE102" s="215"/>
      <c r="KF102" s="215"/>
      <c r="KG102" s="215"/>
      <c r="KH102" s="215"/>
      <c r="KI102" s="215"/>
      <c r="KJ102" s="215"/>
      <c r="KK102" s="215"/>
      <c r="KL102" s="215"/>
      <c r="KM102" s="215"/>
      <c r="KN102" s="215"/>
      <c r="KO102" s="215"/>
      <c r="KP102" s="215"/>
      <c r="KQ102" s="215"/>
      <c r="KR102" s="215"/>
      <c r="KS102" s="215"/>
      <c r="KT102" s="215"/>
      <c r="KU102" s="215"/>
      <c r="KV102" s="215"/>
      <c r="KW102" s="215"/>
      <c r="KX102" s="215"/>
      <c r="KY102" s="215"/>
      <c r="KZ102" s="215"/>
      <c r="LA102" s="215"/>
      <c r="LB102" s="215"/>
      <c r="LC102" s="215"/>
      <c r="LD102" s="215"/>
      <c r="LE102" s="215"/>
      <c r="LF102" s="215"/>
      <c r="LG102" s="215"/>
      <c r="LH102" s="215"/>
      <c r="LI102" s="215"/>
      <c r="LJ102" s="215"/>
      <c r="LK102" s="215"/>
      <c r="LL102" s="215"/>
      <c r="LM102" s="215"/>
      <c r="LN102" s="215"/>
      <c r="LO102" s="215"/>
      <c r="LP102" s="215"/>
      <c r="LQ102" s="215"/>
      <c r="LR102" s="215"/>
      <c r="LS102" s="215"/>
      <c r="LT102" s="215"/>
      <c r="LU102" s="215"/>
      <c r="LV102" s="215"/>
      <c r="LW102" s="215"/>
      <c r="LX102" s="215"/>
      <c r="LY102" s="215"/>
      <c r="LZ102" s="215"/>
      <c r="MA102" s="215"/>
      <c r="MB102" s="215"/>
      <c r="MC102" s="215"/>
      <c r="MD102" s="215"/>
      <c r="ME102" s="215"/>
      <c r="MF102" s="215"/>
      <c r="MG102" s="215"/>
      <c r="MH102" s="215"/>
      <c r="MI102" s="215"/>
      <c r="MJ102" s="215"/>
      <c r="MK102" s="215"/>
      <c r="ML102" s="215"/>
      <c r="MM102" s="215"/>
      <c r="MN102" s="215"/>
      <c r="MO102" s="215"/>
      <c r="MP102" s="215"/>
      <c r="MQ102" s="215"/>
      <c r="MR102" s="215"/>
      <c r="MS102" s="215"/>
      <c r="MT102" s="215"/>
      <c r="MU102" s="215"/>
      <c r="MV102" s="215"/>
      <c r="MW102" s="215"/>
      <c r="MX102" s="215"/>
      <c r="MY102" s="215"/>
      <c r="MZ102" s="215"/>
      <c r="NA102" s="215"/>
      <c r="NB102" s="215"/>
      <c r="NC102" s="215"/>
      <c r="ND102" s="215"/>
      <c r="NE102" s="215"/>
      <c r="NF102" s="215"/>
      <c r="NG102" s="215"/>
      <c r="NH102" s="215"/>
      <c r="NI102" s="215"/>
      <c r="NJ102" s="215"/>
      <c r="NK102" s="215"/>
      <c r="NL102" s="215"/>
      <c r="NM102" s="215"/>
      <c r="NN102" s="215"/>
      <c r="NO102" s="215"/>
      <c r="NP102" s="215"/>
      <c r="NQ102" s="215"/>
      <c r="NR102" s="215"/>
      <c r="NS102" s="215"/>
      <c r="NT102" s="215"/>
      <c r="NU102" s="215"/>
      <c r="NV102" s="215"/>
      <c r="NW102" s="215"/>
      <c r="NX102" s="215"/>
      <c r="NY102" s="215"/>
      <c r="NZ102" s="215"/>
      <c r="OA102" s="215"/>
      <c r="OB102" s="215"/>
      <c r="OC102" s="215"/>
      <c r="OD102" s="215"/>
      <c r="OE102" s="215"/>
      <c r="OF102" s="215"/>
      <c r="OG102" s="215"/>
      <c r="OH102" s="215"/>
      <c r="OI102" s="215"/>
      <c r="OJ102" s="215"/>
      <c r="OK102" s="215"/>
      <c r="OL102" s="215"/>
      <c r="OM102" s="215"/>
      <c r="ON102" s="215"/>
      <c r="OO102" s="215"/>
      <c r="OP102" s="215"/>
      <c r="OQ102" s="215"/>
      <c r="OR102" s="215"/>
      <c r="OS102" s="215"/>
      <c r="OT102" s="215"/>
      <c r="OU102" s="215"/>
      <c r="OV102" s="215"/>
      <c r="OW102" s="215"/>
      <c r="OX102" s="215"/>
      <c r="OY102" s="215"/>
      <c r="OZ102" s="215"/>
      <c r="PA102" s="215"/>
      <c r="PB102" s="215"/>
      <c r="PC102" s="215"/>
      <c r="PD102" s="215"/>
      <c r="PE102" s="215"/>
      <c r="PF102" s="215"/>
      <c r="PG102" s="215"/>
      <c r="PH102" s="215"/>
      <c r="PI102" s="215"/>
      <c r="PJ102" s="215"/>
      <c r="PK102" s="215"/>
      <c r="PL102" s="215"/>
      <c r="PM102" s="215"/>
      <c r="PN102" s="215"/>
      <c r="PO102" s="215"/>
      <c r="PP102" s="215"/>
      <c r="PQ102" s="215"/>
      <c r="PR102" s="215"/>
      <c r="PS102" s="215"/>
      <c r="PT102" s="215"/>
      <c r="PU102" s="215"/>
      <c r="PV102" s="215"/>
      <c r="PW102" s="215"/>
      <c r="PX102" s="215"/>
      <c r="PY102" s="215"/>
      <c r="PZ102" s="215"/>
      <c r="QA102" s="215"/>
      <c r="QB102" s="215"/>
      <c r="QC102" s="215"/>
      <c r="QD102" s="215"/>
      <c r="QE102" s="215"/>
      <c r="QF102" s="215"/>
      <c r="QG102" s="215"/>
      <c r="QH102" s="215"/>
      <c r="QI102" s="215"/>
      <c r="QJ102" s="215"/>
      <c r="QK102" s="215"/>
      <c r="QL102" s="215"/>
      <c r="QM102" s="215"/>
      <c r="QN102" s="215"/>
      <c r="QO102" s="215"/>
      <c r="QP102" s="215"/>
      <c r="QQ102" s="215"/>
      <c r="QR102" s="215"/>
      <c r="QS102" s="215"/>
      <c r="QT102" s="215"/>
      <c r="QU102" s="215"/>
      <c r="QV102" s="215"/>
      <c r="QW102" s="215"/>
      <c r="QX102" s="215"/>
      <c r="QY102" s="215"/>
      <c r="QZ102" s="215"/>
      <c r="RA102" s="215"/>
      <c r="RB102" s="215"/>
      <c r="RC102" s="215"/>
      <c r="RD102" s="215"/>
      <c r="RE102" s="215"/>
      <c r="RF102" s="215"/>
      <c r="RG102" s="215"/>
      <c r="RH102" s="215"/>
      <c r="RI102" s="215"/>
      <c r="RJ102" s="215"/>
      <c r="RK102" s="215"/>
      <c r="RL102" s="215"/>
      <c r="RM102" s="215"/>
      <c r="RN102" s="215"/>
      <c r="RO102" s="215"/>
      <c r="RP102" s="215"/>
      <c r="RQ102" s="215"/>
      <c r="RR102" s="215"/>
      <c r="RS102" s="215"/>
      <c r="RT102" s="215"/>
      <c r="RU102" s="215"/>
      <c r="RV102" s="215"/>
      <c r="RW102" s="215"/>
      <c r="RX102" s="215"/>
      <c r="RY102" s="215"/>
      <c r="RZ102" s="215"/>
      <c r="SA102" s="215"/>
      <c r="SB102" s="215"/>
    </row>
    <row r="103" spans="1:496" s="221" customFormat="1" ht="9.75" customHeight="1" x14ac:dyDescent="0.2">
      <c r="A103" s="219"/>
      <c r="B103" s="219"/>
      <c r="C103" s="220"/>
      <c r="D103" s="219"/>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c r="CV103" s="215"/>
      <c r="CW103" s="215"/>
      <c r="CX103" s="215"/>
      <c r="CY103" s="215"/>
      <c r="CZ103" s="215"/>
      <c r="DA103" s="215"/>
      <c r="DB103" s="215"/>
      <c r="DC103" s="215"/>
      <c r="DD103" s="215"/>
      <c r="DE103" s="215"/>
      <c r="DF103" s="215"/>
      <c r="DG103" s="215"/>
      <c r="DH103" s="215"/>
      <c r="DI103" s="215"/>
      <c r="DJ103" s="215"/>
      <c r="DK103" s="215"/>
      <c r="DL103" s="215"/>
      <c r="DM103" s="215"/>
      <c r="DN103" s="215"/>
      <c r="DO103" s="215"/>
      <c r="DP103" s="215"/>
      <c r="DQ103" s="215"/>
      <c r="DR103" s="215"/>
      <c r="DS103" s="215"/>
      <c r="DT103" s="215"/>
      <c r="DU103" s="215"/>
      <c r="DV103" s="215"/>
      <c r="DW103" s="215"/>
      <c r="DX103" s="215"/>
      <c r="DY103" s="215"/>
      <c r="DZ103" s="215"/>
      <c r="EA103" s="215"/>
      <c r="EB103" s="215"/>
      <c r="EC103" s="215"/>
      <c r="ED103" s="215"/>
      <c r="EE103" s="215"/>
      <c r="EF103" s="215"/>
      <c r="EG103" s="215"/>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c r="GY103" s="215"/>
      <c r="GZ103" s="215"/>
      <c r="HA103" s="215"/>
      <c r="HB103" s="215"/>
      <c r="HC103" s="215"/>
      <c r="HD103" s="215"/>
      <c r="HE103" s="215"/>
      <c r="HF103" s="215"/>
      <c r="HG103" s="215"/>
      <c r="HH103" s="215"/>
      <c r="HI103" s="215"/>
      <c r="HJ103" s="215"/>
      <c r="HK103" s="215"/>
      <c r="HL103" s="215"/>
      <c r="HM103" s="215"/>
      <c r="HN103" s="215"/>
      <c r="HO103" s="215"/>
      <c r="HP103" s="215"/>
      <c r="HQ103" s="215"/>
      <c r="HR103" s="215"/>
      <c r="HS103" s="215"/>
      <c r="HT103" s="215"/>
      <c r="HU103" s="215"/>
      <c r="HV103" s="215"/>
      <c r="HW103" s="215"/>
      <c r="HX103" s="215"/>
      <c r="HY103" s="215"/>
      <c r="HZ103" s="215"/>
      <c r="IA103" s="215"/>
      <c r="IB103" s="215"/>
      <c r="IC103" s="215"/>
      <c r="ID103" s="215"/>
      <c r="IE103" s="215"/>
      <c r="IF103" s="215"/>
      <c r="IG103" s="215"/>
      <c r="IH103" s="215"/>
      <c r="II103" s="215"/>
      <c r="IJ103" s="215"/>
      <c r="IK103" s="215"/>
      <c r="IL103" s="215"/>
      <c r="IM103" s="215"/>
      <c r="IN103" s="215"/>
      <c r="IO103" s="215"/>
      <c r="IP103" s="215"/>
      <c r="IQ103" s="215"/>
      <c r="IR103" s="215"/>
      <c r="IS103" s="215"/>
      <c r="IT103" s="215"/>
      <c r="IU103" s="215"/>
      <c r="IV103" s="215"/>
      <c r="IW103" s="215"/>
      <c r="IX103" s="215"/>
      <c r="IY103" s="215"/>
      <c r="IZ103" s="215"/>
      <c r="JA103" s="215"/>
      <c r="JB103" s="215"/>
      <c r="JC103" s="215"/>
      <c r="JD103" s="215"/>
      <c r="JE103" s="215"/>
      <c r="JF103" s="215"/>
      <c r="JG103" s="215"/>
      <c r="JH103" s="215"/>
      <c r="JI103" s="215"/>
      <c r="JJ103" s="215"/>
      <c r="JK103" s="215"/>
      <c r="JL103" s="215"/>
      <c r="JM103" s="215"/>
      <c r="JN103" s="215"/>
      <c r="JO103" s="215"/>
      <c r="JP103" s="215"/>
      <c r="JQ103" s="215"/>
      <c r="JR103" s="215"/>
      <c r="JS103" s="215"/>
      <c r="JT103" s="215"/>
      <c r="JU103" s="215"/>
      <c r="JV103" s="215"/>
      <c r="JW103" s="215"/>
      <c r="JX103" s="215"/>
      <c r="JY103" s="215"/>
      <c r="JZ103" s="215"/>
      <c r="KA103" s="215"/>
      <c r="KB103" s="215"/>
      <c r="KC103" s="215"/>
      <c r="KD103" s="215"/>
      <c r="KE103" s="215"/>
      <c r="KF103" s="215"/>
      <c r="KG103" s="215"/>
      <c r="KH103" s="215"/>
      <c r="KI103" s="215"/>
      <c r="KJ103" s="215"/>
      <c r="KK103" s="215"/>
      <c r="KL103" s="215"/>
      <c r="KM103" s="215"/>
      <c r="KN103" s="215"/>
      <c r="KO103" s="215"/>
      <c r="KP103" s="215"/>
      <c r="KQ103" s="215"/>
      <c r="KR103" s="215"/>
      <c r="KS103" s="215"/>
      <c r="KT103" s="215"/>
      <c r="KU103" s="215"/>
      <c r="KV103" s="215"/>
      <c r="KW103" s="215"/>
      <c r="KX103" s="215"/>
      <c r="KY103" s="215"/>
      <c r="KZ103" s="215"/>
      <c r="LA103" s="215"/>
      <c r="LB103" s="215"/>
      <c r="LC103" s="215"/>
      <c r="LD103" s="215"/>
      <c r="LE103" s="215"/>
      <c r="LF103" s="215"/>
      <c r="LG103" s="215"/>
      <c r="LH103" s="215"/>
      <c r="LI103" s="215"/>
      <c r="LJ103" s="215"/>
      <c r="LK103" s="215"/>
      <c r="LL103" s="215"/>
      <c r="LM103" s="215"/>
      <c r="LN103" s="215"/>
      <c r="LO103" s="215"/>
      <c r="LP103" s="215"/>
      <c r="LQ103" s="215"/>
      <c r="LR103" s="215"/>
      <c r="LS103" s="215"/>
      <c r="LT103" s="215"/>
      <c r="LU103" s="215"/>
      <c r="LV103" s="215"/>
      <c r="LW103" s="215"/>
      <c r="LX103" s="215"/>
      <c r="LY103" s="215"/>
      <c r="LZ103" s="215"/>
      <c r="MA103" s="215"/>
      <c r="MB103" s="215"/>
      <c r="MC103" s="215"/>
      <c r="MD103" s="215"/>
      <c r="ME103" s="215"/>
      <c r="MF103" s="215"/>
      <c r="MG103" s="215"/>
      <c r="MH103" s="215"/>
      <c r="MI103" s="215"/>
      <c r="MJ103" s="215"/>
      <c r="MK103" s="215"/>
      <c r="ML103" s="215"/>
      <c r="MM103" s="215"/>
      <c r="MN103" s="215"/>
      <c r="MO103" s="215"/>
      <c r="MP103" s="215"/>
      <c r="MQ103" s="215"/>
      <c r="MR103" s="215"/>
      <c r="MS103" s="215"/>
      <c r="MT103" s="215"/>
      <c r="MU103" s="215"/>
      <c r="MV103" s="215"/>
      <c r="MW103" s="215"/>
      <c r="MX103" s="215"/>
      <c r="MY103" s="215"/>
      <c r="MZ103" s="215"/>
      <c r="NA103" s="215"/>
      <c r="NB103" s="215"/>
      <c r="NC103" s="215"/>
      <c r="ND103" s="215"/>
      <c r="NE103" s="215"/>
      <c r="NF103" s="215"/>
      <c r="NG103" s="215"/>
      <c r="NH103" s="215"/>
      <c r="NI103" s="215"/>
      <c r="NJ103" s="215"/>
      <c r="NK103" s="215"/>
      <c r="NL103" s="215"/>
      <c r="NM103" s="215"/>
      <c r="NN103" s="215"/>
      <c r="NO103" s="215"/>
      <c r="NP103" s="215"/>
      <c r="NQ103" s="215"/>
      <c r="NR103" s="215"/>
      <c r="NS103" s="215"/>
      <c r="NT103" s="215"/>
      <c r="NU103" s="215"/>
      <c r="NV103" s="215"/>
      <c r="NW103" s="215"/>
      <c r="NX103" s="215"/>
      <c r="NY103" s="215"/>
      <c r="NZ103" s="215"/>
      <c r="OA103" s="215"/>
      <c r="OB103" s="215"/>
      <c r="OC103" s="215"/>
      <c r="OD103" s="215"/>
      <c r="OE103" s="215"/>
      <c r="OF103" s="215"/>
      <c r="OG103" s="215"/>
      <c r="OH103" s="215"/>
      <c r="OI103" s="215"/>
      <c r="OJ103" s="215"/>
      <c r="OK103" s="215"/>
      <c r="OL103" s="215"/>
      <c r="OM103" s="215"/>
      <c r="ON103" s="215"/>
      <c r="OO103" s="215"/>
      <c r="OP103" s="215"/>
      <c r="OQ103" s="215"/>
      <c r="OR103" s="215"/>
      <c r="OS103" s="215"/>
      <c r="OT103" s="215"/>
      <c r="OU103" s="215"/>
      <c r="OV103" s="215"/>
      <c r="OW103" s="215"/>
      <c r="OX103" s="215"/>
      <c r="OY103" s="215"/>
      <c r="OZ103" s="215"/>
      <c r="PA103" s="215"/>
      <c r="PB103" s="215"/>
      <c r="PC103" s="215"/>
      <c r="PD103" s="215"/>
      <c r="PE103" s="215"/>
      <c r="PF103" s="215"/>
      <c r="PG103" s="215"/>
      <c r="PH103" s="215"/>
      <c r="PI103" s="215"/>
      <c r="PJ103" s="215"/>
      <c r="PK103" s="215"/>
      <c r="PL103" s="215"/>
      <c r="PM103" s="215"/>
      <c r="PN103" s="215"/>
      <c r="PO103" s="215"/>
      <c r="PP103" s="215"/>
      <c r="PQ103" s="215"/>
      <c r="PR103" s="215"/>
      <c r="PS103" s="215"/>
      <c r="PT103" s="215"/>
      <c r="PU103" s="215"/>
      <c r="PV103" s="215"/>
      <c r="PW103" s="215"/>
      <c r="PX103" s="215"/>
      <c r="PY103" s="215"/>
      <c r="PZ103" s="215"/>
      <c r="QA103" s="215"/>
      <c r="QB103" s="215"/>
      <c r="QC103" s="215"/>
      <c r="QD103" s="215"/>
      <c r="QE103" s="215"/>
      <c r="QF103" s="215"/>
      <c r="QG103" s="215"/>
      <c r="QH103" s="215"/>
      <c r="QI103" s="215"/>
      <c r="QJ103" s="215"/>
      <c r="QK103" s="215"/>
      <c r="QL103" s="215"/>
      <c r="QM103" s="215"/>
      <c r="QN103" s="215"/>
      <c r="QO103" s="215"/>
      <c r="QP103" s="215"/>
      <c r="QQ103" s="215"/>
      <c r="QR103" s="215"/>
      <c r="QS103" s="215"/>
      <c r="QT103" s="215"/>
      <c r="QU103" s="215"/>
      <c r="QV103" s="215"/>
      <c r="QW103" s="215"/>
      <c r="QX103" s="215"/>
      <c r="QY103" s="215"/>
      <c r="QZ103" s="215"/>
      <c r="RA103" s="215"/>
      <c r="RB103" s="215"/>
      <c r="RC103" s="215"/>
      <c r="RD103" s="215"/>
      <c r="RE103" s="215"/>
      <c r="RF103" s="215"/>
      <c r="RG103" s="215"/>
      <c r="RH103" s="215"/>
      <c r="RI103" s="215"/>
      <c r="RJ103" s="215"/>
      <c r="RK103" s="215"/>
      <c r="RL103" s="215"/>
      <c r="RM103" s="215"/>
      <c r="RN103" s="215"/>
      <c r="RO103" s="215"/>
      <c r="RP103" s="215"/>
      <c r="RQ103" s="215"/>
      <c r="RR103" s="215"/>
      <c r="RS103" s="215"/>
      <c r="RT103" s="215"/>
      <c r="RU103" s="215"/>
      <c r="RV103" s="215"/>
      <c r="RW103" s="215"/>
      <c r="RX103" s="215"/>
      <c r="RY103" s="215"/>
      <c r="RZ103" s="215"/>
      <c r="SA103" s="215"/>
      <c r="SB103" s="215"/>
    </row>
    <row r="104" spans="1:496" s="221" customFormat="1" ht="9.75" customHeight="1" x14ac:dyDescent="0.2">
      <c r="A104" s="219"/>
      <c r="B104" s="219"/>
      <c r="C104" s="220"/>
      <c r="D104" s="219"/>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c r="CV104" s="215"/>
      <c r="CW104" s="215"/>
      <c r="CX104" s="215"/>
      <c r="CY104" s="215"/>
      <c r="CZ104" s="215"/>
      <c r="DA104" s="215"/>
      <c r="DB104" s="215"/>
      <c r="DC104" s="215"/>
      <c r="DD104" s="215"/>
      <c r="DE104" s="215"/>
      <c r="DF104" s="215"/>
      <c r="DG104" s="215"/>
      <c r="DH104" s="215"/>
      <c r="DI104" s="215"/>
      <c r="DJ104" s="215"/>
      <c r="DK104" s="215"/>
      <c r="DL104" s="215"/>
      <c r="DM104" s="215"/>
      <c r="DN104" s="215"/>
      <c r="DO104" s="215"/>
      <c r="DP104" s="215"/>
      <c r="DQ104" s="215"/>
      <c r="DR104" s="215"/>
      <c r="DS104" s="215"/>
      <c r="DT104" s="215"/>
      <c r="DU104" s="215"/>
      <c r="DV104" s="215"/>
      <c r="DW104" s="215"/>
      <c r="DX104" s="215"/>
      <c r="DY104" s="215"/>
      <c r="DZ104" s="215"/>
      <c r="EA104" s="215"/>
      <c r="EB104" s="215"/>
      <c r="EC104" s="215"/>
      <c r="ED104" s="215"/>
      <c r="EE104" s="215"/>
      <c r="EF104" s="215"/>
      <c r="EG104" s="215"/>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c r="GY104" s="215"/>
      <c r="GZ104" s="215"/>
      <c r="HA104" s="215"/>
      <c r="HB104" s="215"/>
      <c r="HC104" s="215"/>
      <c r="HD104" s="215"/>
      <c r="HE104" s="215"/>
      <c r="HF104" s="215"/>
      <c r="HG104" s="215"/>
      <c r="HH104" s="215"/>
      <c r="HI104" s="215"/>
      <c r="HJ104" s="215"/>
      <c r="HK104" s="215"/>
      <c r="HL104" s="215"/>
      <c r="HM104" s="215"/>
      <c r="HN104" s="215"/>
      <c r="HO104" s="215"/>
      <c r="HP104" s="215"/>
      <c r="HQ104" s="215"/>
      <c r="HR104" s="215"/>
      <c r="HS104" s="215"/>
      <c r="HT104" s="215"/>
      <c r="HU104" s="215"/>
      <c r="HV104" s="215"/>
      <c r="HW104" s="215"/>
      <c r="HX104" s="215"/>
      <c r="HY104" s="215"/>
      <c r="HZ104" s="215"/>
      <c r="IA104" s="215"/>
      <c r="IB104" s="215"/>
      <c r="IC104" s="215"/>
      <c r="ID104" s="215"/>
      <c r="IE104" s="215"/>
      <c r="IF104" s="215"/>
      <c r="IG104" s="215"/>
      <c r="IH104" s="215"/>
      <c r="II104" s="215"/>
      <c r="IJ104" s="215"/>
      <c r="IK104" s="215"/>
      <c r="IL104" s="215"/>
      <c r="IM104" s="215"/>
      <c r="IN104" s="215"/>
      <c r="IO104" s="215"/>
      <c r="IP104" s="215"/>
      <c r="IQ104" s="215"/>
      <c r="IR104" s="215"/>
      <c r="IS104" s="215"/>
      <c r="IT104" s="215"/>
      <c r="IU104" s="215"/>
      <c r="IV104" s="215"/>
      <c r="IW104" s="215"/>
      <c r="IX104" s="215"/>
      <c r="IY104" s="215"/>
      <c r="IZ104" s="215"/>
      <c r="JA104" s="215"/>
      <c r="JB104" s="215"/>
      <c r="JC104" s="215"/>
      <c r="JD104" s="215"/>
      <c r="JE104" s="215"/>
      <c r="JF104" s="215"/>
      <c r="JG104" s="215"/>
      <c r="JH104" s="215"/>
      <c r="JI104" s="215"/>
      <c r="JJ104" s="215"/>
      <c r="JK104" s="215"/>
      <c r="JL104" s="215"/>
      <c r="JM104" s="215"/>
      <c r="JN104" s="215"/>
      <c r="JO104" s="215"/>
      <c r="JP104" s="215"/>
      <c r="JQ104" s="215"/>
      <c r="JR104" s="215"/>
      <c r="JS104" s="215"/>
      <c r="JT104" s="215"/>
      <c r="JU104" s="215"/>
      <c r="JV104" s="215"/>
      <c r="JW104" s="215"/>
      <c r="JX104" s="215"/>
      <c r="JY104" s="215"/>
      <c r="JZ104" s="215"/>
      <c r="KA104" s="215"/>
      <c r="KB104" s="215"/>
      <c r="KC104" s="215"/>
      <c r="KD104" s="215"/>
      <c r="KE104" s="215"/>
      <c r="KF104" s="215"/>
      <c r="KG104" s="215"/>
      <c r="KH104" s="215"/>
      <c r="KI104" s="215"/>
      <c r="KJ104" s="215"/>
      <c r="KK104" s="215"/>
      <c r="KL104" s="215"/>
      <c r="KM104" s="215"/>
      <c r="KN104" s="215"/>
      <c r="KO104" s="215"/>
      <c r="KP104" s="215"/>
      <c r="KQ104" s="215"/>
      <c r="KR104" s="215"/>
      <c r="KS104" s="215"/>
      <c r="KT104" s="215"/>
      <c r="KU104" s="215"/>
      <c r="KV104" s="215"/>
      <c r="KW104" s="215"/>
      <c r="KX104" s="215"/>
      <c r="KY104" s="215"/>
      <c r="KZ104" s="215"/>
      <c r="LA104" s="215"/>
      <c r="LB104" s="215"/>
      <c r="LC104" s="215"/>
      <c r="LD104" s="215"/>
      <c r="LE104" s="215"/>
      <c r="LF104" s="215"/>
      <c r="LG104" s="215"/>
      <c r="LH104" s="215"/>
      <c r="LI104" s="215"/>
      <c r="LJ104" s="215"/>
      <c r="LK104" s="215"/>
      <c r="LL104" s="215"/>
      <c r="LM104" s="215"/>
      <c r="LN104" s="215"/>
      <c r="LO104" s="215"/>
      <c r="LP104" s="215"/>
      <c r="LQ104" s="215"/>
      <c r="LR104" s="215"/>
      <c r="LS104" s="215"/>
      <c r="LT104" s="215"/>
      <c r="LU104" s="215"/>
      <c r="LV104" s="215"/>
      <c r="LW104" s="215"/>
      <c r="LX104" s="215"/>
      <c r="LY104" s="215"/>
      <c r="LZ104" s="215"/>
      <c r="MA104" s="215"/>
      <c r="MB104" s="215"/>
      <c r="MC104" s="215"/>
      <c r="MD104" s="215"/>
      <c r="ME104" s="215"/>
      <c r="MF104" s="215"/>
      <c r="MG104" s="215"/>
      <c r="MH104" s="215"/>
      <c r="MI104" s="215"/>
      <c r="MJ104" s="215"/>
      <c r="MK104" s="215"/>
      <c r="ML104" s="215"/>
      <c r="MM104" s="215"/>
      <c r="MN104" s="215"/>
      <c r="MO104" s="215"/>
      <c r="MP104" s="215"/>
      <c r="MQ104" s="215"/>
      <c r="MR104" s="215"/>
      <c r="MS104" s="215"/>
      <c r="MT104" s="215"/>
      <c r="MU104" s="215"/>
      <c r="MV104" s="215"/>
      <c r="MW104" s="215"/>
      <c r="MX104" s="215"/>
      <c r="MY104" s="215"/>
      <c r="MZ104" s="215"/>
      <c r="NA104" s="215"/>
      <c r="NB104" s="215"/>
      <c r="NC104" s="215"/>
      <c r="ND104" s="215"/>
      <c r="NE104" s="215"/>
      <c r="NF104" s="215"/>
      <c r="NG104" s="215"/>
      <c r="NH104" s="215"/>
      <c r="NI104" s="215"/>
      <c r="NJ104" s="215"/>
      <c r="NK104" s="215"/>
      <c r="NL104" s="215"/>
      <c r="NM104" s="215"/>
      <c r="NN104" s="215"/>
      <c r="NO104" s="215"/>
      <c r="NP104" s="215"/>
      <c r="NQ104" s="215"/>
      <c r="NR104" s="215"/>
      <c r="NS104" s="215"/>
      <c r="NT104" s="215"/>
      <c r="NU104" s="215"/>
      <c r="NV104" s="215"/>
      <c r="NW104" s="215"/>
      <c r="NX104" s="215"/>
      <c r="NY104" s="215"/>
      <c r="NZ104" s="215"/>
      <c r="OA104" s="215"/>
      <c r="OB104" s="215"/>
      <c r="OC104" s="215"/>
      <c r="OD104" s="215"/>
      <c r="OE104" s="215"/>
      <c r="OF104" s="215"/>
      <c r="OG104" s="215"/>
      <c r="OH104" s="215"/>
      <c r="OI104" s="215"/>
      <c r="OJ104" s="215"/>
      <c r="OK104" s="215"/>
      <c r="OL104" s="215"/>
      <c r="OM104" s="215"/>
      <c r="ON104" s="215"/>
      <c r="OO104" s="215"/>
      <c r="OP104" s="215"/>
      <c r="OQ104" s="215"/>
      <c r="OR104" s="215"/>
      <c r="OS104" s="215"/>
      <c r="OT104" s="215"/>
      <c r="OU104" s="215"/>
      <c r="OV104" s="215"/>
      <c r="OW104" s="215"/>
      <c r="OX104" s="215"/>
      <c r="OY104" s="215"/>
      <c r="OZ104" s="215"/>
      <c r="PA104" s="215"/>
      <c r="PB104" s="215"/>
      <c r="PC104" s="215"/>
      <c r="PD104" s="215"/>
      <c r="PE104" s="215"/>
      <c r="PF104" s="215"/>
      <c r="PG104" s="215"/>
      <c r="PH104" s="215"/>
      <c r="PI104" s="215"/>
      <c r="PJ104" s="215"/>
      <c r="PK104" s="215"/>
      <c r="PL104" s="215"/>
      <c r="PM104" s="215"/>
      <c r="PN104" s="215"/>
      <c r="PO104" s="215"/>
      <c r="PP104" s="215"/>
      <c r="PQ104" s="215"/>
      <c r="PR104" s="215"/>
      <c r="PS104" s="215"/>
      <c r="PT104" s="215"/>
      <c r="PU104" s="215"/>
      <c r="PV104" s="215"/>
      <c r="PW104" s="215"/>
      <c r="PX104" s="215"/>
      <c r="PY104" s="215"/>
      <c r="PZ104" s="215"/>
      <c r="QA104" s="215"/>
      <c r="QB104" s="215"/>
      <c r="QC104" s="215"/>
      <c r="QD104" s="215"/>
      <c r="QE104" s="215"/>
      <c r="QF104" s="215"/>
      <c r="QG104" s="215"/>
      <c r="QH104" s="215"/>
      <c r="QI104" s="215"/>
      <c r="QJ104" s="215"/>
      <c r="QK104" s="215"/>
      <c r="QL104" s="215"/>
      <c r="QM104" s="215"/>
      <c r="QN104" s="215"/>
      <c r="QO104" s="215"/>
      <c r="QP104" s="215"/>
      <c r="QQ104" s="215"/>
      <c r="QR104" s="215"/>
      <c r="QS104" s="215"/>
      <c r="QT104" s="215"/>
      <c r="QU104" s="215"/>
      <c r="QV104" s="215"/>
      <c r="QW104" s="215"/>
      <c r="QX104" s="215"/>
      <c r="QY104" s="215"/>
      <c r="QZ104" s="215"/>
      <c r="RA104" s="215"/>
      <c r="RB104" s="215"/>
      <c r="RC104" s="215"/>
      <c r="RD104" s="215"/>
      <c r="RE104" s="215"/>
      <c r="RF104" s="215"/>
      <c r="RG104" s="215"/>
      <c r="RH104" s="215"/>
      <c r="RI104" s="215"/>
      <c r="RJ104" s="215"/>
      <c r="RK104" s="215"/>
      <c r="RL104" s="215"/>
      <c r="RM104" s="215"/>
      <c r="RN104" s="215"/>
      <c r="RO104" s="215"/>
      <c r="RP104" s="215"/>
      <c r="RQ104" s="215"/>
      <c r="RR104" s="215"/>
      <c r="RS104" s="215"/>
      <c r="RT104" s="215"/>
      <c r="RU104" s="215"/>
      <c r="RV104" s="215"/>
      <c r="RW104" s="215"/>
      <c r="RX104" s="215"/>
      <c r="RY104" s="215"/>
      <c r="RZ104" s="215"/>
      <c r="SA104" s="215"/>
      <c r="SB104" s="215"/>
    </row>
    <row r="105" spans="1:496" ht="15" customHeight="1" x14ac:dyDescent="0.2">
      <c r="A105" s="216" t="str">
        <f t="shared" si="1"/>
        <v>INDEC-CM - 35110-61</v>
      </c>
      <c r="B105" s="216">
        <v>35110</v>
      </c>
      <c r="C105" s="91" t="s">
        <v>50</v>
      </c>
      <c r="D105" s="216">
        <v>61</v>
      </c>
      <c r="E105" s="215" t="s">
        <v>139</v>
      </c>
    </row>
    <row r="106" spans="1:496" ht="15" customHeight="1" x14ac:dyDescent="0.2">
      <c r="A106" s="216" t="str">
        <f t="shared" si="1"/>
        <v>INDEC-CM - 31600-53</v>
      </c>
      <c r="B106" s="216">
        <v>31600</v>
      </c>
      <c r="C106" s="91" t="s">
        <v>50</v>
      </c>
      <c r="D106" s="216">
        <v>53</v>
      </c>
      <c r="E106" s="215" t="s">
        <v>140</v>
      </c>
    </row>
    <row r="107" spans="1:496" ht="15" customHeight="1" x14ac:dyDescent="0.2">
      <c r="A107" s="216" t="str">
        <f t="shared" si="1"/>
        <v>INDEC-CM - 31600-51</v>
      </c>
      <c r="B107" s="216">
        <v>31600</v>
      </c>
      <c r="C107" s="91" t="s">
        <v>50</v>
      </c>
      <c r="D107" s="216">
        <v>51</v>
      </c>
      <c r="E107" s="215" t="s">
        <v>141</v>
      </c>
    </row>
    <row r="108" spans="1:496" ht="15" customHeight="1" x14ac:dyDescent="0.2">
      <c r="A108" s="216" t="str">
        <f t="shared" si="1"/>
        <v>INDEC-CM - 37550-21</v>
      </c>
      <c r="B108" s="216">
        <v>37550</v>
      </c>
      <c r="C108" s="91" t="s">
        <v>50</v>
      </c>
      <c r="D108" s="216">
        <v>21</v>
      </c>
      <c r="E108" s="215" t="s">
        <v>142</v>
      </c>
    </row>
    <row r="109" spans="1:496" ht="15" customHeight="1" x14ac:dyDescent="0.2">
      <c r="A109" s="216" t="str">
        <f t="shared" si="1"/>
        <v>INDEC-CM - 42999-41</v>
      </c>
      <c r="B109" s="216">
        <v>42999</v>
      </c>
      <c r="C109" s="91" t="s">
        <v>50</v>
      </c>
      <c r="D109" s="216">
        <v>41</v>
      </c>
      <c r="E109" s="215" t="s">
        <v>143</v>
      </c>
    </row>
    <row r="110" spans="1:496" ht="15" customHeight="1" x14ac:dyDescent="0.2">
      <c r="A110" s="216" t="str">
        <f t="shared" si="1"/>
        <v>INDEC-CM - 42911-53</v>
      </c>
      <c r="B110" s="216">
        <v>42911</v>
      </c>
      <c r="C110" s="91" t="s">
        <v>50</v>
      </c>
      <c r="D110" s="216">
        <v>53</v>
      </c>
      <c r="E110" s="215" t="s">
        <v>144</v>
      </c>
    </row>
    <row r="111" spans="1:496" ht="15" customHeight="1" x14ac:dyDescent="0.2">
      <c r="A111" s="216" t="str">
        <f t="shared" si="1"/>
        <v>INDEC-CM - 42911-52</v>
      </c>
      <c r="B111" s="216">
        <v>42911</v>
      </c>
      <c r="C111" s="91" t="s">
        <v>50</v>
      </c>
      <c r="D111" s="216">
        <v>52</v>
      </c>
      <c r="E111" s="215" t="s">
        <v>145</v>
      </c>
    </row>
    <row r="112" spans="1:496" ht="15" customHeight="1" x14ac:dyDescent="0.2">
      <c r="A112" s="216" t="str">
        <f t="shared" si="1"/>
        <v>INDEC-CM - 42911-51</v>
      </c>
      <c r="B112" s="216">
        <v>42911</v>
      </c>
      <c r="C112" s="91" t="s">
        <v>50</v>
      </c>
      <c r="D112" s="216">
        <v>51</v>
      </c>
      <c r="E112" s="215" t="s">
        <v>146</v>
      </c>
    </row>
    <row r="113" spans="1:5" ht="15" customHeight="1" x14ac:dyDescent="0.2">
      <c r="A113" s="216" t="str">
        <f t="shared" si="1"/>
        <v>INDEC-CM - 42911-43</v>
      </c>
      <c r="B113" s="216">
        <v>42911</v>
      </c>
      <c r="C113" s="91" t="s">
        <v>50</v>
      </c>
      <c r="D113" s="216">
        <v>43</v>
      </c>
      <c r="E113" s="215" t="s">
        <v>147</v>
      </c>
    </row>
    <row r="114" spans="1:5" ht="15" customHeight="1" x14ac:dyDescent="0.2">
      <c r="A114" s="216" t="str">
        <f t="shared" si="1"/>
        <v>INDEC-CM - 42911-42</v>
      </c>
      <c r="B114" s="216">
        <v>42911</v>
      </c>
      <c r="C114" s="91" t="s">
        <v>50</v>
      </c>
      <c r="D114" s="216">
        <v>42</v>
      </c>
      <c r="E114" s="215" t="s">
        <v>148</v>
      </c>
    </row>
    <row r="115" spans="1:5" ht="15" customHeight="1" x14ac:dyDescent="0.2">
      <c r="A115" s="216" t="str">
        <f t="shared" si="1"/>
        <v>INDEC-CM - 42911-41</v>
      </c>
      <c r="B115" s="216">
        <v>42911</v>
      </c>
      <c r="C115" s="91" t="s">
        <v>50</v>
      </c>
      <c r="D115" s="216">
        <v>41</v>
      </c>
      <c r="E115" s="215" t="s">
        <v>149</v>
      </c>
    </row>
    <row r="116" spans="1:5" ht="15" customHeight="1" x14ac:dyDescent="0.2">
      <c r="A116" s="216" t="str">
        <f t="shared" si="1"/>
        <v>INDEC-CM - 42911-56</v>
      </c>
      <c r="B116" s="216">
        <v>42911</v>
      </c>
      <c r="C116" s="91" t="s">
        <v>50</v>
      </c>
      <c r="D116" s="216">
        <v>56</v>
      </c>
      <c r="E116" s="215" t="s">
        <v>150</v>
      </c>
    </row>
    <row r="117" spans="1:5" ht="15" customHeight="1" x14ac:dyDescent="0.2">
      <c r="A117" s="216" t="str">
        <f t="shared" si="1"/>
        <v>INDEC-CM - 42911-55</v>
      </c>
      <c r="B117" s="216">
        <v>42911</v>
      </c>
      <c r="C117" s="91" t="s">
        <v>50</v>
      </c>
      <c r="D117" s="216">
        <v>55</v>
      </c>
      <c r="E117" s="215" t="s">
        <v>151</v>
      </c>
    </row>
    <row r="118" spans="1:5" ht="15" customHeight="1" x14ac:dyDescent="0.2">
      <c r="A118" s="216" t="str">
        <f t="shared" si="1"/>
        <v>INDEC-CM - 42911-54</v>
      </c>
      <c r="B118" s="216">
        <v>42911</v>
      </c>
      <c r="C118" s="91" t="s">
        <v>50</v>
      </c>
      <c r="D118" s="216">
        <v>54</v>
      </c>
      <c r="E118" s="215" t="s">
        <v>152</v>
      </c>
    </row>
    <row r="119" spans="1:5" ht="15" customHeight="1" x14ac:dyDescent="0.2">
      <c r="A119" s="216" t="str">
        <f t="shared" si="1"/>
        <v>INDEC-CM - 42911-32</v>
      </c>
      <c r="B119" s="216">
        <v>42911</v>
      </c>
      <c r="C119" s="91" t="s">
        <v>50</v>
      </c>
      <c r="D119" s="216">
        <v>32</v>
      </c>
      <c r="E119" s="215" t="s">
        <v>153</v>
      </c>
    </row>
    <row r="120" spans="1:5" ht="15" customHeight="1" x14ac:dyDescent="0.2">
      <c r="A120" s="216" t="str">
        <f t="shared" si="1"/>
        <v>INDEC-CM - 42911-31</v>
      </c>
      <c r="B120" s="216">
        <v>42911</v>
      </c>
      <c r="C120" s="91" t="s">
        <v>50</v>
      </c>
      <c r="D120" s="216">
        <v>31</v>
      </c>
      <c r="E120" s="215" t="s">
        <v>154</v>
      </c>
    </row>
    <row r="121" spans="1:5" ht="15" customHeight="1" x14ac:dyDescent="0.2">
      <c r="A121" s="216" t="str">
        <f t="shared" si="1"/>
        <v>INDEC-CM - 42911-59</v>
      </c>
      <c r="B121" s="216">
        <v>42911</v>
      </c>
      <c r="C121" s="91" t="s">
        <v>50</v>
      </c>
      <c r="D121" s="216">
        <v>59</v>
      </c>
      <c r="E121" s="215" t="s">
        <v>155</v>
      </c>
    </row>
    <row r="122" spans="1:5" ht="15" customHeight="1" x14ac:dyDescent="0.2">
      <c r="A122" s="216" t="str">
        <f t="shared" si="1"/>
        <v>INDEC-CM - 42911-58</v>
      </c>
      <c r="B122" s="216">
        <v>42911</v>
      </c>
      <c r="C122" s="91" t="s">
        <v>50</v>
      </c>
      <c r="D122" s="216">
        <v>58</v>
      </c>
      <c r="E122" s="218" t="s">
        <v>156</v>
      </c>
    </row>
    <row r="123" spans="1:5" ht="15" customHeight="1" x14ac:dyDescent="0.2">
      <c r="A123" s="216" t="str">
        <f t="shared" si="1"/>
        <v>INDEC-CM - 42911-57</v>
      </c>
      <c r="B123" s="216">
        <v>42911</v>
      </c>
      <c r="C123" s="91" t="s">
        <v>50</v>
      </c>
      <c r="D123" s="216">
        <v>57</v>
      </c>
      <c r="E123" s="218" t="s">
        <v>157</v>
      </c>
    </row>
    <row r="124" spans="1:5" ht="15" customHeight="1" x14ac:dyDescent="0.2">
      <c r="A124" s="216" t="str">
        <f t="shared" si="1"/>
        <v>INDEC-CM - 43923-21</v>
      </c>
      <c r="B124" s="216">
        <v>43923</v>
      </c>
      <c r="C124" s="91" t="s">
        <v>50</v>
      </c>
      <c r="D124" s="216">
        <v>21</v>
      </c>
      <c r="E124" s="218" t="s">
        <v>158</v>
      </c>
    </row>
    <row r="125" spans="1:5" ht="15" customHeight="1" x14ac:dyDescent="0.2">
      <c r="A125" s="216" t="str">
        <f t="shared" si="1"/>
        <v>INDEC-CM - 37510-11</v>
      </c>
      <c r="B125" s="216">
        <v>37510</v>
      </c>
      <c r="C125" s="91" t="s">
        <v>50</v>
      </c>
      <c r="D125" s="216">
        <v>11</v>
      </c>
      <c r="E125" s="215" t="s">
        <v>159</v>
      </c>
    </row>
    <row r="126" spans="1:5" ht="15" customHeight="1" x14ac:dyDescent="0.2">
      <c r="A126" s="216" t="str">
        <f t="shared" si="1"/>
        <v>INDEC-CM - 44821-31</v>
      </c>
      <c r="B126" s="216">
        <v>44821</v>
      </c>
      <c r="C126" s="91" t="s">
        <v>50</v>
      </c>
      <c r="D126" s="216">
        <v>31</v>
      </c>
      <c r="E126" s="215" t="s">
        <v>160</v>
      </c>
    </row>
    <row r="127" spans="1:5" ht="15" customHeight="1" x14ac:dyDescent="0.2">
      <c r="A127" s="216" t="str">
        <f t="shared" si="1"/>
        <v>INDEC-CM - 46531-12</v>
      </c>
      <c r="B127" s="216">
        <v>46531</v>
      </c>
      <c r="C127" s="91" t="s">
        <v>50</v>
      </c>
      <c r="D127" s="216">
        <v>12</v>
      </c>
      <c r="E127" s="218" t="s">
        <v>161</v>
      </c>
    </row>
    <row r="128" spans="1:5" ht="15" customHeight="1" x14ac:dyDescent="0.2">
      <c r="A128" s="216" t="str">
        <f t="shared" si="1"/>
        <v>INDEC-CM - 37210-13</v>
      </c>
      <c r="B128" s="216">
        <v>37210</v>
      </c>
      <c r="C128" s="91" t="s">
        <v>50</v>
      </c>
      <c r="D128" s="216">
        <v>13</v>
      </c>
      <c r="E128" s="215" t="s">
        <v>162</v>
      </c>
    </row>
    <row r="129" spans="1:5" ht="15" customHeight="1" x14ac:dyDescent="0.2">
      <c r="A129" s="216" t="str">
        <f t="shared" si="1"/>
        <v>INDEC-CM - 37210-12</v>
      </c>
      <c r="B129" s="216">
        <v>37210</v>
      </c>
      <c r="C129" s="91" t="s">
        <v>50</v>
      </c>
      <c r="D129" s="216">
        <v>12</v>
      </c>
      <c r="E129" s="215" t="s">
        <v>163</v>
      </c>
    </row>
    <row r="130" spans="1:5" ht="15" customHeight="1" x14ac:dyDescent="0.2">
      <c r="A130" s="216" t="str">
        <f t="shared" si="1"/>
        <v>INDEC-CM - 37210-11</v>
      </c>
      <c r="B130" s="216">
        <v>37210</v>
      </c>
      <c r="C130" s="91" t="s">
        <v>50</v>
      </c>
      <c r="D130" s="216">
        <v>11</v>
      </c>
      <c r="E130" s="218" t="s">
        <v>164</v>
      </c>
    </row>
    <row r="131" spans="1:5" ht="15" customHeight="1" x14ac:dyDescent="0.2">
      <c r="A131" s="216" t="str">
        <f t="shared" si="1"/>
        <v>INDEC-CM - 46212-11</v>
      </c>
      <c r="B131" s="216">
        <v>46212</v>
      </c>
      <c r="C131" s="91" t="s">
        <v>50</v>
      </c>
      <c r="D131" s="216">
        <v>11</v>
      </c>
      <c r="E131" s="215" t="s">
        <v>165</v>
      </c>
    </row>
    <row r="132" spans="1:5" ht="15" customHeight="1" x14ac:dyDescent="0.2">
      <c r="A132" s="216" t="str">
        <f t="shared" si="1"/>
        <v>INDEC-CM - 46212-51</v>
      </c>
      <c r="B132" s="216">
        <v>46212</v>
      </c>
      <c r="C132" s="91" t="s">
        <v>50</v>
      </c>
      <c r="D132" s="216">
        <v>51</v>
      </c>
      <c r="E132" s="215" t="s">
        <v>166</v>
      </c>
    </row>
    <row r="133" spans="1:5" ht="15" customHeight="1" x14ac:dyDescent="0.2">
      <c r="A133" s="216" t="str">
        <f t="shared" si="1"/>
        <v>INDEC-CM - 46212-31</v>
      </c>
      <c r="B133" s="216">
        <v>46212</v>
      </c>
      <c r="C133" s="91" t="s">
        <v>50</v>
      </c>
      <c r="D133" s="216">
        <v>31</v>
      </c>
      <c r="E133" s="215" t="s">
        <v>167</v>
      </c>
    </row>
    <row r="134" spans="1:5" ht="15" customHeight="1" x14ac:dyDescent="0.2">
      <c r="A134" s="216" t="str">
        <f t="shared" ref="A134:A197" si="2">CONCATENATE("INDEC-CM - ",B134,C134,D134)</f>
        <v>INDEC-CM - 46212-41</v>
      </c>
      <c r="B134" s="216">
        <v>46212</v>
      </c>
      <c r="C134" s="91" t="s">
        <v>50</v>
      </c>
      <c r="D134" s="216">
        <v>41</v>
      </c>
      <c r="E134" s="215" t="s">
        <v>168</v>
      </c>
    </row>
    <row r="135" spans="1:5" ht="15" customHeight="1" x14ac:dyDescent="0.2">
      <c r="A135" s="216" t="str">
        <f t="shared" si="2"/>
        <v>INDEC-CM - 42999-51</v>
      </c>
      <c r="B135" s="216">
        <v>42999</v>
      </c>
      <c r="C135" s="91" t="s">
        <v>50</v>
      </c>
      <c r="D135" s="216">
        <v>51</v>
      </c>
      <c r="E135" s="215" t="s">
        <v>169</v>
      </c>
    </row>
    <row r="136" spans="1:5" ht="15" customHeight="1" x14ac:dyDescent="0.2">
      <c r="A136" s="216" t="str">
        <f t="shared" si="2"/>
        <v>INDEC-CM - 35110-51</v>
      </c>
      <c r="B136" s="216">
        <v>35110</v>
      </c>
      <c r="C136" s="91" t="s">
        <v>50</v>
      </c>
      <c r="D136" s="216">
        <v>51</v>
      </c>
      <c r="E136" s="215" t="s">
        <v>170</v>
      </c>
    </row>
    <row r="137" spans="1:5" ht="15" customHeight="1" x14ac:dyDescent="0.2">
      <c r="A137" s="216" t="str">
        <f t="shared" si="2"/>
        <v>INDEC-CM - 37350-11</v>
      </c>
      <c r="B137" s="216">
        <v>37350</v>
      </c>
      <c r="C137" s="91" t="s">
        <v>50</v>
      </c>
      <c r="D137" s="216">
        <v>11</v>
      </c>
      <c r="E137" s="215" t="s">
        <v>171</v>
      </c>
    </row>
    <row r="138" spans="1:5" ht="15" customHeight="1" x14ac:dyDescent="0.2">
      <c r="A138" s="216" t="str">
        <f t="shared" si="2"/>
        <v>INDEC-CM - 37350-41</v>
      </c>
      <c r="B138" s="216">
        <v>37350</v>
      </c>
      <c r="C138" s="91" t="s">
        <v>50</v>
      </c>
      <c r="D138" s="216">
        <v>41</v>
      </c>
      <c r="E138" s="215" t="s">
        <v>172</v>
      </c>
    </row>
    <row r="139" spans="1:5" ht="15" customHeight="1" x14ac:dyDescent="0.2">
      <c r="A139" s="216" t="str">
        <f t="shared" si="2"/>
        <v>INDEC-CM - 37350-21</v>
      </c>
      <c r="B139" s="216">
        <v>37350</v>
      </c>
      <c r="C139" s="91" t="s">
        <v>50</v>
      </c>
      <c r="D139" s="216">
        <v>21</v>
      </c>
      <c r="E139" s="215" t="s">
        <v>173</v>
      </c>
    </row>
    <row r="140" spans="1:5" ht="15" customHeight="1" x14ac:dyDescent="0.2">
      <c r="A140" s="216" t="str">
        <f t="shared" si="2"/>
        <v>INDEC-CM - 37350-31</v>
      </c>
      <c r="B140" s="216">
        <v>37350</v>
      </c>
      <c r="C140" s="91" t="s">
        <v>50</v>
      </c>
      <c r="D140" s="216">
        <v>31</v>
      </c>
      <c r="E140" s="215" t="s">
        <v>174</v>
      </c>
    </row>
    <row r="141" spans="1:5" ht="15" customHeight="1" x14ac:dyDescent="0.2">
      <c r="A141" s="216" t="str">
        <f t="shared" si="2"/>
        <v>INDEC-CM - 37210-32</v>
      </c>
      <c r="B141" s="216">
        <v>37210</v>
      </c>
      <c r="C141" s="91" t="s">
        <v>50</v>
      </c>
      <c r="D141" s="216">
        <v>32</v>
      </c>
      <c r="E141" s="215" t="s">
        <v>175</v>
      </c>
    </row>
    <row r="142" spans="1:5" ht="15" customHeight="1" x14ac:dyDescent="0.2">
      <c r="A142" s="216" t="str">
        <f t="shared" si="2"/>
        <v>INDEC-CM - 37210-31</v>
      </c>
      <c r="B142" s="216">
        <v>37210</v>
      </c>
      <c r="C142" s="91" t="s">
        <v>50</v>
      </c>
      <c r="D142" s="216">
        <v>31</v>
      </c>
      <c r="E142" s="215" t="s">
        <v>176</v>
      </c>
    </row>
    <row r="143" spans="1:5" ht="15" customHeight="1" x14ac:dyDescent="0.2">
      <c r="A143" s="216" t="str">
        <f t="shared" si="2"/>
        <v>INDEC-CM - 37210-33</v>
      </c>
      <c r="B143" s="216">
        <v>37210</v>
      </c>
      <c r="C143" s="91" t="s">
        <v>50</v>
      </c>
      <c r="D143" s="216">
        <v>33</v>
      </c>
      <c r="E143" s="215" t="s">
        <v>177</v>
      </c>
    </row>
    <row r="144" spans="1:5" ht="15" customHeight="1" x14ac:dyDescent="0.2">
      <c r="A144" s="216" t="str">
        <f t="shared" si="2"/>
        <v>INDEC-CM - 31210-41</v>
      </c>
      <c r="B144" s="216">
        <v>31210</v>
      </c>
      <c r="C144" s="91" t="s">
        <v>50</v>
      </c>
      <c r="D144" s="216">
        <v>41</v>
      </c>
      <c r="E144" s="215" t="s">
        <v>178</v>
      </c>
    </row>
    <row r="145" spans="1:5" ht="15" customHeight="1" x14ac:dyDescent="0.2">
      <c r="A145" s="216" t="str">
        <f t="shared" si="2"/>
        <v>INDEC-CM - 43240-21</v>
      </c>
      <c r="B145" s="216">
        <v>43240</v>
      </c>
      <c r="C145" s="91" t="s">
        <v>50</v>
      </c>
      <c r="D145" s="216">
        <v>21</v>
      </c>
      <c r="E145" s="215" t="s">
        <v>179</v>
      </c>
    </row>
    <row r="146" spans="1:5" ht="15" customHeight="1" x14ac:dyDescent="0.2">
      <c r="A146" s="216" t="str">
        <f t="shared" si="2"/>
        <v>INDEC-CM - 43240-32</v>
      </c>
      <c r="B146" s="216">
        <v>43240</v>
      </c>
      <c r="C146" s="91" t="s">
        <v>50</v>
      </c>
      <c r="D146" s="216">
        <v>32</v>
      </c>
      <c r="E146" s="215" t="s">
        <v>180</v>
      </c>
    </row>
    <row r="147" spans="1:5" ht="15" customHeight="1" x14ac:dyDescent="0.2">
      <c r="A147" s="216" t="str">
        <f t="shared" si="2"/>
        <v>INDEC-CM - 43240-31</v>
      </c>
      <c r="B147" s="216">
        <v>43240</v>
      </c>
      <c r="C147" s="91" t="s">
        <v>50</v>
      </c>
      <c r="D147" s="216">
        <v>31</v>
      </c>
      <c r="E147" s="215" t="s">
        <v>181</v>
      </c>
    </row>
    <row r="148" spans="1:5" ht="15" customHeight="1" x14ac:dyDescent="0.2">
      <c r="A148" s="216" t="str">
        <f t="shared" si="2"/>
        <v>INDEC-CM - 43240-41</v>
      </c>
      <c r="B148" s="216">
        <v>43240</v>
      </c>
      <c r="C148" s="91" t="s">
        <v>50</v>
      </c>
      <c r="D148" s="216">
        <v>41</v>
      </c>
      <c r="E148" s="215" t="s">
        <v>182</v>
      </c>
    </row>
    <row r="149" spans="1:5" ht="15" customHeight="1" x14ac:dyDescent="0.2">
      <c r="A149" s="216" t="str">
        <f t="shared" si="2"/>
        <v>INDEC-CM - 37540-32</v>
      </c>
      <c r="B149" s="216">
        <v>37540</v>
      </c>
      <c r="C149" s="91" t="s">
        <v>50</v>
      </c>
      <c r="D149" s="216">
        <v>32</v>
      </c>
      <c r="E149" s="218" t="s">
        <v>183</v>
      </c>
    </row>
    <row r="150" spans="1:5" ht="15" customHeight="1" x14ac:dyDescent="0.2">
      <c r="A150" s="216" t="str">
        <f t="shared" si="2"/>
        <v>INDEC-CM - 37540-31</v>
      </c>
      <c r="B150" s="216">
        <v>37540</v>
      </c>
      <c r="C150" s="91" t="s">
        <v>50</v>
      </c>
      <c r="D150" s="216">
        <v>31</v>
      </c>
      <c r="E150" s="215" t="s">
        <v>184</v>
      </c>
    </row>
    <row r="151" spans="1:5" ht="15" customHeight="1" x14ac:dyDescent="0.2">
      <c r="A151" s="216" t="str">
        <f t="shared" si="2"/>
        <v>INDEC-CM - 31210-21</v>
      </c>
      <c r="B151" s="216">
        <v>31210</v>
      </c>
      <c r="C151" s="91" t="s">
        <v>50</v>
      </c>
      <c r="D151" s="216">
        <v>21</v>
      </c>
      <c r="E151" s="218" t="s">
        <v>185</v>
      </c>
    </row>
    <row r="152" spans="1:5" ht="15" customHeight="1" x14ac:dyDescent="0.2">
      <c r="A152" s="216" t="str">
        <f t="shared" si="2"/>
        <v>INDEC-CM - 42911-61</v>
      </c>
      <c r="B152" s="216">
        <v>42911</v>
      </c>
      <c r="C152" s="91" t="s">
        <v>50</v>
      </c>
      <c r="D152" s="216">
        <v>61</v>
      </c>
      <c r="E152" s="218" t="s">
        <v>186</v>
      </c>
    </row>
    <row r="153" spans="1:5" ht="15" customHeight="1" x14ac:dyDescent="0.2">
      <c r="A153" s="216" t="str">
        <f t="shared" si="2"/>
        <v>INDEC-CM - 43923-11</v>
      </c>
      <c r="B153" s="216">
        <v>43923</v>
      </c>
      <c r="C153" s="91" t="s">
        <v>50</v>
      </c>
      <c r="D153" s="216">
        <v>11</v>
      </c>
      <c r="E153" s="218" t="s">
        <v>187</v>
      </c>
    </row>
    <row r="154" spans="1:5" ht="15" customHeight="1" x14ac:dyDescent="0.2">
      <c r="A154" s="216" t="str">
        <f t="shared" si="2"/>
        <v>INDEC-CM - 37930-12</v>
      </c>
      <c r="B154" s="216">
        <v>37930</v>
      </c>
      <c r="C154" s="91" t="s">
        <v>50</v>
      </c>
      <c r="D154" s="216">
        <v>12</v>
      </c>
      <c r="E154" s="215" t="s">
        <v>188</v>
      </c>
    </row>
    <row r="155" spans="1:5" ht="15" customHeight="1" x14ac:dyDescent="0.2">
      <c r="A155" s="216" t="str">
        <f t="shared" si="2"/>
        <v>INDEC-CM - 37930-11</v>
      </c>
      <c r="B155" s="216">
        <v>37930</v>
      </c>
      <c r="C155" s="91" t="s">
        <v>50</v>
      </c>
      <c r="D155" s="216">
        <v>11</v>
      </c>
      <c r="E155" s="215" t="s">
        <v>189</v>
      </c>
    </row>
    <row r="156" spans="1:5" ht="15" customHeight="1" x14ac:dyDescent="0.2">
      <c r="A156" s="216" t="str">
        <f t="shared" si="2"/>
        <v>INDEC-CM - 42999-61</v>
      </c>
      <c r="B156" s="216">
        <v>42999</v>
      </c>
      <c r="C156" s="91" t="s">
        <v>50</v>
      </c>
      <c r="D156" s="216">
        <v>61</v>
      </c>
      <c r="E156" s="218" t="s">
        <v>190</v>
      </c>
    </row>
    <row r="157" spans="1:5" ht="15" customHeight="1" x14ac:dyDescent="0.2">
      <c r="A157" s="216" t="str">
        <f t="shared" si="2"/>
        <v>INDEC-CM - 42999-62</v>
      </c>
      <c r="B157" s="216">
        <v>42999</v>
      </c>
      <c r="C157" s="91" t="s">
        <v>50</v>
      </c>
      <c r="D157" s="216">
        <v>62</v>
      </c>
      <c r="E157" s="218" t="s">
        <v>191</v>
      </c>
    </row>
    <row r="158" spans="1:5" ht="15" customHeight="1" x14ac:dyDescent="0.2">
      <c r="A158" s="216" t="str">
        <f t="shared" si="2"/>
        <v>INDEC-CM - 37610-11</v>
      </c>
      <c r="B158" s="216">
        <v>37610</v>
      </c>
      <c r="C158" s="91" t="s">
        <v>50</v>
      </c>
      <c r="D158" s="216">
        <v>11</v>
      </c>
      <c r="E158" s="218" t="s">
        <v>192</v>
      </c>
    </row>
    <row r="159" spans="1:5" ht="15" customHeight="1" x14ac:dyDescent="0.2">
      <c r="A159" s="216" t="str">
        <f t="shared" si="2"/>
        <v>INDEC-CM - 37610-12</v>
      </c>
      <c r="B159" s="216">
        <v>37610</v>
      </c>
      <c r="C159" s="91" t="s">
        <v>50</v>
      </c>
      <c r="D159" s="216">
        <v>12</v>
      </c>
      <c r="E159" s="218" t="s">
        <v>193</v>
      </c>
    </row>
    <row r="160" spans="1:5" ht="15" customHeight="1" x14ac:dyDescent="0.2">
      <c r="A160" s="216" t="str">
        <f t="shared" si="2"/>
        <v>INDEC-CM - 42943-11</v>
      </c>
      <c r="B160" s="216">
        <v>42943</v>
      </c>
      <c r="C160" s="91" t="s">
        <v>50</v>
      </c>
      <c r="D160" s="216">
        <v>11</v>
      </c>
      <c r="E160" s="218" t="s">
        <v>194</v>
      </c>
    </row>
    <row r="161" spans="1:496" ht="15" customHeight="1" x14ac:dyDescent="0.2">
      <c r="A161" s="216" t="str">
        <f t="shared" si="2"/>
        <v>INDEC-CM - 37540-11</v>
      </c>
      <c r="B161" s="216">
        <v>37540</v>
      </c>
      <c r="C161" s="91" t="s">
        <v>50</v>
      </c>
      <c r="D161" s="216">
        <v>11</v>
      </c>
      <c r="E161" s="215" t="s">
        <v>195</v>
      </c>
    </row>
    <row r="162" spans="1:496" ht="15" customHeight="1" x14ac:dyDescent="0.2">
      <c r="A162" s="216" t="str">
        <f t="shared" si="2"/>
        <v>INDEC-CM - 38130-16</v>
      </c>
      <c r="B162" s="216">
        <v>38130</v>
      </c>
      <c r="C162" s="91" t="s">
        <v>50</v>
      </c>
      <c r="D162" s="216">
        <v>16</v>
      </c>
      <c r="E162" s="218" t="s">
        <v>196</v>
      </c>
    </row>
    <row r="163" spans="1:496" ht="15" customHeight="1" x14ac:dyDescent="0.2">
      <c r="A163" s="216" t="str">
        <f t="shared" si="2"/>
        <v>INDEC-CM - 38130-15</v>
      </c>
      <c r="B163" s="216">
        <v>38130</v>
      </c>
      <c r="C163" s="91" t="s">
        <v>50</v>
      </c>
      <c r="D163" s="216">
        <v>15</v>
      </c>
      <c r="E163" s="218" t="s">
        <v>197</v>
      </c>
    </row>
    <row r="164" spans="1:496" ht="15" customHeight="1" x14ac:dyDescent="0.2">
      <c r="A164" s="216" t="str">
        <f t="shared" si="2"/>
        <v>INDEC-CM - 38130-14</v>
      </c>
      <c r="B164" s="216">
        <v>38130</v>
      </c>
      <c r="C164" s="91" t="s">
        <v>50</v>
      </c>
      <c r="D164" s="216">
        <v>14</v>
      </c>
      <c r="E164" s="218" t="s">
        <v>198</v>
      </c>
    </row>
    <row r="165" spans="1:496" ht="15" customHeight="1" x14ac:dyDescent="0.2">
      <c r="A165" s="216" t="str">
        <f t="shared" si="2"/>
        <v>INDEC-CM - 35490-11</v>
      </c>
      <c r="B165" s="216">
        <v>35490</v>
      </c>
      <c r="C165" s="91" t="s">
        <v>50</v>
      </c>
      <c r="D165" s="216">
        <v>11</v>
      </c>
      <c r="E165" s="215" t="s">
        <v>199</v>
      </c>
    </row>
    <row r="166" spans="1:496" ht="15" customHeight="1" x14ac:dyDescent="0.2">
      <c r="A166" s="216" t="str">
        <f t="shared" si="2"/>
        <v>INDEC-CM - 41251-11</v>
      </c>
      <c r="B166" s="216">
        <v>41251</v>
      </c>
      <c r="C166" s="91" t="s">
        <v>50</v>
      </c>
      <c r="D166" s="216">
        <v>11</v>
      </c>
      <c r="E166" s="218" t="s">
        <v>200</v>
      </c>
    </row>
    <row r="167" spans="1:496" s="221" customFormat="1" ht="15" customHeight="1" x14ac:dyDescent="0.2">
      <c r="A167" s="219"/>
      <c r="B167" s="219"/>
      <c r="C167" s="220"/>
      <c r="D167" s="219"/>
      <c r="E167" s="222"/>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c r="LX167" s="215"/>
      <c r="LY167" s="215"/>
      <c r="LZ167" s="215"/>
      <c r="MA167" s="215"/>
      <c r="MB167" s="215"/>
      <c r="MC167" s="215"/>
      <c r="MD167" s="215"/>
      <c r="ME167" s="215"/>
      <c r="MF167" s="215"/>
      <c r="MG167" s="215"/>
      <c r="MH167" s="215"/>
      <c r="MI167" s="215"/>
      <c r="MJ167" s="215"/>
      <c r="MK167" s="215"/>
      <c r="ML167" s="215"/>
      <c r="MM167" s="215"/>
      <c r="MN167" s="215"/>
      <c r="MO167" s="215"/>
      <c r="MP167" s="215"/>
      <c r="MQ167" s="215"/>
      <c r="MR167" s="215"/>
      <c r="MS167" s="215"/>
      <c r="MT167" s="215"/>
      <c r="MU167" s="215"/>
      <c r="MV167" s="215"/>
      <c r="MW167" s="215"/>
      <c r="MX167" s="215"/>
      <c r="MY167" s="215"/>
      <c r="MZ167" s="215"/>
      <c r="NA167" s="215"/>
      <c r="NB167" s="215"/>
      <c r="NC167" s="215"/>
      <c r="ND167" s="215"/>
      <c r="NE167" s="215"/>
      <c r="NF167" s="215"/>
      <c r="NG167" s="215"/>
      <c r="NH167" s="215"/>
      <c r="NI167" s="215"/>
      <c r="NJ167" s="215"/>
      <c r="NK167" s="215"/>
      <c r="NL167" s="215"/>
      <c r="NM167" s="215"/>
      <c r="NN167" s="215"/>
      <c r="NO167" s="215"/>
      <c r="NP167" s="215"/>
      <c r="NQ167" s="215"/>
      <c r="NR167" s="215"/>
      <c r="NS167" s="215"/>
      <c r="NT167" s="215"/>
      <c r="NU167" s="215"/>
      <c r="NV167" s="215"/>
      <c r="NW167" s="215"/>
      <c r="NX167" s="215"/>
      <c r="NY167" s="215"/>
      <c r="NZ167" s="215"/>
      <c r="OA167" s="215"/>
      <c r="OB167" s="215"/>
      <c r="OC167" s="215"/>
      <c r="OD167" s="215"/>
      <c r="OE167" s="215"/>
      <c r="OF167" s="215"/>
      <c r="OG167" s="215"/>
      <c r="OH167" s="215"/>
      <c r="OI167" s="215"/>
      <c r="OJ167" s="215"/>
      <c r="OK167" s="215"/>
      <c r="OL167" s="215"/>
      <c r="OM167" s="215"/>
      <c r="ON167" s="215"/>
      <c r="OO167" s="215"/>
      <c r="OP167" s="215"/>
      <c r="OQ167" s="215"/>
      <c r="OR167" s="215"/>
      <c r="OS167" s="215"/>
      <c r="OT167" s="215"/>
      <c r="OU167" s="215"/>
      <c r="OV167" s="215"/>
      <c r="OW167" s="215"/>
      <c r="OX167" s="215"/>
      <c r="OY167" s="215"/>
      <c r="OZ167" s="215"/>
      <c r="PA167" s="215"/>
      <c r="PB167" s="215"/>
      <c r="PC167" s="215"/>
      <c r="PD167" s="215"/>
      <c r="PE167" s="215"/>
      <c r="PF167" s="215"/>
      <c r="PG167" s="215"/>
      <c r="PH167" s="215"/>
      <c r="PI167" s="215"/>
      <c r="PJ167" s="215"/>
      <c r="PK167" s="215"/>
      <c r="PL167" s="215"/>
      <c r="PM167" s="215"/>
      <c r="PN167" s="215"/>
      <c r="PO167" s="215"/>
      <c r="PP167" s="215"/>
      <c r="PQ167" s="215"/>
      <c r="PR167" s="215"/>
      <c r="PS167" s="215"/>
      <c r="PT167" s="215"/>
      <c r="PU167" s="215"/>
      <c r="PV167" s="215"/>
      <c r="PW167" s="215"/>
      <c r="PX167" s="215"/>
      <c r="PY167" s="215"/>
      <c r="PZ167" s="215"/>
      <c r="QA167" s="215"/>
      <c r="QB167" s="215"/>
      <c r="QC167" s="215"/>
      <c r="QD167" s="215"/>
      <c r="QE167" s="215"/>
      <c r="QF167" s="215"/>
      <c r="QG167" s="215"/>
      <c r="QH167" s="215"/>
      <c r="QI167" s="215"/>
      <c r="QJ167" s="215"/>
      <c r="QK167" s="215"/>
      <c r="QL167" s="215"/>
      <c r="QM167" s="215"/>
      <c r="QN167" s="215"/>
      <c r="QO167" s="215"/>
      <c r="QP167" s="215"/>
      <c r="QQ167" s="215"/>
      <c r="QR167" s="215"/>
      <c r="QS167" s="215"/>
      <c r="QT167" s="215"/>
      <c r="QU167" s="215"/>
      <c r="QV167" s="215"/>
      <c r="QW167" s="215"/>
      <c r="QX167" s="215"/>
      <c r="QY167" s="215"/>
      <c r="QZ167" s="215"/>
      <c r="RA167" s="215"/>
      <c r="RB167" s="215"/>
      <c r="RC167" s="215"/>
      <c r="RD167" s="215"/>
      <c r="RE167" s="215"/>
      <c r="RF167" s="215"/>
      <c r="RG167" s="215"/>
      <c r="RH167" s="215"/>
      <c r="RI167" s="215"/>
      <c r="RJ167" s="215"/>
      <c r="RK167" s="215"/>
      <c r="RL167" s="215"/>
      <c r="RM167" s="215"/>
      <c r="RN167" s="215"/>
      <c r="RO167" s="215"/>
      <c r="RP167" s="215"/>
      <c r="RQ167" s="215"/>
      <c r="RR167" s="215"/>
      <c r="RS167" s="215"/>
      <c r="RT167" s="215"/>
      <c r="RU167" s="215"/>
      <c r="RV167" s="215"/>
      <c r="RW167" s="215"/>
      <c r="RX167" s="215"/>
      <c r="RY167" s="215"/>
      <c r="RZ167" s="215"/>
      <c r="SA167" s="215"/>
      <c r="SB167" s="215"/>
    </row>
    <row r="168" spans="1:496" ht="15" customHeight="1" x14ac:dyDescent="0.2">
      <c r="A168" s="216" t="str">
        <f t="shared" si="2"/>
        <v>INDEC-CM - 42911-71</v>
      </c>
      <c r="B168" s="216">
        <v>42911</v>
      </c>
      <c r="C168" s="91" t="s">
        <v>50</v>
      </c>
      <c r="D168" s="216">
        <v>71</v>
      </c>
      <c r="E168" s="218" t="s">
        <v>201</v>
      </c>
    </row>
    <row r="169" spans="1:496" ht="15" customHeight="1" x14ac:dyDescent="0.2">
      <c r="A169" s="216" t="str">
        <f t="shared" si="2"/>
        <v>INDEC-CM - 37210-42</v>
      </c>
      <c r="B169" s="216">
        <v>37210</v>
      </c>
      <c r="C169" s="91" t="s">
        <v>50</v>
      </c>
      <c r="D169" s="216">
        <v>42</v>
      </c>
      <c r="E169" s="218" t="s">
        <v>202</v>
      </c>
    </row>
    <row r="170" spans="1:496" ht="15" customHeight="1" x14ac:dyDescent="0.2">
      <c r="A170" s="216" t="str">
        <f t="shared" si="2"/>
        <v>INDEC-CM - 37210-41</v>
      </c>
      <c r="B170" s="216">
        <v>37210</v>
      </c>
      <c r="C170" s="91" t="s">
        <v>50</v>
      </c>
      <c r="D170" s="216">
        <v>41</v>
      </c>
      <c r="E170" s="218" t="s">
        <v>203</v>
      </c>
    </row>
    <row r="171" spans="1:496" ht="15" customHeight="1" x14ac:dyDescent="0.2">
      <c r="A171" s="216" t="str">
        <f t="shared" si="2"/>
        <v>INDEC-CM - 36930-11</v>
      </c>
      <c r="B171" s="216">
        <v>36930</v>
      </c>
      <c r="C171" s="91" t="s">
        <v>50</v>
      </c>
      <c r="D171" s="216">
        <v>11</v>
      </c>
      <c r="E171" s="215" t="s">
        <v>204</v>
      </c>
    </row>
    <row r="172" spans="1:496" ht="15" customHeight="1" x14ac:dyDescent="0.2">
      <c r="A172" s="216" t="str">
        <f t="shared" si="2"/>
        <v>INDEC-CM - 36950-21</v>
      </c>
      <c r="B172" s="216">
        <v>36950</v>
      </c>
      <c r="C172" s="91" t="s">
        <v>50</v>
      </c>
      <c r="D172" s="216">
        <v>21</v>
      </c>
      <c r="E172" s="215" t="s">
        <v>205</v>
      </c>
    </row>
    <row r="173" spans="1:496" ht="15" customHeight="1" x14ac:dyDescent="0.2">
      <c r="A173" s="216" t="str">
        <f t="shared" si="2"/>
        <v>INDEC-CM - 35110-31</v>
      </c>
      <c r="B173" s="216">
        <v>35110</v>
      </c>
      <c r="C173" s="91" t="s">
        <v>50</v>
      </c>
      <c r="D173" s="216">
        <v>31</v>
      </c>
      <c r="E173" s="215" t="s">
        <v>206</v>
      </c>
    </row>
    <row r="174" spans="1:496" ht="15" customHeight="1" x14ac:dyDescent="0.2">
      <c r="A174" s="216" t="str">
        <f t="shared" si="2"/>
        <v>INDEC-CM - 35110-32</v>
      </c>
      <c r="B174" s="216">
        <v>35110</v>
      </c>
      <c r="C174" s="91" t="s">
        <v>50</v>
      </c>
      <c r="D174" s="216">
        <v>32</v>
      </c>
      <c r="E174" s="215" t="s">
        <v>207</v>
      </c>
    </row>
    <row r="175" spans="1:496" ht="15" customHeight="1" x14ac:dyDescent="0.2">
      <c r="A175" s="216" t="str">
        <f t="shared" si="2"/>
        <v>INDEC-CM - 37940-11</v>
      </c>
      <c r="B175" s="216">
        <v>37940</v>
      </c>
      <c r="C175" s="91" t="s">
        <v>50</v>
      </c>
      <c r="D175" s="216">
        <v>11</v>
      </c>
      <c r="E175" s="215" t="s">
        <v>208</v>
      </c>
    </row>
    <row r="176" spans="1:496" ht="15" customHeight="1" x14ac:dyDescent="0.2">
      <c r="A176" s="216" t="str">
        <f t="shared" si="2"/>
        <v>INDEC-CM - 35110-71</v>
      </c>
      <c r="B176" s="216">
        <v>35110</v>
      </c>
      <c r="C176" s="91" t="s">
        <v>50</v>
      </c>
      <c r="D176" s="216">
        <v>71</v>
      </c>
      <c r="E176" s="215" t="s">
        <v>209</v>
      </c>
    </row>
    <row r="177" spans="1:5" ht="15" customHeight="1" x14ac:dyDescent="0.2">
      <c r="A177" s="216" t="str">
        <f t="shared" si="2"/>
        <v>INDEC-CM - 31210-31</v>
      </c>
      <c r="B177" s="216">
        <v>31210</v>
      </c>
      <c r="C177" s="91" t="s">
        <v>50</v>
      </c>
      <c r="D177" s="216">
        <v>31</v>
      </c>
      <c r="E177" s="215" t="s">
        <v>210</v>
      </c>
    </row>
    <row r="178" spans="1:5" ht="15" customHeight="1" x14ac:dyDescent="0.2">
      <c r="A178" s="216" t="str">
        <f t="shared" si="2"/>
        <v>INDEC-CM - 31210-32</v>
      </c>
      <c r="B178" s="216">
        <v>31210</v>
      </c>
      <c r="C178" s="91" t="s">
        <v>50</v>
      </c>
      <c r="D178" s="216">
        <v>32</v>
      </c>
      <c r="E178" s="215" t="s">
        <v>211</v>
      </c>
    </row>
    <row r="179" spans="1:5" ht="15" customHeight="1" x14ac:dyDescent="0.2">
      <c r="A179" s="216" t="str">
        <f t="shared" si="2"/>
        <v>INDEC-CM - 41541-11</v>
      </c>
      <c r="B179" s="216">
        <v>41541</v>
      </c>
      <c r="C179" s="91" t="s">
        <v>50</v>
      </c>
      <c r="D179" s="216">
        <v>11</v>
      </c>
      <c r="E179" s="215" t="s">
        <v>212</v>
      </c>
    </row>
    <row r="180" spans="1:5" ht="15" customHeight="1" x14ac:dyDescent="0.2">
      <c r="A180" s="216" t="str">
        <f t="shared" si="2"/>
        <v>INDEC-CM - 34720-11</v>
      </c>
      <c r="B180" s="216">
        <v>34720</v>
      </c>
      <c r="C180" s="91" t="s">
        <v>50</v>
      </c>
      <c r="D180" s="216">
        <v>11</v>
      </c>
      <c r="E180" s="218" t="s">
        <v>213</v>
      </c>
    </row>
    <row r="181" spans="1:5" ht="15" customHeight="1" x14ac:dyDescent="0.2">
      <c r="A181" s="216" t="str">
        <f t="shared" si="2"/>
        <v>INDEC-CM - 47220-11</v>
      </c>
      <c r="B181" s="216">
        <v>47220</v>
      </c>
      <c r="C181" s="91" t="s">
        <v>50</v>
      </c>
      <c r="D181" s="216">
        <v>11</v>
      </c>
      <c r="E181" s="218" t="s">
        <v>214</v>
      </c>
    </row>
    <row r="182" spans="1:5" ht="15" customHeight="1" x14ac:dyDescent="0.2">
      <c r="A182" s="216" t="str">
        <f t="shared" si="2"/>
        <v>INDEC-CM - 31600-81</v>
      </c>
      <c r="B182" s="216">
        <v>31600</v>
      </c>
      <c r="C182" s="91" t="s">
        <v>50</v>
      </c>
      <c r="D182" s="216">
        <v>81</v>
      </c>
      <c r="E182" s="215" t="s">
        <v>215</v>
      </c>
    </row>
    <row r="183" spans="1:5" ht="15" customHeight="1" x14ac:dyDescent="0.2">
      <c r="A183" s="216" t="str">
        <f t="shared" si="2"/>
        <v>INDEC-CM - 42120-31</v>
      </c>
      <c r="B183" s="216">
        <v>42120</v>
      </c>
      <c r="C183" s="91" t="s">
        <v>50</v>
      </c>
      <c r="D183" s="216">
        <v>31</v>
      </c>
      <c r="E183" s="215" t="s">
        <v>216</v>
      </c>
    </row>
    <row r="184" spans="1:5" ht="15" customHeight="1" x14ac:dyDescent="0.2">
      <c r="A184" s="216" t="str">
        <f t="shared" si="2"/>
        <v>INDEC-CM - 35490-21</v>
      </c>
      <c r="B184" s="216">
        <v>35490</v>
      </c>
      <c r="C184" s="91" t="s">
        <v>50</v>
      </c>
      <c r="D184" s="216">
        <v>21</v>
      </c>
      <c r="E184" s="218" t="s">
        <v>217</v>
      </c>
    </row>
    <row r="185" spans="1:5" ht="15" customHeight="1" x14ac:dyDescent="0.2">
      <c r="A185" s="216" t="str">
        <f t="shared" si="2"/>
        <v>INDEC-CM - 31600-41</v>
      </c>
      <c r="B185" s="216">
        <v>31600</v>
      </c>
      <c r="C185" s="91" t="s">
        <v>50</v>
      </c>
      <c r="D185" s="216">
        <v>41</v>
      </c>
      <c r="E185" s="218" t="s">
        <v>218</v>
      </c>
    </row>
    <row r="186" spans="1:5" ht="15" customHeight="1" x14ac:dyDescent="0.2">
      <c r="A186" s="216" t="str">
        <f t="shared" si="2"/>
        <v>INDEC-CM - 42120-21</v>
      </c>
      <c r="B186" s="216">
        <v>42120</v>
      </c>
      <c r="C186" s="91" t="s">
        <v>50</v>
      </c>
      <c r="D186" s="216">
        <v>21</v>
      </c>
      <c r="E186" s="218" t="s">
        <v>219</v>
      </c>
    </row>
    <row r="187" spans="1:5" ht="15" customHeight="1" x14ac:dyDescent="0.2">
      <c r="A187" s="216" t="str">
        <f t="shared" si="2"/>
        <v>INDEC-CM - 42120-22</v>
      </c>
      <c r="B187" s="216">
        <v>42120</v>
      </c>
      <c r="C187" s="91" t="s">
        <v>50</v>
      </c>
      <c r="D187" s="216">
        <v>22</v>
      </c>
      <c r="E187" s="218" t="s">
        <v>220</v>
      </c>
    </row>
    <row r="188" spans="1:5" ht="15" customHeight="1" x14ac:dyDescent="0.2">
      <c r="A188" s="216" t="str">
        <f t="shared" si="2"/>
        <v>INDEC-CM - 31600-33</v>
      </c>
      <c r="B188" s="216">
        <v>31600</v>
      </c>
      <c r="C188" s="91" t="s">
        <v>50</v>
      </c>
      <c r="D188" s="216">
        <v>33</v>
      </c>
      <c r="E188" s="215" t="s">
        <v>221</v>
      </c>
    </row>
    <row r="189" spans="1:5" ht="15" customHeight="1" x14ac:dyDescent="0.2">
      <c r="A189" s="216" t="str">
        <f t="shared" si="2"/>
        <v>INDEC-CM - 31600-32</v>
      </c>
      <c r="B189" s="216">
        <v>31600</v>
      </c>
      <c r="C189" s="91" t="s">
        <v>50</v>
      </c>
      <c r="D189" s="216">
        <v>32</v>
      </c>
      <c r="E189" s="215" t="s">
        <v>222</v>
      </c>
    </row>
    <row r="190" spans="1:5" ht="15" customHeight="1" x14ac:dyDescent="0.2">
      <c r="A190" s="216" t="str">
        <f t="shared" si="2"/>
        <v>INDEC-CM - 31600-31</v>
      </c>
      <c r="B190" s="216">
        <v>31600</v>
      </c>
      <c r="C190" s="91" t="s">
        <v>50</v>
      </c>
      <c r="D190" s="216">
        <v>31</v>
      </c>
      <c r="E190" s="215" t="s">
        <v>223</v>
      </c>
    </row>
    <row r="191" spans="1:5" ht="15" customHeight="1" x14ac:dyDescent="0.2">
      <c r="A191" s="216" t="str">
        <f t="shared" si="2"/>
        <v>INDEC-CM - 42120-11</v>
      </c>
      <c r="B191" s="216">
        <v>42120</v>
      </c>
      <c r="C191" s="91" t="s">
        <v>50</v>
      </c>
      <c r="D191" s="216">
        <v>11</v>
      </c>
      <c r="E191" s="215" t="s">
        <v>224</v>
      </c>
    </row>
    <row r="192" spans="1:5" ht="15" customHeight="1" x14ac:dyDescent="0.2">
      <c r="A192" s="216" t="str">
        <f t="shared" si="2"/>
        <v>INDEC-CM - 31600-23</v>
      </c>
      <c r="B192" s="216">
        <v>31600</v>
      </c>
      <c r="C192" s="91" t="s">
        <v>50</v>
      </c>
      <c r="D192" s="216">
        <v>23</v>
      </c>
      <c r="E192" s="215" t="s">
        <v>225</v>
      </c>
    </row>
    <row r="193" spans="1:5" ht="15" customHeight="1" x14ac:dyDescent="0.2">
      <c r="A193" s="216" t="str">
        <f t="shared" si="2"/>
        <v>INDEC-CM - 31600-22</v>
      </c>
      <c r="B193" s="216">
        <v>31600</v>
      </c>
      <c r="C193" s="91" t="s">
        <v>50</v>
      </c>
      <c r="D193" s="216">
        <v>22</v>
      </c>
      <c r="E193" s="215" t="s">
        <v>226</v>
      </c>
    </row>
    <row r="194" spans="1:5" ht="15" customHeight="1" x14ac:dyDescent="0.2">
      <c r="A194" s="216" t="str">
        <f t="shared" si="2"/>
        <v>INDEC-CM - 31600-21</v>
      </c>
      <c r="B194" s="216">
        <v>31600</v>
      </c>
      <c r="C194" s="91" t="s">
        <v>50</v>
      </c>
      <c r="D194" s="216">
        <v>21</v>
      </c>
      <c r="E194" s="215" t="s">
        <v>227</v>
      </c>
    </row>
    <row r="195" spans="1:5" ht="15" customHeight="1" x14ac:dyDescent="0.2">
      <c r="A195" s="216" t="str">
        <f t="shared" si="2"/>
        <v>INDEC-CM - 41278-33</v>
      </c>
      <c r="B195" s="216">
        <v>41278</v>
      </c>
      <c r="C195" s="91" t="s">
        <v>50</v>
      </c>
      <c r="D195" s="216">
        <v>33</v>
      </c>
      <c r="E195" s="218" t="s">
        <v>228</v>
      </c>
    </row>
    <row r="196" spans="1:5" ht="15" customHeight="1" x14ac:dyDescent="0.2">
      <c r="A196" s="216" t="str">
        <f t="shared" si="2"/>
        <v>INDEC-CM - 36320-33</v>
      </c>
      <c r="B196" s="216">
        <v>36320</v>
      </c>
      <c r="C196" s="91" t="s">
        <v>50</v>
      </c>
      <c r="D196" s="216">
        <v>33</v>
      </c>
      <c r="E196" s="215" t="s">
        <v>229</v>
      </c>
    </row>
    <row r="197" spans="1:5" ht="15" customHeight="1" x14ac:dyDescent="0.2">
      <c r="A197" s="216" t="str">
        <f t="shared" si="2"/>
        <v>INDEC-CM - 48270-11</v>
      </c>
      <c r="B197" s="216">
        <v>48270</v>
      </c>
      <c r="C197" s="91" t="s">
        <v>50</v>
      </c>
      <c r="D197" s="216">
        <v>11</v>
      </c>
      <c r="E197" s="218" t="s">
        <v>230</v>
      </c>
    </row>
    <row r="198" spans="1:5" ht="15" customHeight="1" x14ac:dyDescent="0.2">
      <c r="A198" s="216" t="str">
        <f t="shared" ref="A198:A220" si="3">CONCATENATE("INDEC-CM - ",B198,C198,D198)</f>
        <v>INDEC-CM - 42190-11</v>
      </c>
      <c r="B198" s="216">
        <v>42190</v>
      </c>
      <c r="C198" s="91" t="s">
        <v>50</v>
      </c>
      <c r="D198" s="216">
        <v>11</v>
      </c>
      <c r="E198" s="215" t="s">
        <v>231</v>
      </c>
    </row>
    <row r="199" spans="1:5" ht="15" customHeight="1" x14ac:dyDescent="0.2">
      <c r="A199" s="216" t="str">
        <f t="shared" si="3"/>
        <v>INDEC-CM - 43923-31</v>
      </c>
      <c r="B199" s="216">
        <v>43923</v>
      </c>
      <c r="C199" s="91" t="s">
        <v>50</v>
      </c>
      <c r="D199" s="216">
        <v>31</v>
      </c>
      <c r="E199" s="218" t="s">
        <v>232</v>
      </c>
    </row>
    <row r="200" spans="1:5" ht="15" customHeight="1" x14ac:dyDescent="0.2">
      <c r="A200" s="216" t="str">
        <f t="shared" si="3"/>
        <v>INDEC-CM - 31210-11</v>
      </c>
      <c r="B200" s="216">
        <v>31210</v>
      </c>
      <c r="C200" s="91" t="s">
        <v>50</v>
      </c>
      <c r="D200" s="216">
        <v>11</v>
      </c>
      <c r="E200" s="218" t="s">
        <v>233</v>
      </c>
    </row>
    <row r="201" spans="1:5" ht="15" customHeight="1" x14ac:dyDescent="0.2">
      <c r="A201" s="216" t="str">
        <f t="shared" si="3"/>
        <v>INDEC-CM - 37129-21</v>
      </c>
      <c r="B201" s="216">
        <v>37129</v>
      </c>
      <c r="C201" s="91" t="s">
        <v>50</v>
      </c>
      <c r="D201" s="216">
        <v>21</v>
      </c>
      <c r="E201" s="215" t="s">
        <v>234</v>
      </c>
    </row>
    <row r="202" spans="1:5" ht="15" customHeight="1" x14ac:dyDescent="0.2">
      <c r="A202" s="216" t="str">
        <f t="shared" si="3"/>
        <v>INDEC-CM - 37560-21</v>
      </c>
      <c r="B202" s="216">
        <v>37560</v>
      </c>
      <c r="C202" s="91" t="s">
        <v>50</v>
      </c>
      <c r="D202" s="216">
        <v>21</v>
      </c>
      <c r="E202" s="218" t="s">
        <v>235</v>
      </c>
    </row>
    <row r="203" spans="1:5" ht="15" customHeight="1" x14ac:dyDescent="0.2">
      <c r="A203" s="216" t="str">
        <f t="shared" si="3"/>
        <v>INDEC-CM - 42999-71</v>
      </c>
      <c r="B203" s="216">
        <v>42999</v>
      </c>
      <c r="C203" s="91" t="s">
        <v>50</v>
      </c>
      <c r="D203" s="216">
        <v>71</v>
      </c>
      <c r="E203" s="215" t="s">
        <v>236</v>
      </c>
    </row>
    <row r="204" spans="1:5" ht="15" customHeight="1" x14ac:dyDescent="0.2">
      <c r="A204" s="216" t="str">
        <f t="shared" si="3"/>
        <v>INDEC-CM - 41516-22</v>
      </c>
      <c r="B204" s="216">
        <v>41516</v>
      </c>
      <c r="C204" s="91" t="s">
        <v>50</v>
      </c>
      <c r="D204" s="216">
        <v>22</v>
      </c>
      <c r="E204" s="215" t="s">
        <v>237</v>
      </c>
    </row>
    <row r="205" spans="1:5" ht="15" customHeight="1" x14ac:dyDescent="0.2">
      <c r="A205" s="216" t="str">
        <f t="shared" si="3"/>
        <v>INDEC-CM - 37350-51</v>
      </c>
      <c r="B205" s="216">
        <v>37350</v>
      </c>
      <c r="C205" s="91" t="s">
        <v>50</v>
      </c>
      <c r="D205" s="216">
        <v>51</v>
      </c>
      <c r="E205" s="215" t="s">
        <v>238</v>
      </c>
    </row>
    <row r="206" spans="1:5" ht="15" customHeight="1" x14ac:dyDescent="0.2">
      <c r="A206" s="216" t="str">
        <f t="shared" si="3"/>
        <v>INDEC-CM - 44826-21</v>
      </c>
      <c r="B206" s="216">
        <v>44826</v>
      </c>
      <c r="C206" s="91" t="s">
        <v>50</v>
      </c>
      <c r="D206" s="216">
        <v>21</v>
      </c>
      <c r="E206" s="215" t="s">
        <v>239</v>
      </c>
    </row>
    <row r="207" spans="1:5" ht="15" customHeight="1" x14ac:dyDescent="0.2">
      <c r="A207" s="216" t="str">
        <f t="shared" si="3"/>
        <v>INDEC-CM - 31210-22</v>
      </c>
      <c r="B207" s="216">
        <v>31210</v>
      </c>
      <c r="C207" s="91" t="s">
        <v>50</v>
      </c>
      <c r="D207" s="216">
        <v>22</v>
      </c>
      <c r="E207" s="215" t="s">
        <v>240</v>
      </c>
    </row>
    <row r="208" spans="1:5" ht="15" customHeight="1" x14ac:dyDescent="0.2">
      <c r="A208" s="216" t="str">
        <f t="shared" si="3"/>
        <v>INDEC-CM - 31100-11</v>
      </c>
      <c r="B208" s="216">
        <v>31100</v>
      </c>
      <c r="C208" s="91" t="s">
        <v>50</v>
      </c>
      <c r="D208" s="216">
        <v>11</v>
      </c>
      <c r="E208" s="215" t="s">
        <v>241</v>
      </c>
    </row>
    <row r="209" spans="1:496" ht="15" customHeight="1" x14ac:dyDescent="0.2">
      <c r="A209" s="216" t="str">
        <f t="shared" si="3"/>
        <v>INDEC-CM - 46212-53</v>
      </c>
      <c r="B209" s="216">
        <v>46212</v>
      </c>
      <c r="C209" s="91" t="s">
        <v>50</v>
      </c>
      <c r="D209" s="216">
        <v>53</v>
      </c>
      <c r="E209" s="215" t="s">
        <v>242</v>
      </c>
    </row>
    <row r="210" spans="1:496" ht="15" customHeight="1" x14ac:dyDescent="0.2">
      <c r="A210" s="216" t="str">
        <f t="shared" si="3"/>
        <v>INDEC-CM - 46212-52</v>
      </c>
      <c r="B210" s="216">
        <v>46212</v>
      </c>
      <c r="C210" s="91" t="s">
        <v>50</v>
      </c>
      <c r="D210" s="216">
        <v>52</v>
      </c>
      <c r="E210" s="218" t="s">
        <v>243</v>
      </c>
    </row>
    <row r="211" spans="1:496" ht="15" customHeight="1" x14ac:dyDescent="0.2">
      <c r="A211" s="216" t="str">
        <f t="shared" si="3"/>
        <v>INDEC-CM - 15400-21</v>
      </c>
      <c r="B211" s="216">
        <v>15400</v>
      </c>
      <c r="C211" s="91" t="s">
        <v>50</v>
      </c>
      <c r="D211" s="216">
        <v>21</v>
      </c>
      <c r="E211" s="215" t="s">
        <v>244</v>
      </c>
    </row>
    <row r="212" spans="1:496" ht="15" customHeight="1" x14ac:dyDescent="0.2">
      <c r="A212" s="216" t="str">
        <f t="shared" si="3"/>
        <v>INDEC-CM - 43240-11</v>
      </c>
      <c r="B212" s="216">
        <v>43240</v>
      </c>
      <c r="C212" s="91" t="s">
        <v>50</v>
      </c>
      <c r="D212" s="216">
        <v>11</v>
      </c>
      <c r="E212" s="215" t="s">
        <v>245</v>
      </c>
    </row>
    <row r="213" spans="1:496" ht="15" customHeight="1" x14ac:dyDescent="0.2">
      <c r="A213" s="216" t="str">
        <f t="shared" si="3"/>
        <v>INDEC-CM - 31600-42</v>
      </c>
      <c r="B213" s="216">
        <v>31600</v>
      </c>
      <c r="C213" s="91" t="s">
        <v>50</v>
      </c>
      <c r="D213" s="216">
        <v>42</v>
      </c>
      <c r="E213" s="218" t="s">
        <v>246</v>
      </c>
    </row>
    <row r="214" spans="1:496" s="221" customFormat="1" ht="15" customHeight="1" x14ac:dyDescent="0.2">
      <c r="A214" s="219"/>
      <c r="B214" s="219"/>
      <c r="C214" s="220"/>
      <c r="D214" s="219"/>
      <c r="E214" s="222"/>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c r="GD214" s="215"/>
      <c r="GE214" s="215"/>
      <c r="GF214" s="215"/>
      <c r="GG214" s="215"/>
      <c r="GH214" s="215"/>
      <c r="GI214" s="215"/>
      <c r="GJ214" s="215"/>
      <c r="GK214" s="215"/>
      <c r="GL214" s="215"/>
      <c r="GM214" s="215"/>
      <c r="GN214" s="215"/>
      <c r="GO214" s="215"/>
      <c r="GP214" s="215"/>
      <c r="GQ214" s="215"/>
      <c r="GR214" s="215"/>
      <c r="GS214" s="215"/>
      <c r="GT214" s="215"/>
      <c r="GU214" s="215"/>
      <c r="GV214" s="215"/>
      <c r="GW214" s="215"/>
      <c r="GX214" s="215"/>
      <c r="GY214" s="215"/>
      <c r="GZ214" s="215"/>
      <c r="HA214" s="215"/>
      <c r="HB214" s="215"/>
      <c r="HC214" s="215"/>
      <c r="HD214" s="215"/>
      <c r="HE214" s="215"/>
      <c r="HF214" s="215"/>
      <c r="HG214" s="215"/>
      <c r="HH214" s="215"/>
      <c r="HI214" s="215"/>
      <c r="HJ214" s="215"/>
      <c r="HK214" s="215"/>
      <c r="HL214" s="215"/>
      <c r="HM214" s="215"/>
      <c r="HN214" s="215"/>
      <c r="HO214" s="215"/>
      <c r="HP214" s="215"/>
      <c r="HQ214" s="215"/>
      <c r="HR214" s="215"/>
      <c r="HS214" s="215"/>
      <c r="HT214" s="215"/>
      <c r="HU214" s="215"/>
      <c r="HV214" s="215"/>
      <c r="HW214" s="215"/>
      <c r="HX214" s="215"/>
      <c r="HY214" s="215"/>
      <c r="HZ214" s="215"/>
      <c r="IA214" s="215"/>
      <c r="IB214" s="215"/>
      <c r="IC214" s="215"/>
      <c r="ID214" s="215"/>
      <c r="IE214" s="215"/>
      <c r="IF214" s="215"/>
      <c r="IG214" s="215"/>
      <c r="IH214" s="215"/>
      <c r="II214" s="215"/>
      <c r="IJ214" s="215"/>
      <c r="IK214" s="215"/>
      <c r="IL214" s="215"/>
      <c r="IM214" s="215"/>
      <c r="IN214" s="215"/>
      <c r="IO214" s="215"/>
      <c r="IP214" s="215"/>
      <c r="IQ214" s="215"/>
      <c r="IR214" s="215"/>
      <c r="IS214" s="215"/>
      <c r="IT214" s="215"/>
      <c r="IU214" s="215"/>
      <c r="IV214" s="215"/>
      <c r="IW214" s="215"/>
      <c r="IX214" s="215"/>
      <c r="IY214" s="215"/>
      <c r="IZ214" s="215"/>
      <c r="JA214" s="215"/>
      <c r="JB214" s="215"/>
      <c r="JC214" s="215"/>
      <c r="JD214" s="215"/>
      <c r="JE214" s="215"/>
      <c r="JF214" s="215"/>
      <c r="JG214" s="215"/>
      <c r="JH214" s="215"/>
      <c r="JI214" s="215"/>
      <c r="JJ214" s="215"/>
      <c r="JK214" s="215"/>
      <c r="JL214" s="215"/>
      <c r="JM214" s="215"/>
      <c r="JN214" s="215"/>
      <c r="JO214" s="215"/>
      <c r="JP214" s="215"/>
      <c r="JQ214" s="215"/>
      <c r="JR214" s="215"/>
      <c r="JS214" s="215"/>
      <c r="JT214" s="215"/>
      <c r="JU214" s="215"/>
      <c r="JV214" s="215"/>
      <c r="JW214" s="215"/>
      <c r="JX214" s="215"/>
      <c r="JY214" s="215"/>
      <c r="JZ214" s="215"/>
      <c r="KA214" s="215"/>
      <c r="KB214" s="215"/>
      <c r="KC214" s="215"/>
      <c r="KD214" s="215"/>
      <c r="KE214" s="215"/>
      <c r="KF214" s="215"/>
      <c r="KG214" s="215"/>
      <c r="KH214" s="215"/>
      <c r="KI214" s="215"/>
      <c r="KJ214" s="215"/>
      <c r="KK214" s="215"/>
      <c r="KL214" s="215"/>
      <c r="KM214" s="215"/>
      <c r="KN214" s="215"/>
      <c r="KO214" s="215"/>
      <c r="KP214" s="215"/>
      <c r="KQ214" s="215"/>
      <c r="KR214" s="215"/>
      <c r="KS214" s="215"/>
      <c r="KT214" s="215"/>
      <c r="KU214" s="215"/>
      <c r="KV214" s="215"/>
      <c r="KW214" s="215"/>
      <c r="KX214" s="215"/>
      <c r="KY214" s="215"/>
      <c r="KZ214" s="215"/>
      <c r="LA214" s="215"/>
      <c r="LB214" s="215"/>
      <c r="LC214" s="215"/>
      <c r="LD214" s="215"/>
      <c r="LE214" s="215"/>
      <c r="LF214" s="215"/>
      <c r="LG214" s="215"/>
      <c r="LH214" s="215"/>
      <c r="LI214" s="215"/>
      <c r="LJ214" s="215"/>
      <c r="LK214" s="215"/>
      <c r="LL214" s="215"/>
      <c r="LM214" s="215"/>
      <c r="LN214" s="215"/>
      <c r="LO214" s="215"/>
      <c r="LP214" s="215"/>
      <c r="LQ214" s="215"/>
      <c r="LR214" s="215"/>
      <c r="LS214" s="215"/>
      <c r="LT214" s="215"/>
      <c r="LU214" s="215"/>
      <c r="LV214" s="215"/>
      <c r="LW214" s="215"/>
      <c r="LX214" s="215"/>
      <c r="LY214" s="215"/>
      <c r="LZ214" s="215"/>
      <c r="MA214" s="215"/>
      <c r="MB214" s="215"/>
      <c r="MC214" s="215"/>
      <c r="MD214" s="215"/>
      <c r="ME214" s="215"/>
      <c r="MF214" s="215"/>
      <c r="MG214" s="215"/>
      <c r="MH214" s="215"/>
      <c r="MI214" s="215"/>
      <c r="MJ214" s="215"/>
      <c r="MK214" s="215"/>
      <c r="ML214" s="215"/>
      <c r="MM214" s="215"/>
      <c r="MN214" s="215"/>
      <c r="MO214" s="215"/>
      <c r="MP214" s="215"/>
      <c r="MQ214" s="215"/>
      <c r="MR214" s="215"/>
      <c r="MS214" s="215"/>
      <c r="MT214" s="215"/>
      <c r="MU214" s="215"/>
      <c r="MV214" s="215"/>
      <c r="MW214" s="215"/>
      <c r="MX214" s="215"/>
      <c r="MY214" s="215"/>
      <c r="MZ214" s="215"/>
      <c r="NA214" s="215"/>
      <c r="NB214" s="215"/>
      <c r="NC214" s="215"/>
      <c r="ND214" s="215"/>
      <c r="NE214" s="215"/>
      <c r="NF214" s="215"/>
      <c r="NG214" s="215"/>
      <c r="NH214" s="215"/>
      <c r="NI214" s="215"/>
      <c r="NJ214" s="215"/>
      <c r="NK214" s="215"/>
      <c r="NL214" s="215"/>
      <c r="NM214" s="215"/>
      <c r="NN214" s="215"/>
      <c r="NO214" s="215"/>
      <c r="NP214" s="215"/>
      <c r="NQ214" s="215"/>
      <c r="NR214" s="215"/>
      <c r="NS214" s="215"/>
      <c r="NT214" s="215"/>
      <c r="NU214" s="215"/>
      <c r="NV214" s="215"/>
      <c r="NW214" s="215"/>
      <c r="NX214" s="215"/>
      <c r="NY214" s="215"/>
      <c r="NZ214" s="215"/>
      <c r="OA214" s="215"/>
      <c r="OB214" s="215"/>
      <c r="OC214" s="215"/>
      <c r="OD214" s="215"/>
      <c r="OE214" s="215"/>
      <c r="OF214" s="215"/>
      <c r="OG214" s="215"/>
      <c r="OH214" s="215"/>
      <c r="OI214" s="215"/>
      <c r="OJ214" s="215"/>
      <c r="OK214" s="215"/>
      <c r="OL214" s="215"/>
      <c r="OM214" s="215"/>
      <c r="ON214" s="215"/>
      <c r="OO214" s="215"/>
      <c r="OP214" s="215"/>
      <c r="OQ214" s="215"/>
      <c r="OR214" s="215"/>
      <c r="OS214" s="215"/>
      <c r="OT214" s="215"/>
      <c r="OU214" s="215"/>
      <c r="OV214" s="215"/>
      <c r="OW214" s="215"/>
      <c r="OX214" s="215"/>
      <c r="OY214" s="215"/>
      <c r="OZ214" s="215"/>
      <c r="PA214" s="215"/>
      <c r="PB214" s="215"/>
      <c r="PC214" s="215"/>
      <c r="PD214" s="215"/>
      <c r="PE214" s="215"/>
      <c r="PF214" s="215"/>
      <c r="PG214" s="215"/>
      <c r="PH214" s="215"/>
      <c r="PI214" s="215"/>
      <c r="PJ214" s="215"/>
      <c r="PK214" s="215"/>
      <c r="PL214" s="215"/>
      <c r="PM214" s="215"/>
      <c r="PN214" s="215"/>
      <c r="PO214" s="215"/>
      <c r="PP214" s="215"/>
      <c r="PQ214" s="215"/>
      <c r="PR214" s="215"/>
      <c r="PS214" s="215"/>
      <c r="PT214" s="215"/>
      <c r="PU214" s="215"/>
      <c r="PV214" s="215"/>
      <c r="PW214" s="215"/>
      <c r="PX214" s="215"/>
      <c r="PY214" s="215"/>
      <c r="PZ214" s="215"/>
      <c r="QA214" s="215"/>
      <c r="QB214" s="215"/>
      <c r="QC214" s="215"/>
      <c r="QD214" s="215"/>
      <c r="QE214" s="215"/>
      <c r="QF214" s="215"/>
      <c r="QG214" s="215"/>
      <c r="QH214" s="215"/>
      <c r="QI214" s="215"/>
      <c r="QJ214" s="215"/>
      <c r="QK214" s="215"/>
      <c r="QL214" s="215"/>
      <c r="QM214" s="215"/>
      <c r="QN214" s="215"/>
      <c r="QO214" s="215"/>
      <c r="QP214" s="215"/>
      <c r="QQ214" s="215"/>
      <c r="QR214" s="215"/>
      <c r="QS214" s="215"/>
      <c r="QT214" s="215"/>
      <c r="QU214" s="215"/>
      <c r="QV214" s="215"/>
      <c r="QW214" s="215"/>
      <c r="QX214" s="215"/>
      <c r="QY214" s="215"/>
      <c r="QZ214" s="215"/>
      <c r="RA214" s="215"/>
      <c r="RB214" s="215"/>
      <c r="RC214" s="215"/>
      <c r="RD214" s="215"/>
      <c r="RE214" s="215"/>
      <c r="RF214" s="215"/>
      <c r="RG214" s="215"/>
      <c r="RH214" s="215"/>
      <c r="RI214" s="215"/>
      <c r="RJ214" s="215"/>
      <c r="RK214" s="215"/>
      <c r="RL214" s="215"/>
      <c r="RM214" s="215"/>
      <c r="RN214" s="215"/>
      <c r="RO214" s="215"/>
      <c r="RP214" s="215"/>
      <c r="RQ214" s="215"/>
      <c r="RR214" s="215"/>
      <c r="RS214" s="215"/>
      <c r="RT214" s="215"/>
      <c r="RU214" s="215"/>
      <c r="RV214" s="215"/>
      <c r="RW214" s="215"/>
      <c r="RX214" s="215"/>
      <c r="RY214" s="215"/>
      <c r="RZ214" s="215"/>
      <c r="SA214" s="215"/>
      <c r="SB214" s="215"/>
    </row>
    <row r="215" spans="1:496" s="221" customFormat="1" ht="15" customHeight="1" x14ac:dyDescent="0.2">
      <c r="A215" s="219"/>
      <c r="B215" s="219"/>
      <c r="C215" s="220"/>
      <c r="D215" s="219"/>
      <c r="E215" s="222"/>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c r="IY215" s="215"/>
      <c r="IZ215" s="215"/>
      <c r="JA215" s="215"/>
      <c r="JB215" s="215"/>
      <c r="JC215" s="215"/>
      <c r="JD215" s="215"/>
      <c r="JE215" s="215"/>
      <c r="JF215" s="215"/>
      <c r="JG215" s="215"/>
      <c r="JH215" s="215"/>
      <c r="JI215" s="215"/>
      <c r="JJ215" s="215"/>
      <c r="JK215" s="215"/>
      <c r="JL215" s="215"/>
      <c r="JM215" s="215"/>
      <c r="JN215" s="215"/>
      <c r="JO215" s="215"/>
      <c r="JP215" s="215"/>
      <c r="JQ215" s="215"/>
      <c r="JR215" s="215"/>
      <c r="JS215" s="215"/>
      <c r="JT215" s="215"/>
      <c r="JU215" s="215"/>
      <c r="JV215" s="215"/>
      <c r="JW215" s="215"/>
      <c r="JX215" s="215"/>
      <c r="JY215" s="215"/>
      <c r="JZ215" s="215"/>
      <c r="KA215" s="215"/>
      <c r="KB215" s="215"/>
      <c r="KC215" s="215"/>
      <c r="KD215" s="215"/>
      <c r="KE215" s="215"/>
      <c r="KF215" s="215"/>
      <c r="KG215" s="215"/>
      <c r="KH215" s="215"/>
      <c r="KI215" s="215"/>
      <c r="KJ215" s="215"/>
      <c r="KK215" s="215"/>
      <c r="KL215" s="215"/>
      <c r="KM215" s="215"/>
      <c r="KN215" s="215"/>
      <c r="KO215" s="215"/>
      <c r="KP215" s="215"/>
      <c r="KQ215" s="215"/>
      <c r="KR215" s="215"/>
      <c r="KS215" s="215"/>
      <c r="KT215" s="215"/>
      <c r="KU215" s="215"/>
      <c r="KV215" s="215"/>
      <c r="KW215" s="215"/>
      <c r="KX215" s="215"/>
      <c r="KY215" s="215"/>
      <c r="KZ215" s="215"/>
      <c r="LA215" s="215"/>
      <c r="LB215" s="215"/>
      <c r="LC215" s="215"/>
      <c r="LD215" s="215"/>
      <c r="LE215" s="215"/>
      <c r="LF215" s="215"/>
      <c r="LG215" s="215"/>
      <c r="LH215" s="215"/>
      <c r="LI215" s="215"/>
      <c r="LJ215" s="215"/>
      <c r="LK215" s="215"/>
      <c r="LL215" s="215"/>
      <c r="LM215" s="215"/>
      <c r="LN215" s="215"/>
      <c r="LO215" s="215"/>
      <c r="LP215" s="215"/>
      <c r="LQ215" s="215"/>
      <c r="LR215" s="215"/>
      <c r="LS215" s="215"/>
      <c r="LT215" s="215"/>
      <c r="LU215" s="215"/>
      <c r="LV215" s="215"/>
      <c r="LW215" s="215"/>
      <c r="LX215" s="215"/>
      <c r="LY215" s="215"/>
      <c r="LZ215" s="215"/>
      <c r="MA215" s="215"/>
      <c r="MB215" s="215"/>
      <c r="MC215" s="215"/>
      <c r="MD215" s="215"/>
      <c r="ME215" s="215"/>
      <c r="MF215" s="215"/>
      <c r="MG215" s="215"/>
      <c r="MH215" s="215"/>
      <c r="MI215" s="215"/>
      <c r="MJ215" s="215"/>
      <c r="MK215" s="215"/>
      <c r="ML215" s="215"/>
      <c r="MM215" s="215"/>
      <c r="MN215" s="215"/>
      <c r="MO215" s="215"/>
      <c r="MP215" s="215"/>
      <c r="MQ215" s="215"/>
      <c r="MR215" s="215"/>
      <c r="MS215" s="215"/>
      <c r="MT215" s="215"/>
      <c r="MU215" s="215"/>
      <c r="MV215" s="215"/>
      <c r="MW215" s="215"/>
      <c r="MX215" s="215"/>
      <c r="MY215" s="215"/>
      <c r="MZ215" s="215"/>
      <c r="NA215" s="215"/>
      <c r="NB215" s="215"/>
      <c r="NC215" s="215"/>
      <c r="ND215" s="215"/>
      <c r="NE215" s="215"/>
      <c r="NF215" s="215"/>
      <c r="NG215" s="215"/>
      <c r="NH215" s="215"/>
      <c r="NI215" s="215"/>
      <c r="NJ215" s="215"/>
      <c r="NK215" s="215"/>
      <c r="NL215" s="215"/>
      <c r="NM215" s="215"/>
      <c r="NN215" s="215"/>
      <c r="NO215" s="215"/>
      <c r="NP215" s="215"/>
      <c r="NQ215" s="215"/>
      <c r="NR215" s="215"/>
      <c r="NS215" s="215"/>
      <c r="NT215" s="215"/>
      <c r="NU215" s="215"/>
      <c r="NV215" s="215"/>
      <c r="NW215" s="215"/>
      <c r="NX215" s="215"/>
      <c r="NY215" s="215"/>
      <c r="NZ215" s="215"/>
      <c r="OA215" s="215"/>
      <c r="OB215" s="215"/>
      <c r="OC215" s="215"/>
      <c r="OD215" s="215"/>
      <c r="OE215" s="215"/>
      <c r="OF215" s="215"/>
      <c r="OG215" s="215"/>
      <c r="OH215" s="215"/>
      <c r="OI215" s="215"/>
      <c r="OJ215" s="215"/>
      <c r="OK215" s="215"/>
      <c r="OL215" s="215"/>
      <c r="OM215" s="215"/>
      <c r="ON215" s="215"/>
      <c r="OO215" s="215"/>
      <c r="OP215" s="215"/>
      <c r="OQ215" s="215"/>
      <c r="OR215" s="215"/>
      <c r="OS215" s="215"/>
      <c r="OT215" s="215"/>
      <c r="OU215" s="215"/>
      <c r="OV215" s="215"/>
      <c r="OW215" s="215"/>
      <c r="OX215" s="215"/>
      <c r="OY215" s="215"/>
      <c r="OZ215" s="215"/>
      <c r="PA215" s="215"/>
      <c r="PB215" s="215"/>
      <c r="PC215" s="215"/>
      <c r="PD215" s="215"/>
      <c r="PE215" s="215"/>
      <c r="PF215" s="215"/>
      <c r="PG215" s="215"/>
      <c r="PH215" s="215"/>
      <c r="PI215" s="215"/>
      <c r="PJ215" s="215"/>
      <c r="PK215" s="215"/>
      <c r="PL215" s="215"/>
      <c r="PM215" s="215"/>
      <c r="PN215" s="215"/>
      <c r="PO215" s="215"/>
      <c r="PP215" s="215"/>
      <c r="PQ215" s="215"/>
      <c r="PR215" s="215"/>
      <c r="PS215" s="215"/>
      <c r="PT215" s="215"/>
      <c r="PU215" s="215"/>
      <c r="PV215" s="215"/>
      <c r="PW215" s="215"/>
      <c r="PX215" s="215"/>
      <c r="PY215" s="215"/>
      <c r="PZ215" s="215"/>
      <c r="QA215" s="215"/>
      <c r="QB215" s="215"/>
      <c r="QC215" s="215"/>
      <c r="QD215" s="215"/>
      <c r="QE215" s="215"/>
      <c r="QF215" s="215"/>
      <c r="QG215" s="215"/>
      <c r="QH215" s="215"/>
      <c r="QI215" s="215"/>
      <c r="QJ215" s="215"/>
      <c r="QK215" s="215"/>
      <c r="QL215" s="215"/>
      <c r="QM215" s="215"/>
      <c r="QN215" s="215"/>
      <c r="QO215" s="215"/>
      <c r="QP215" s="215"/>
      <c r="QQ215" s="215"/>
      <c r="QR215" s="215"/>
      <c r="QS215" s="215"/>
      <c r="QT215" s="215"/>
      <c r="QU215" s="215"/>
      <c r="QV215" s="215"/>
      <c r="QW215" s="215"/>
      <c r="QX215" s="215"/>
      <c r="QY215" s="215"/>
      <c r="QZ215" s="215"/>
      <c r="RA215" s="215"/>
      <c r="RB215" s="215"/>
      <c r="RC215" s="215"/>
      <c r="RD215" s="215"/>
      <c r="RE215" s="215"/>
      <c r="RF215" s="215"/>
      <c r="RG215" s="215"/>
      <c r="RH215" s="215"/>
      <c r="RI215" s="215"/>
      <c r="RJ215" s="215"/>
      <c r="RK215" s="215"/>
      <c r="RL215" s="215"/>
      <c r="RM215" s="215"/>
      <c r="RN215" s="215"/>
      <c r="RO215" s="215"/>
      <c r="RP215" s="215"/>
      <c r="RQ215" s="215"/>
      <c r="RR215" s="215"/>
      <c r="RS215" s="215"/>
      <c r="RT215" s="215"/>
      <c r="RU215" s="215"/>
      <c r="RV215" s="215"/>
      <c r="RW215" s="215"/>
      <c r="RX215" s="215"/>
      <c r="RY215" s="215"/>
      <c r="RZ215" s="215"/>
      <c r="SA215" s="215"/>
      <c r="SB215" s="215"/>
    </row>
    <row r="216" spans="1:496" s="221" customFormat="1" ht="15" customHeight="1" x14ac:dyDescent="0.2">
      <c r="A216" s="219"/>
      <c r="B216" s="219"/>
      <c r="C216" s="220"/>
      <c r="D216" s="219"/>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c r="IW216" s="215"/>
      <c r="IX216" s="215"/>
      <c r="IY216" s="215"/>
      <c r="IZ216" s="215"/>
      <c r="JA216" s="215"/>
      <c r="JB216" s="215"/>
      <c r="JC216" s="215"/>
      <c r="JD216" s="215"/>
      <c r="JE216" s="215"/>
      <c r="JF216" s="215"/>
      <c r="JG216" s="215"/>
      <c r="JH216" s="215"/>
      <c r="JI216" s="215"/>
      <c r="JJ216" s="215"/>
      <c r="JK216" s="215"/>
      <c r="JL216" s="215"/>
      <c r="JM216" s="215"/>
      <c r="JN216" s="215"/>
      <c r="JO216" s="215"/>
      <c r="JP216" s="215"/>
      <c r="JQ216" s="215"/>
      <c r="JR216" s="215"/>
      <c r="JS216" s="215"/>
      <c r="JT216" s="215"/>
      <c r="JU216" s="215"/>
      <c r="JV216" s="215"/>
      <c r="JW216" s="215"/>
      <c r="JX216" s="215"/>
      <c r="JY216" s="215"/>
      <c r="JZ216" s="215"/>
      <c r="KA216" s="215"/>
      <c r="KB216" s="215"/>
      <c r="KC216" s="215"/>
      <c r="KD216" s="215"/>
      <c r="KE216" s="215"/>
      <c r="KF216" s="215"/>
      <c r="KG216" s="215"/>
      <c r="KH216" s="215"/>
      <c r="KI216" s="215"/>
      <c r="KJ216" s="215"/>
      <c r="KK216" s="215"/>
      <c r="KL216" s="215"/>
      <c r="KM216" s="215"/>
      <c r="KN216" s="215"/>
      <c r="KO216" s="215"/>
      <c r="KP216" s="215"/>
      <c r="KQ216" s="215"/>
      <c r="KR216" s="215"/>
      <c r="KS216" s="215"/>
      <c r="KT216" s="215"/>
      <c r="KU216" s="215"/>
      <c r="KV216" s="215"/>
      <c r="KW216" s="215"/>
      <c r="KX216" s="215"/>
      <c r="KY216" s="215"/>
      <c r="KZ216" s="215"/>
      <c r="LA216" s="215"/>
      <c r="LB216" s="215"/>
      <c r="LC216" s="215"/>
      <c r="LD216" s="215"/>
      <c r="LE216" s="215"/>
      <c r="LF216" s="215"/>
      <c r="LG216" s="215"/>
      <c r="LH216" s="215"/>
      <c r="LI216" s="215"/>
      <c r="LJ216" s="215"/>
      <c r="LK216" s="215"/>
      <c r="LL216" s="215"/>
      <c r="LM216" s="215"/>
      <c r="LN216" s="215"/>
      <c r="LO216" s="215"/>
      <c r="LP216" s="215"/>
      <c r="LQ216" s="215"/>
      <c r="LR216" s="215"/>
      <c r="LS216" s="215"/>
      <c r="LT216" s="215"/>
      <c r="LU216" s="215"/>
      <c r="LV216" s="215"/>
      <c r="LW216" s="215"/>
      <c r="LX216" s="215"/>
      <c r="LY216" s="215"/>
      <c r="LZ216" s="215"/>
      <c r="MA216" s="215"/>
      <c r="MB216" s="215"/>
      <c r="MC216" s="215"/>
      <c r="MD216" s="215"/>
      <c r="ME216" s="215"/>
      <c r="MF216" s="215"/>
      <c r="MG216" s="215"/>
      <c r="MH216" s="215"/>
      <c r="MI216" s="215"/>
      <c r="MJ216" s="215"/>
      <c r="MK216" s="215"/>
      <c r="ML216" s="215"/>
      <c r="MM216" s="215"/>
      <c r="MN216" s="215"/>
      <c r="MO216" s="215"/>
      <c r="MP216" s="215"/>
      <c r="MQ216" s="215"/>
      <c r="MR216" s="215"/>
      <c r="MS216" s="215"/>
      <c r="MT216" s="215"/>
      <c r="MU216" s="215"/>
      <c r="MV216" s="215"/>
      <c r="MW216" s="215"/>
      <c r="MX216" s="215"/>
      <c r="MY216" s="215"/>
      <c r="MZ216" s="215"/>
      <c r="NA216" s="215"/>
      <c r="NB216" s="215"/>
      <c r="NC216" s="215"/>
      <c r="ND216" s="215"/>
      <c r="NE216" s="215"/>
      <c r="NF216" s="215"/>
      <c r="NG216" s="215"/>
      <c r="NH216" s="215"/>
      <c r="NI216" s="215"/>
      <c r="NJ216" s="215"/>
      <c r="NK216" s="215"/>
      <c r="NL216" s="215"/>
      <c r="NM216" s="215"/>
      <c r="NN216" s="215"/>
      <c r="NO216" s="215"/>
      <c r="NP216" s="215"/>
      <c r="NQ216" s="215"/>
      <c r="NR216" s="215"/>
      <c r="NS216" s="215"/>
      <c r="NT216" s="215"/>
      <c r="NU216" s="215"/>
      <c r="NV216" s="215"/>
      <c r="NW216" s="215"/>
      <c r="NX216" s="215"/>
      <c r="NY216" s="215"/>
      <c r="NZ216" s="215"/>
      <c r="OA216" s="215"/>
      <c r="OB216" s="215"/>
      <c r="OC216" s="215"/>
      <c r="OD216" s="215"/>
      <c r="OE216" s="215"/>
      <c r="OF216" s="215"/>
      <c r="OG216" s="215"/>
      <c r="OH216" s="215"/>
      <c r="OI216" s="215"/>
      <c r="OJ216" s="215"/>
      <c r="OK216" s="215"/>
      <c r="OL216" s="215"/>
      <c r="OM216" s="215"/>
      <c r="ON216" s="215"/>
      <c r="OO216" s="215"/>
      <c r="OP216" s="215"/>
      <c r="OQ216" s="215"/>
      <c r="OR216" s="215"/>
      <c r="OS216" s="215"/>
      <c r="OT216" s="215"/>
      <c r="OU216" s="215"/>
      <c r="OV216" s="215"/>
      <c r="OW216" s="215"/>
      <c r="OX216" s="215"/>
      <c r="OY216" s="215"/>
      <c r="OZ216" s="215"/>
      <c r="PA216" s="215"/>
      <c r="PB216" s="215"/>
      <c r="PC216" s="215"/>
      <c r="PD216" s="215"/>
      <c r="PE216" s="215"/>
      <c r="PF216" s="215"/>
      <c r="PG216" s="215"/>
      <c r="PH216" s="215"/>
      <c r="PI216" s="215"/>
      <c r="PJ216" s="215"/>
      <c r="PK216" s="215"/>
      <c r="PL216" s="215"/>
      <c r="PM216" s="215"/>
      <c r="PN216" s="215"/>
      <c r="PO216" s="215"/>
      <c r="PP216" s="215"/>
      <c r="PQ216" s="215"/>
      <c r="PR216" s="215"/>
      <c r="PS216" s="215"/>
      <c r="PT216" s="215"/>
      <c r="PU216" s="215"/>
      <c r="PV216" s="215"/>
      <c r="PW216" s="215"/>
      <c r="PX216" s="215"/>
      <c r="PY216" s="215"/>
      <c r="PZ216" s="215"/>
      <c r="QA216" s="215"/>
      <c r="QB216" s="215"/>
      <c r="QC216" s="215"/>
      <c r="QD216" s="215"/>
      <c r="QE216" s="215"/>
      <c r="QF216" s="215"/>
      <c r="QG216" s="215"/>
      <c r="QH216" s="215"/>
      <c r="QI216" s="215"/>
      <c r="QJ216" s="215"/>
      <c r="QK216" s="215"/>
      <c r="QL216" s="215"/>
      <c r="QM216" s="215"/>
      <c r="QN216" s="215"/>
      <c r="QO216" s="215"/>
      <c r="QP216" s="215"/>
      <c r="QQ216" s="215"/>
      <c r="QR216" s="215"/>
      <c r="QS216" s="215"/>
      <c r="QT216" s="215"/>
      <c r="QU216" s="215"/>
      <c r="QV216" s="215"/>
      <c r="QW216" s="215"/>
      <c r="QX216" s="215"/>
      <c r="QY216" s="215"/>
      <c r="QZ216" s="215"/>
      <c r="RA216" s="215"/>
      <c r="RB216" s="215"/>
      <c r="RC216" s="215"/>
      <c r="RD216" s="215"/>
      <c r="RE216" s="215"/>
      <c r="RF216" s="215"/>
      <c r="RG216" s="215"/>
      <c r="RH216" s="215"/>
      <c r="RI216" s="215"/>
      <c r="RJ216" s="215"/>
      <c r="RK216" s="215"/>
      <c r="RL216" s="215"/>
      <c r="RM216" s="215"/>
      <c r="RN216" s="215"/>
      <c r="RO216" s="215"/>
      <c r="RP216" s="215"/>
      <c r="RQ216" s="215"/>
      <c r="RR216" s="215"/>
      <c r="RS216" s="215"/>
      <c r="RT216" s="215"/>
      <c r="RU216" s="215"/>
      <c r="RV216" s="215"/>
      <c r="RW216" s="215"/>
      <c r="RX216" s="215"/>
      <c r="RY216" s="215"/>
      <c r="RZ216" s="215"/>
      <c r="SA216" s="215"/>
      <c r="SB216" s="215"/>
    </row>
    <row r="217" spans="1:496" ht="15" customHeight="1" x14ac:dyDescent="0.2">
      <c r="A217" s="216" t="str">
        <f t="shared" si="3"/>
        <v>INDEC-CM - 37550-11</v>
      </c>
      <c r="B217" s="216">
        <v>37550</v>
      </c>
      <c r="C217" s="91" t="s">
        <v>50</v>
      </c>
      <c r="D217" s="216">
        <v>11</v>
      </c>
      <c r="E217" s="215" t="s">
        <v>247</v>
      </c>
    </row>
    <row r="218" spans="1:496" ht="15" customHeight="1" x14ac:dyDescent="0.2">
      <c r="A218" s="216" t="str">
        <f t="shared" si="3"/>
        <v>INDEC-CM - 37410-11</v>
      </c>
      <c r="B218" s="216">
        <v>37410</v>
      </c>
      <c r="C218" s="91" t="s">
        <v>50</v>
      </c>
      <c r="D218" s="216">
        <v>11</v>
      </c>
      <c r="E218" s="215" t="s">
        <v>248</v>
      </c>
    </row>
    <row r="219" spans="1:496" ht="15" customHeight="1" x14ac:dyDescent="0.2">
      <c r="A219" s="216" t="str">
        <f t="shared" si="3"/>
        <v>INDEC-CM - 31210-33</v>
      </c>
      <c r="B219" s="216">
        <v>31210</v>
      </c>
      <c r="C219" s="91" t="s">
        <v>50</v>
      </c>
      <c r="D219" s="216">
        <v>33</v>
      </c>
      <c r="E219" s="215" t="s">
        <v>249</v>
      </c>
    </row>
    <row r="220" spans="1:496" ht="15" customHeight="1" x14ac:dyDescent="0.2">
      <c r="A220" s="216" t="str">
        <f t="shared" si="3"/>
        <v>INDEC-CM - 37540-21</v>
      </c>
      <c r="B220" s="216">
        <v>37540</v>
      </c>
      <c r="C220" s="91" t="s">
        <v>50</v>
      </c>
      <c r="D220" s="216">
        <v>21</v>
      </c>
      <c r="E220" s="215" t="s">
        <v>250</v>
      </c>
    </row>
    <row r="223" spans="1:496" ht="15" customHeight="1" x14ac:dyDescent="0.2">
      <c r="A223" s="223"/>
      <c r="B223" s="214" t="s">
        <v>481</v>
      </c>
      <c r="C223" s="223"/>
      <c r="D223" s="224"/>
      <c r="E223" s="223"/>
    </row>
    <row r="224" spans="1:496" ht="15" customHeight="1" x14ac:dyDescent="0.2">
      <c r="A224" s="223"/>
      <c r="B224" s="225"/>
      <c r="C224" s="223"/>
      <c r="D224" s="224"/>
      <c r="E224" s="223"/>
    </row>
    <row r="225" spans="1:5" ht="15" customHeight="1" x14ac:dyDescent="0.2">
      <c r="A225" s="324" t="s">
        <v>317</v>
      </c>
      <c r="B225" s="324" t="s">
        <v>47</v>
      </c>
      <c r="C225" s="324"/>
      <c r="D225" s="324"/>
      <c r="E225" s="324" t="s">
        <v>48</v>
      </c>
    </row>
    <row r="226" spans="1:5" ht="15" customHeight="1" x14ac:dyDescent="0.2">
      <c r="A226" s="324"/>
      <c r="B226" s="324" t="s">
        <v>49</v>
      </c>
      <c r="C226" s="324"/>
      <c r="D226" s="324"/>
      <c r="E226" s="324"/>
    </row>
    <row r="227" spans="1:5" ht="15" customHeight="1" x14ac:dyDescent="0.2">
      <c r="A227" s="216" t="str">
        <f>CONCATENATE(B227,C227,D227)</f>
        <v/>
      </c>
      <c r="B227" s="226"/>
      <c r="C227" s="223"/>
      <c r="D227" s="224"/>
      <c r="E227" s="223"/>
    </row>
    <row r="228" spans="1:5" ht="15" customHeight="1" x14ac:dyDescent="0.2">
      <c r="A228" s="216" t="str">
        <f>CONCATENATE("INDEC-CM - ",B228,C228,D228)</f>
        <v>INDEC-CM - 37370-0</v>
      </c>
      <c r="B228" s="224">
        <v>37370</v>
      </c>
      <c r="C228" s="227" t="s">
        <v>50</v>
      </c>
      <c r="D228" s="224">
        <v>0</v>
      </c>
      <c r="E228" s="223" t="s">
        <v>482</v>
      </c>
    </row>
    <row r="229" spans="1:5" ht="15" customHeight="1" x14ac:dyDescent="0.2">
      <c r="A229" s="216" t="str">
        <f>CONCATENATE("INDEC-CM - ",B229,C229,D229)</f>
        <v>INDEC-CM - 31600-6</v>
      </c>
      <c r="B229" s="224">
        <v>31600</v>
      </c>
      <c r="C229" s="227" t="s">
        <v>50</v>
      </c>
      <c r="D229" s="224">
        <v>6</v>
      </c>
      <c r="E229" s="223" t="s">
        <v>483</v>
      </c>
    </row>
    <row r="230" spans="1:5" ht="15" customHeight="1" x14ac:dyDescent="0.2">
      <c r="A230" s="216" t="str">
        <f>CONCATENATE("INDEC-CM - ",B230,C230,D230)</f>
        <v>INDEC-CM - 41278-0</v>
      </c>
      <c r="B230" s="224">
        <v>41278</v>
      </c>
      <c r="C230" s="227" t="s">
        <v>50</v>
      </c>
      <c r="D230" s="224">
        <v>0</v>
      </c>
      <c r="E230" s="223" t="s">
        <v>484</v>
      </c>
    </row>
    <row r="231" spans="1:5" ht="15" customHeight="1" x14ac:dyDescent="0.2">
      <c r="A231" s="216" t="str">
        <f>CONCATENATE("INDEC-CM - ",B231,C231,D231)</f>
        <v>INDEC-CM - 31600-7</v>
      </c>
      <c r="B231" s="224">
        <v>31600</v>
      </c>
      <c r="C231" s="227" t="s">
        <v>50</v>
      </c>
      <c r="D231" s="224">
        <v>7</v>
      </c>
      <c r="E231" s="223" t="s">
        <v>485</v>
      </c>
    </row>
    <row r="232" spans="1:5" ht="15" customHeight="1" x14ac:dyDescent="0.2">
      <c r="A232" s="216" t="str">
        <f>CONCATENATE("INDEC-CM - ",B232,C232,D232)</f>
        <v>INDEC-CM - 42120-41/42/51</v>
      </c>
      <c r="B232" s="224">
        <v>42120</v>
      </c>
      <c r="C232" s="227" t="s">
        <v>50</v>
      </c>
      <c r="D232" s="224" t="s">
        <v>486</v>
      </c>
      <c r="E232" s="223" t="s">
        <v>487</v>
      </c>
    </row>
    <row r="235" spans="1:5" ht="15" customHeight="1" x14ac:dyDescent="0.2">
      <c r="A235" s="214"/>
      <c r="B235" s="214" t="s">
        <v>489</v>
      </c>
      <c r="C235" s="213"/>
      <c r="D235" s="214"/>
      <c r="E235" s="214"/>
    </row>
    <row r="236" spans="1:5" ht="15" customHeight="1" x14ac:dyDescent="0.2">
      <c r="A236" s="218"/>
      <c r="D236" s="228"/>
    </row>
    <row r="237" spans="1:5" ht="15" customHeight="1" x14ac:dyDescent="0.2">
      <c r="A237" s="324" t="s">
        <v>317</v>
      </c>
      <c r="B237" s="324" t="s">
        <v>47</v>
      </c>
      <c r="C237" s="324"/>
      <c r="D237" s="324"/>
      <c r="E237" s="324" t="s">
        <v>306</v>
      </c>
    </row>
    <row r="238" spans="1:5" ht="15" customHeight="1" x14ac:dyDescent="0.2">
      <c r="A238" s="324"/>
      <c r="B238" s="324"/>
      <c r="C238" s="324"/>
      <c r="D238" s="324"/>
      <c r="E238" s="324"/>
    </row>
    <row r="239" spans="1:5" ht="15" customHeight="1" x14ac:dyDescent="0.2">
      <c r="E239" s="229" t="s">
        <v>254</v>
      </c>
    </row>
    <row r="240" spans="1:5" ht="15" customHeight="1" x14ac:dyDescent="0.2">
      <c r="E240" s="229"/>
    </row>
    <row r="241" spans="1:5" ht="15" customHeight="1" x14ac:dyDescent="0.2">
      <c r="A241" s="218"/>
      <c r="D241" s="228"/>
      <c r="E241" s="213" t="s">
        <v>307</v>
      </c>
    </row>
    <row r="242" spans="1:5" ht="15" customHeight="1" x14ac:dyDescent="0.2">
      <c r="A242" s="218"/>
      <c r="D242" s="228"/>
      <c r="E242" s="213"/>
    </row>
    <row r="243" spans="1:5" ht="15" customHeight="1" x14ac:dyDescent="0.2">
      <c r="B243" s="228"/>
      <c r="E243" s="213" t="s">
        <v>308</v>
      </c>
    </row>
    <row r="244" spans="1:5" ht="15" customHeight="1" x14ac:dyDescent="0.2">
      <c r="A244" s="216" t="str">
        <f>CONCATENATE("INDEC-MO - ",B244,C244,D244)</f>
        <v>INDEC-MO - 51560-11</v>
      </c>
      <c r="B244" s="216">
        <v>51560</v>
      </c>
      <c r="C244" s="215" t="s">
        <v>50</v>
      </c>
      <c r="D244" s="216">
        <v>11</v>
      </c>
      <c r="E244" s="91" t="s">
        <v>1056</v>
      </c>
    </row>
    <row r="245" spans="1:5" ht="15" customHeight="1" x14ac:dyDescent="0.2">
      <c r="A245" s="216" t="str">
        <f>CONCATENATE("INDEC-MO - ",B245,C245,D245)</f>
        <v>INDEC-MO - 51560-12</v>
      </c>
      <c r="B245" s="216">
        <v>51560</v>
      </c>
      <c r="C245" s="215" t="s">
        <v>50</v>
      </c>
      <c r="D245" s="216">
        <v>12</v>
      </c>
      <c r="E245" s="91" t="s">
        <v>999</v>
      </c>
    </row>
    <row r="246" spans="1:5" ht="15" customHeight="1" x14ac:dyDescent="0.2">
      <c r="A246" s="216" t="str">
        <f>CONCATENATE("INDEC-MO - ",B246,C246,D246)</f>
        <v>INDEC-MO - 51560-13</v>
      </c>
      <c r="B246" s="216">
        <v>51560</v>
      </c>
      <c r="C246" s="215" t="s">
        <v>50</v>
      </c>
      <c r="D246" s="216">
        <v>13</v>
      </c>
      <c r="E246" s="91" t="s">
        <v>1057</v>
      </c>
    </row>
    <row r="247" spans="1:5" ht="15" customHeight="1" x14ac:dyDescent="0.2">
      <c r="A247" s="216" t="str">
        <f>CONCATENATE("INDEC-MO - ",B247,C247,D247)</f>
        <v>INDEC-MO - 51560-14</v>
      </c>
      <c r="B247" s="216">
        <v>51560</v>
      </c>
      <c r="C247" s="215" t="s">
        <v>50</v>
      </c>
      <c r="D247" s="216">
        <v>14</v>
      </c>
      <c r="E247" s="91" t="s">
        <v>610</v>
      </c>
    </row>
    <row r="248" spans="1:5" ht="15" customHeight="1" x14ac:dyDescent="0.2">
      <c r="A248" s="216" t="str">
        <f>CONCATENATE(B248,C248,D248)</f>
        <v/>
      </c>
    </row>
    <row r="249" spans="1:5" ht="15" customHeight="1" x14ac:dyDescent="0.2">
      <c r="A249" s="216" t="str">
        <f>CONCATENATE("INDEC-MO - ",B249,C249,D249)</f>
        <v>INDEC-MO - 51560-32</v>
      </c>
      <c r="B249" s="216">
        <v>51560</v>
      </c>
      <c r="C249" s="215" t="s">
        <v>50</v>
      </c>
      <c r="D249" s="216">
        <v>32</v>
      </c>
      <c r="E249" s="213" t="s">
        <v>309</v>
      </c>
    </row>
    <row r="250" spans="1:5" ht="15" customHeight="1" x14ac:dyDescent="0.2">
      <c r="A250" s="216" t="str">
        <f>CONCATENATE(B250,C250,D250)</f>
        <v/>
      </c>
    </row>
    <row r="251" spans="1:5" ht="15" customHeight="1" x14ac:dyDescent="0.2">
      <c r="A251" s="216" t="str">
        <f>CONCATENATE("INDEC-MO - ",B251,C251,D251)</f>
        <v>INDEC-MO - 81291-1</v>
      </c>
      <c r="B251" s="216">
        <v>81291</v>
      </c>
      <c r="C251" s="215" t="s">
        <v>50</v>
      </c>
      <c r="D251" s="216">
        <v>1</v>
      </c>
      <c r="E251" s="229" t="s">
        <v>310</v>
      </c>
    </row>
    <row r="252" spans="1:5" ht="15" customHeight="1" x14ac:dyDescent="0.2">
      <c r="A252" s="216" t="str">
        <f>CONCATENATE(B252,C252,D252)</f>
        <v/>
      </c>
    </row>
    <row r="253" spans="1:5" ht="15" customHeight="1" x14ac:dyDescent="0.2">
      <c r="A253" s="216" t="str">
        <f>CONCATENATE(B253,C253,D253)</f>
        <v/>
      </c>
      <c r="E253" s="229" t="s">
        <v>311</v>
      </c>
    </row>
    <row r="254" spans="1:5" ht="15" customHeight="1" x14ac:dyDescent="0.2">
      <c r="A254" s="216" t="str">
        <f t="shared" ref="A254:A259" si="4">CONCATENATE("INDEC-MO - ",B254,C254,D254)</f>
        <v>INDEC-MO - 51641-1</v>
      </c>
      <c r="B254" s="216">
        <v>51641</v>
      </c>
      <c r="C254" s="215" t="s">
        <v>50</v>
      </c>
      <c r="D254" s="216">
        <v>1</v>
      </c>
      <c r="E254" s="91" t="s">
        <v>312</v>
      </c>
    </row>
    <row r="255" spans="1:5" ht="15" customHeight="1" x14ac:dyDescent="0.2">
      <c r="A255" s="216" t="str">
        <f t="shared" si="4"/>
        <v>INDEC-MO - 51620-1</v>
      </c>
      <c r="B255" s="216">
        <v>51620</v>
      </c>
      <c r="C255" s="215" t="s">
        <v>50</v>
      </c>
      <c r="D255" s="216">
        <v>1</v>
      </c>
      <c r="E255" s="91" t="s">
        <v>313</v>
      </c>
    </row>
    <row r="256" spans="1:5" ht="15" customHeight="1" x14ac:dyDescent="0.2">
      <c r="A256" s="216" t="str">
        <f t="shared" si="4"/>
        <v>INDEC-MO - 51690-1</v>
      </c>
      <c r="B256" s="216">
        <v>51690</v>
      </c>
      <c r="C256" s="215" t="s">
        <v>50</v>
      </c>
      <c r="D256" s="216">
        <v>1</v>
      </c>
      <c r="E256" s="91" t="s">
        <v>314</v>
      </c>
    </row>
    <row r="257" spans="1:496" ht="15" customHeight="1" x14ac:dyDescent="0.2">
      <c r="A257" s="216" t="str">
        <f t="shared" si="4"/>
        <v>INDEC-MO - 51630-1</v>
      </c>
      <c r="B257" s="216">
        <v>51630</v>
      </c>
      <c r="C257" s="215" t="s">
        <v>50</v>
      </c>
      <c r="D257" s="216">
        <v>1</v>
      </c>
      <c r="E257" s="91" t="s">
        <v>315</v>
      </c>
    </row>
    <row r="258" spans="1:496" s="221" customFormat="1" ht="15" customHeight="1" x14ac:dyDescent="0.2">
      <c r="A258" s="219"/>
      <c r="B258" s="219"/>
      <c r="D258" s="219"/>
      <c r="E258" s="220"/>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Q258" s="215"/>
      <c r="FR258" s="215"/>
      <c r="FS258" s="215"/>
      <c r="FT258" s="215"/>
      <c r="FU258" s="215"/>
      <c r="FV258" s="215"/>
      <c r="FW258" s="215"/>
      <c r="FX258" s="215"/>
      <c r="FY258" s="215"/>
      <c r="FZ258" s="215"/>
      <c r="GA258" s="215"/>
      <c r="GB258" s="215"/>
      <c r="GC258" s="215"/>
      <c r="GD258" s="215"/>
      <c r="GE258" s="215"/>
      <c r="GF258" s="215"/>
      <c r="GG258" s="215"/>
      <c r="GH258" s="215"/>
      <c r="GI258" s="215"/>
      <c r="GJ258" s="215"/>
      <c r="GK258" s="215"/>
      <c r="GL258" s="215"/>
      <c r="GM258" s="215"/>
      <c r="GN258" s="215"/>
      <c r="GO258" s="215"/>
      <c r="GP258" s="215"/>
      <c r="GQ258" s="215"/>
      <c r="GR258" s="215"/>
      <c r="GS258" s="215"/>
      <c r="GT258" s="215"/>
      <c r="GU258" s="215"/>
      <c r="GV258" s="215"/>
      <c r="GW258" s="215"/>
      <c r="GX258" s="215"/>
      <c r="GY258" s="215"/>
      <c r="GZ258" s="215"/>
      <c r="HA258" s="215"/>
      <c r="HB258" s="215"/>
      <c r="HC258" s="215"/>
      <c r="HD258" s="215"/>
      <c r="HE258" s="215"/>
      <c r="HF258" s="215"/>
      <c r="HG258" s="215"/>
      <c r="HH258" s="215"/>
      <c r="HI258" s="215"/>
      <c r="HJ258" s="215"/>
      <c r="HK258" s="215"/>
      <c r="HL258" s="215"/>
      <c r="HM258" s="215"/>
      <c r="HN258" s="215"/>
      <c r="HO258" s="215"/>
      <c r="HP258" s="215"/>
      <c r="HQ258" s="215"/>
      <c r="HR258" s="215"/>
      <c r="HS258" s="215"/>
      <c r="HT258" s="215"/>
      <c r="HU258" s="215"/>
      <c r="HV258" s="215"/>
      <c r="HW258" s="215"/>
      <c r="HX258" s="215"/>
      <c r="HY258" s="215"/>
      <c r="HZ258" s="215"/>
      <c r="IA258" s="215"/>
      <c r="IB258" s="215"/>
      <c r="IC258" s="215"/>
      <c r="ID258" s="215"/>
      <c r="IE258" s="215"/>
      <c r="IF258" s="215"/>
      <c r="IG258" s="215"/>
      <c r="IH258" s="215"/>
      <c r="II258" s="215"/>
      <c r="IJ258" s="215"/>
      <c r="IK258" s="215"/>
      <c r="IL258" s="215"/>
      <c r="IM258" s="215"/>
      <c r="IN258" s="215"/>
      <c r="IO258" s="215"/>
      <c r="IP258" s="215"/>
      <c r="IQ258" s="215"/>
      <c r="IR258" s="215"/>
      <c r="IS258" s="215"/>
      <c r="IT258" s="215"/>
      <c r="IU258" s="215"/>
      <c r="IV258" s="215"/>
      <c r="IW258" s="215"/>
      <c r="IX258" s="215"/>
      <c r="IY258" s="215"/>
      <c r="IZ258" s="215"/>
      <c r="JA258" s="215"/>
      <c r="JB258" s="215"/>
      <c r="JC258" s="215"/>
      <c r="JD258" s="215"/>
      <c r="JE258" s="215"/>
      <c r="JF258" s="215"/>
      <c r="JG258" s="215"/>
      <c r="JH258" s="215"/>
      <c r="JI258" s="215"/>
      <c r="JJ258" s="215"/>
      <c r="JK258" s="215"/>
      <c r="JL258" s="215"/>
      <c r="JM258" s="215"/>
      <c r="JN258" s="215"/>
      <c r="JO258" s="215"/>
      <c r="JP258" s="215"/>
      <c r="JQ258" s="215"/>
      <c r="JR258" s="215"/>
      <c r="JS258" s="215"/>
      <c r="JT258" s="215"/>
      <c r="JU258" s="215"/>
      <c r="JV258" s="215"/>
      <c r="JW258" s="215"/>
      <c r="JX258" s="215"/>
      <c r="JY258" s="215"/>
      <c r="JZ258" s="215"/>
      <c r="KA258" s="215"/>
      <c r="KB258" s="215"/>
      <c r="KC258" s="215"/>
      <c r="KD258" s="215"/>
      <c r="KE258" s="215"/>
      <c r="KF258" s="215"/>
      <c r="KG258" s="215"/>
      <c r="KH258" s="215"/>
      <c r="KI258" s="215"/>
      <c r="KJ258" s="215"/>
      <c r="KK258" s="215"/>
      <c r="KL258" s="215"/>
      <c r="KM258" s="215"/>
      <c r="KN258" s="215"/>
      <c r="KO258" s="215"/>
      <c r="KP258" s="215"/>
      <c r="KQ258" s="215"/>
      <c r="KR258" s="215"/>
      <c r="KS258" s="215"/>
      <c r="KT258" s="215"/>
      <c r="KU258" s="215"/>
      <c r="KV258" s="215"/>
      <c r="KW258" s="215"/>
      <c r="KX258" s="215"/>
      <c r="KY258" s="215"/>
      <c r="KZ258" s="215"/>
      <c r="LA258" s="215"/>
      <c r="LB258" s="215"/>
      <c r="LC258" s="215"/>
      <c r="LD258" s="215"/>
      <c r="LE258" s="215"/>
      <c r="LF258" s="215"/>
      <c r="LG258" s="215"/>
      <c r="LH258" s="215"/>
      <c r="LI258" s="215"/>
      <c r="LJ258" s="215"/>
      <c r="LK258" s="215"/>
      <c r="LL258" s="215"/>
      <c r="LM258" s="215"/>
      <c r="LN258" s="215"/>
      <c r="LO258" s="215"/>
      <c r="LP258" s="215"/>
      <c r="LQ258" s="215"/>
      <c r="LR258" s="215"/>
      <c r="LS258" s="215"/>
      <c r="LT258" s="215"/>
      <c r="LU258" s="215"/>
      <c r="LV258" s="215"/>
      <c r="LW258" s="215"/>
      <c r="LX258" s="215"/>
      <c r="LY258" s="215"/>
      <c r="LZ258" s="215"/>
      <c r="MA258" s="215"/>
      <c r="MB258" s="215"/>
      <c r="MC258" s="215"/>
      <c r="MD258" s="215"/>
      <c r="ME258" s="215"/>
      <c r="MF258" s="215"/>
      <c r="MG258" s="215"/>
      <c r="MH258" s="215"/>
      <c r="MI258" s="215"/>
      <c r="MJ258" s="215"/>
      <c r="MK258" s="215"/>
      <c r="ML258" s="215"/>
      <c r="MM258" s="215"/>
      <c r="MN258" s="215"/>
      <c r="MO258" s="215"/>
      <c r="MP258" s="215"/>
      <c r="MQ258" s="215"/>
      <c r="MR258" s="215"/>
      <c r="MS258" s="215"/>
      <c r="MT258" s="215"/>
      <c r="MU258" s="215"/>
      <c r="MV258" s="215"/>
      <c r="MW258" s="215"/>
      <c r="MX258" s="215"/>
      <c r="MY258" s="215"/>
      <c r="MZ258" s="215"/>
      <c r="NA258" s="215"/>
      <c r="NB258" s="215"/>
      <c r="NC258" s="215"/>
      <c r="ND258" s="215"/>
      <c r="NE258" s="215"/>
      <c r="NF258" s="215"/>
      <c r="NG258" s="215"/>
      <c r="NH258" s="215"/>
      <c r="NI258" s="215"/>
      <c r="NJ258" s="215"/>
      <c r="NK258" s="215"/>
      <c r="NL258" s="215"/>
      <c r="NM258" s="215"/>
      <c r="NN258" s="215"/>
      <c r="NO258" s="215"/>
      <c r="NP258" s="215"/>
      <c r="NQ258" s="215"/>
      <c r="NR258" s="215"/>
      <c r="NS258" s="215"/>
      <c r="NT258" s="215"/>
      <c r="NU258" s="215"/>
      <c r="NV258" s="215"/>
      <c r="NW258" s="215"/>
      <c r="NX258" s="215"/>
      <c r="NY258" s="215"/>
      <c r="NZ258" s="215"/>
      <c r="OA258" s="215"/>
      <c r="OB258" s="215"/>
      <c r="OC258" s="215"/>
      <c r="OD258" s="215"/>
      <c r="OE258" s="215"/>
      <c r="OF258" s="215"/>
      <c r="OG258" s="215"/>
      <c r="OH258" s="215"/>
      <c r="OI258" s="215"/>
      <c r="OJ258" s="215"/>
      <c r="OK258" s="215"/>
      <c r="OL258" s="215"/>
      <c r="OM258" s="215"/>
      <c r="ON258" s="215"/>
      <c r="OO258" s="215"/>
      <c r="OP258" s="215"/>
      <c r="OQ258" s="215"/>
      <c r="OR258" s="215"/>
      <c r="OS258" s="215"/>
      <c r="OT258" s="215"/>
      <c r="OU258" s="215"/>
      <c r="OV258" s="215"/>
      <c r="OW258" s="215"/>
      <c r="OX258" s="215"/>
      <c r="OY258" s="215"/>
      <c r="OZ258" s="215"/>
      <c r="PA258" s="215"/>
      <c r="PB258" s="215"/>
      <c r="PC258" s="215"/>
      <c r="PD258" s="215"/>
      <c r="PE258" s="215"/>
      <c r="PF258" s="215"/>
      <c r="PG258" s="215"/>
      <c r="PH258" s="215"/>
      <c r="PI258" s="215"/>
      <c r="PJ258" s="215"/>
      <c r="PK258" s="215"/>
      <c r="PL258" s="215"/>
      <c r="PM258" s="215"/>
      <c r="PN258" s="215"/>
      <c r="PO258" s="215"/>
      <c r="PP258" s="215"/>
      <c r="PQ258" s="215"/>
      <c r="PR258" s="215"/>
      <c r="PS258" s="215"/>
      <c r="PT258" s="215"/>
      <c r="PU258" s="215"/>
      <c r="PV258" s="215"/>
      <c r="PW258" s="215"/>
      <c r="PX258" s="215"/>
      <c r="PY258" s="215"/>
      <c r="PZ258" s="215"/>
      <c r="QA258" s="215"/>
      <c r="QB258" s="215"/>
      <c r="QC258" s="215"/>
      <c r="QD258" s="215"/>
      <c r="QE258" s="215"/>
      <c r="QF258" s="215"/>
      <c r="QG258" s="215"/>
      <c r="QH258" s="215"/>
      <c r="QI258" s="215"/>
      <c r="QJ258" s="215"/>
      <c r="QK258" s="215"/>
      <c r="QL258" s="215"/>
      <c r="QM258" s="215"/>
      <c r="QN258" s="215"/>
      <c r="QO258" s="215"/>
      <c r="QP258" s="215"/>
      <c r="QQ258" s="215"/>
      <c r="QR258" s="215"/>
      <c r="QS258" s="215"/>
      <c r="QT258" s="215"/>
      <c r="QU258" s="215"/>
      <c r="QV258" s="215"/>
      <c r="QW258" s="215"/>
      <c r="QX258" s="215"/>
      <c r="QY258" s="215"/>
      <c r="QZ258" s="215"/>
      <c r="RA258" s="215"/>
      <c r="RB258" s="215"/>
      <c r="RC258" s="215"/>
      <c r="RD258" s="215"/>
      <c r="RE258" s="215"/>
      <c r="RF258" s="215"/>
      <c r="RG258" s="215"/>
      <c r="RH258" s="215"/>
      <c r="RI258" s="215"/>
      <c r="RJ258" s="215"/>
      <c r="RK258" s="215"/>
      <c r="RL258" s="215"/>
      <c r="RM258" s="215"/>
      <c r="RN258" s="215"/>
      <c r="RO258" s="215"/>
      <c r="RP258" s="215"/>
      <c r="RQ258" s="215"/>
      <c r="RR258" s="215"/>
      <c r="RS258" s="215"/>
      <c r="RT258" s="215"/>
      <c r="RU258" s="215"/>
      <c r="RV258" s="215"/>
      <c r="RW258" s="215"/>
      <c r="RX258" s="215"/>
      <c r="RY258" s="215"/>
      <c r="RZ258" s="215"/>
      <c r="SA258" s="215"/>
      <c r="SB258" s="215"/>
    </row>
    <row r="259" spans="1:496" ht="15" customHeight="1" x14ac:dyDescent="0.2">
      <c r="A259" s="216" t="str">
        <f t="shared" si="4"/>
        <v>INDEC-MO - 51730-1</v>
      </c>
      <c r="B259" s="216">
        <v>51730</v>
      </c>
      <c r="C259" s="215" t="s">
        <v>50</v>
      </c>
      <c r="D259" s="216">
        <v>1</v>
      </c>
      <c r="E259" s="91" t="s">
        <v>316</v>
      </c>
    </row>
    <row r="262" spans="1:496" ht="15" customHeight="1" x14ac:dyDescent="0.2">
      <c r="A262" s="225"/>
      <c r="B262" s="214" t="s">
        <v>490</v>
      </c>
      <c r="C262" s="223"/>
      <c r="D262" s="224"/>
      <c r="E262" s="224"/>
    </row>
    <row r="263" spans="1:496" ht="15" customHeight="1" x14ac:dyDescent="0.2">
      <c r="A263" s="230"/>
      <c r="B263" s="224"/>
      <c r="C263" s="223"/>
      <c r="D263" s="231"/>
      <c r="E263" s="223"/>
    </row>
    <row r="264" spans="1:496" ht="15" customHeight="1" x14ac:dyDescent="0.2">
      <c r="A264" s="324" t="s">
        <v>317</v>
      </c>
      <c r="B264" s="324" t="s">
        <v>47</v>
      </c>
      <c r="C264" s="324"/>
      <c r="D264" s="324"/>
      <c r="E264" s="324" t="s">
        <v>306</v>
      </c>
    </row>
    <row r="265" spans="1:496" ht="15" customHeight="1" x14ac:dyDescent="0.2">
      <c r="A265" s="324"/>
      <c r="B265" s="324"/>
      <c r="C265" s="324"/>
      <c r="D265" s="324"/>
      <c r="E265" s="324"/>
    </row>
    <row r="266" spans="1:496" ht="15" customHeight="1" x14ac:dyDescent="0.2">
      <c r="A266" s="223"/>
      <c r="B266" s="224"/>
      <c r="C266" s="223"/>
      <c r="D266" s="224"/>
      <c r="E266" s="223"/>
    </row>
    <row r="267" spans="1:496" ht="15" customHeight="1" x14ac:dyDescent="0.2">
      <c r="A267" s="216" t="str">
        <f>CONCATENATE("INDEC-MO - ",B267,C267,D267)</f>
        <v>INDEC-MO - 51720-1</v>
      </c>
      <c r="B267" s="216">
        <v>51720</v>
      </c>
      <c r="C267" s="215" t="s">
        <v>50</v>
      </c>
      <c r="D267" s="216">
        <v>1</v>
      </c>
      <c r="E267" s="227" t="s">
        <v>491</v>
      </c>
    </row>
    <row r="268" spans="1:496" ht="15" customHeight="1" x14ac:dyDescent="0.2">
      <c r="A268" s="223"/>
      <c r="B268" s="224"/>
      <c r="C268" s="223"/>
      <c r="D268" s="224"/>
      <c r="E268" s="223"/>
    </row>
    <row r="271" spans="1:496" ht="15" customHeight="1" x14ac:dyDescent="0.2">
      <c r="A271" s="213"/>
      <c r="B271" s="214" t="s">
        <v>318</v>
      </c>
      <c r="C271" s="213"/>
      <c r="D271" s="214"/>
    </row>
    <row r="273" spans="1:496" ht="15" customHeight="1" x14ac:dyDescent="0.2">
      <c r="A273" s="324" t="s">
        <v>317</v>
      </c>
      <c r="B273" s="324" t="s">
        <v>47</v>
      </c>
      <c r="C273" s="324"/>
      <c r="D273" s="324"/>
      <c r="E273" s="324" t="s">
        <v>319</v>
      </c>
    </row>
    <row r="274" spans="1:496" ht="15" customHeight="1" x14ac:dyDescent="0.2">
      <c r="A274" s="324"/>
      <c r="B274" s="324" t="s">
        <v>49</v>
      </c>
      <c r="C274" s="324"/>
      <c r="D274" s="324"/>
      <c r="E274" s="324"/>
    </row>
    <row r="275" spans="1:496" ht="15" customHeight="1" x14ac:dyDescent="0.2">
      <c r="E275" s="217"/>
    </row>
    <row r="276" spans="1:496" ht="15" customHeight="1" x14ac:dyDescent="0.2">
      <c r="A276" s="216" t="str">
        <f t="shared" ref="A276:A283" si="5">CONCATENATE("INDEC-EC - ",B276,C276,D276)</f>
        <v>INDEC-EC - 43520-11</v>
      </c>
      <c r="B276" s="216">
        <v>43520</v>
      </c>
      <c r="C276" s="91" t="s">
        <v>50</v>
      </c>
      <c r="D276" s="216">
        <v>11</v>
      </c>
      <c r="E276" s="91" t="s">
        <v>320</v>
      </c>
    </row>
    <row r="277" spans="1:496" ht="15" customHeight="1" x14ac:dyDescent="0.2">
      <c r="A277" s="216" t="str">
        <f t="shared" si="5"/>
        <v>INDEC-EC - 44440-2</v>
      </c>
      <c r="B277" s="216">
        <v>44440</v>
      </c>
      <c r="C277" s="91" t="s">
        <v>50</v>
      </c>
      <c r="D277" s="216">
        <v>2</v>
      </c>
      <c r="E277" s="91" t="s">
        <v>321</v>
      </c>
    </row>
    <row r="278" spans="1:496" ht="15" customHeight="1" x14ac:dyDescent="0.2">
      <c r="A278" s="216" t="str">
        <f t="shared" si="5"/>
        <v>INDEC-EC - 44221-11</v>
      </c>
      <c r="B278" s="216">
        <v>44221</v>
      </c>
      <c r="C278" s="91" t="s">
        <v>50</v>
      </c>
      <c r="D278" s="216">
        <v>11</v>
      </c>
      <c r="E278" s="91" t="s">
        <v>322</v>
      </c>
    </row>
    <row r="279" spans="1:496" ht="15" customHeight="1" x14ac:dyDescent="0.2">
      <c r="A279" s="216" t="str">
        <f t="shared" si="5"/>
        <v>INDEC-EC - 44221-12</v>
      </c>
      <c r="B279" s="216">
        <v>44221</v>
      </c>
      <c r="C279" s="91" t="s">
        <v>50</v>
      </c>
      <c r="D279" s="216">
        <v>12</v>
      </c>
      <c r="E279" s="91" t="s">
        <v>323</v>
      </c>
    </row>
    <row r="280" spans="1:496" ht="15" customHeight="1" x14ac:dyDescent="0.2">
      <c r="A280" s="216" t="str">
        <f t="shared" si="5"/>
        <v>INDEC-EC - 43520-21</v>
      </c>
      <c r="B280" s="216">
        <v>43520</v>
      </c>
      <c r="C280" s="91" t="s">
        <v>50</v>
      </c>
      <c r="D280" s="216">
        <v>21</v>
      </c>
      <c r="E280" s="91" t="s">
        <v>324</v>
      </c>
    </row>
    <row r="281" spans="1:496" ht="15" customHeight="1" x14ac:dyDescent="0.2">
      <c r="A281" s="216" t="str">
        <f t="shared" si="5"/>
        <v>INDEC-EC - 44231-21</v>
      </c>
      <c r="B281" s="216">
        <v>44231</v>
      </c>
      <c r="C281" s="91" t="s">
        <v>50</v>
      </c>
      <c r="D281" s="216">
        <v>21</v>
      </c>
      <c r="E281" s="91" t="s">
        <v>325</v>
      </c>
    </row>
    <row r="282" spans="1:496" s="221" customFormat="1" ht="15" customHeight="1" x14ac:dyDescent="0.2">
      <c r="A282" s="219"/>
      <c r="B282" s="219"/>
      <c r="C282" s="220"/>
      <c r="D282" s="219"/>
      <c r="E282" s="220"/>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Q282" s="215"/>
      <c r="FR282" s="215"/>
      <c r="FS282" s="215"/>
      <c r="FT282" s="215"/>
      <c r="FU282" s="215"/>
      <c r="FV282" s="215"/>
      <c r="FW282" s="215"/>
      <c r="FX282" s="215"/>
      <c r="FY282" s="215"/>
      <c r="FZ282" s="215"/>
      <c r="GA282" s="215"/>
      <c r="GB282" s="215"/>
      <c r="GC282" s="215"/>
      <c r="GD282" s="215"/>
      <c r="GE282" s="215"/>
      <c r="GF282" s="215"/>
      <c r="GG282" s="215"/>
      <c r="GH282" s="215"/>
      <c r="GI282" s="215"/>
      <c r="GJ282" s="215"/>
      <c r="GK282" s="215"/>
      <c r="GL282" s="215"/>
      <c r="GM282" s="215"/>
      <c r="GN282" s="215"/>
      <c r="GO282" s="215"/>
      <c r="GP282" s="215"/>
      <c r="GQ282" s="215"/>
      <c r="GR282" s="215"/>
      <c r="GS282" s="215"/>
      <c r="GT282" s="215"/>
      <c r="GU282" s="215"/>
      <c r="GV282" s="215"/>
      <c r="GW282" s="215"/>
      <c r="GX282" s="215"/>
      <c r="GY282" s="215"/>
      <c r="GZ282" s="215"/>
      <c r="HA282" s="215"/>
      <c r="HB282" s="215"/>
      <c r="HC282" s="215"/>
      <c r="HD282" s="215"/>
      <c r="HE282" s="215"/>
      <c r="HF282" s="215"/>
      <c r="HG282" s="215"/>
      <c r="HH282" s="215"/>
      <c r="HI282" s="215"/>
      <c r="HJ282" s="215"/>
      <c r="HK282" s="215"/>
      <c r="HL282" s="215"/>
      <c r="HM282" s="215"/>
      <c r="HN282" s="215"/>
      <c r="HO282" s="215"/>
      <c r="HP282" s="215"/>
      <c r="HQ282" s="215"/>
      <c r="HR282" s="215"/>
      <c r="HS282" s="215"/>
      <c r="HT282" s="215"/>
      <c r="HU282" s="215"/>
      <c r="HV282" s="215"/>
      <c r="HW282" s="215"/>
      <c r="HX282" s="215"/>
      <c r="HY282" s="215"/>
      <c r="HZ282" s="215"/>
      <c r="IA282" s="215"/>
      <c r="IB282" s="215"/>
      <c r="IC282" s="215"/>
      <c r="ID282" s="215"/>
      <c r="IE282" s="215"/>
      <c r="IF282" s="215"/>
      <c r="IG282" s="215"/>
      <c r="IH282" s="215"/>
      <c r="II282" s="215"/>
      <c r="IJ282" s="215"/>
      <c r="IK282" s="215"/>
      <c r="IL282" s="215"/>
      <c r="IM282" s="215"/>
      <c r="IN282" s="215"/>
      <c r="IO282" s="215"/>
      <c r="IP282" s="215"/>
      <c r="IQ282" s="215"/>
      <c r="IR282" s="215"/>
      <c r="IS282" s="215"/>
      <c r="IT282" s="215"/>
      <c r="IU282" s="215"/>
      <c r="IV282" s="215"/>
      <c r="IW282" s="215"/>
      <c r="IX282" s="215"/>
      <c r="IY282" s="215"/>
      <c r="IZ282" s="215"/>
      <c r="JA282" s="215"/>
      <c r="JB282" s="215"/>
      <c r="JC282" s="215"/>
      <c r="JD282" s="215"/>
      <c r="JE282" s="215"/>
      <c r="JF282" s="215"/>
      <c r="JG282" s="215"/>
      <c r="JH282" s="215"/>
      <c r="JI282" s="215"/>
      <c r="JJ282" s="215"/>
      <c r="JK282" s="215"/>
      <c r="JL282" s="215"/>
      <c r="JM282" s="215"/>
      <c r="JN282" s="215"/>
      <c r="JO282" s="215"/>
      <c r="JP282" s="215"/>
      <c r="JQ282" s="215"/>
      <c r="JR282" s="215"/>
      <c r="JS282" s="215"/>
      <c r="JT282" s="215"/>
      <c r="JU282" s="215"/>
      <c r="JV282" s="215"/>
      <c r="JW282" s="215"/>
      <c r="JX282" s="215"/>
      <c r="JY282" s="215"/>
      <c r="JZ282" s="215"/>
      <c r="KA282" s="215"/>
      <c r="KB282" s="215"/>
      <c r="KC282" s="215"/>
      <c r="KD282" s="215"/>
      <c r="KE282" s="215"/>
      <c r="KF282" s="215"/>
      <c r="KG282" s="215"/>
      <c r="KH282" s="215"/>
      <c r="KI282" s="215"/>
      <c r="KJ282" s="215"/>
      <c r="KK282" s="215"/>
      <c r="KL282" s="215"/>
      <c r="KM282" s="215"/>
      <c r="KN282" s="215"/>
      <c r="KO282" s="215"/>
      <c r="KP282" s="215"/>
      <c r="KQ282" s="215"/>
      <c r="KR282" s="215"/>
      <c r="KS282" s="215"/>
      <c r="KT282" s="215"/>
      <c r="KU282" s="215"/>
      <c r="KV282" s="215"/>
      <c r="KW282" s="215"/>
      <c r="KX282" s="215"/>
      <c r="KY282" s="215"/>
      <c r="KZ282" s="215"/>
      <c r="LA282" s="215"/>
      <c r="LB282" s="215"/>
      <c r="LC282" s="215"/>
      <c r="LD282" s="215"/>
      <c r="LE282" s="215"/>
      <c r="LF282" s="215"/>
      <c r="LG282" s="215"/>
      <c r="LH282" s="215"/>
      <c r="LI282" s="215"/>
      <c r="LJ282" s="215"/>
      <c r="LK282" s="215"/>
      <c r="LL282" s="215"/>
      <c r="LM282" s="215"/>
      <c r="LN282" s="215"/>
      <c r="LO282" s="215"/>
      <c r="LP282" s="215"/>
      <c r="LQ282" s="215"/>
      <c r="LR282" s="215"/>
      <c r="LS282" s="215"/>
      <c r="LT282" s="215"/>
      <c r="LU282" s="215"/>
      <c r="LV282" s="215"/>
      <c r="LW282" s="215"/>
      <c r="LX282" s="215"/>
      <c r="LY282" s="215"/>
      <c r="LZ282" s="215"/>
      <c r="MA282" s="215"/>
      <c r="MB282" s="215"/>
      <c r="MC282" s="215"/>
      <c r="MD282" s="215"/>
      <c r="ME282" s="215"/>
      <c r="MF282" s="215"/>
      <c r="MG282" s="215"/>
      <c r="MH282" s="215"/>
      <c r="MI282" s="215"/>
      <c r="MJ282" s="215"/>
      <c r="MK282" s="215"/>
      <c r="ML282" s="215"/>
      <c r="MM282" s="215"/>
      <c r="MN282" s="215"/>
      <c r="MO282" s="215"/>
      <c r="MP282" s="215"/>
      <c r="MQ282" s="215"/>
      <c r="MR282" s="215"/>
      <c r="MS282" s="215"/>
      <c r="MT282" s="215"/>
      <c r="MU282" s="215"/>
      <c r="MV282" s="215"/>
      <c r="MW282" s="215"/>
      <c r="MX282" s="215"/>
      <c r="MY282" s="215"/>
      <c r="MZ282" s="215"/>
      <c r="NA282" s="215"/>
      <c r="NB282" s="215"/>
      <c r="NC282" s="215"/>
      <c r="ND282" s="215"/>
      <c r="NE282" s="215"/>
      <c r="NF282" s="215"/>
      <c r="NG282" s="215"/>
      <c r="NH282" s="215"/>
      <c r="NI282" s="215"/>
      <c r="NJ282" s="215"/>
      <c r="NK282" s="215"/>
      <c r="NL282" s="215"/>
      <c r="NM282" s="215"/>
      <c r="NN282" s="215"/>
      <c r="NO282" s="215"/>
      <c r="NP282" s="215"/>
      <c r="NQ282" s="215"/>
      <c r="NR282" s="215"/>
      <c r="NS282" s="215"/>
      <c r="NT282" s="215"/>
      <c r="NU282" s="215"/>
      <c r="NV282" s="215"/>
      <c r="NW282" s="215"/>
      <c r="NX282" s="215"/>
      <c r="NY282" s="215"/>
      <c r="NZ282" s="215"/>
      <c r="OA282" s="215"/>
      <c r="OB282" s="215"/>
      <c r="OC282" s="215"/>
      <c r="OD282" s="215"/>
      <c r="OE282" s="215"/>
      <c r="OF282" s="215"/>
      <c r="OG282" s="215"/>
      <c r="OH282" s="215"/>
      <c r="OI282" s="215"/>
      <c r="OJ282" s="215"/>
      <c r="OK282" s="215"/>
      <c r="OL282" s="215"/>
      <c r="OM282" s="215"/>
      <c r="ON282" s="215"/>
      <c r="OO282" s="215"/>
      <c r="OP282" s="215"/>
      <c r="OQ282" s="215"/>
      <c r="OR282" s="215"/>
      <c r="OS282" s="215"/>
      <c r="OT282" s="215"/>
      <c r="OU282" s="215"/>
      <c r="OV282" s="215"/>
      <c r="OW282" s="215"/>
      <c r="OX282" s="215"/>
      <c r="OY282" s="215"/>
      <c r="OZ282" s="215"/>
      <c r="PA282" s="215"/>
      <c r="PB282" s="215"/>
      <c r="PC282" s="215"/>
      <c r="PD282" s="215"/>
      <c r="PE282" s="215"/>
      <c r="PF282" s="215"/>
      <c r="PG282" s="215"/>
      <c r="PH282" s="215"/>
      <c r="PI282" s="215"/>
      <c r="PJ282" s="215"/>
      <c r="PK282" s="215"/>
      <c r="PL282" s="215"/>
      <c r="PM282" s="215"/>
      <c r="PN282" s="215"/>
      <c r="PO282" s="215"/>
      <c r="PP282" s="215"/>
      <c r="PQ282" s="215"/>
      <c r="PR282" s="215"/>
      <c r="PS282" s="215"/>
      <c r="PT282" s="215"/>
      <c r="PU282" s="215"/>
      <c r="PV282" s="215"/>
      <c r="PW282" s="215"/>
      <c r="PX282" s="215"/>
      <c r="PY282" s="215"/>
      <c r="PZ282" s="215"/>
      <c r="QA282" s="215"/>
      <c r="QB282" s="215"/>
      <c r="QC282" s="215"/>
      <c r="QD282" s="215"/>
      <c r="QE282" s="215"/>
      <c r="QF282" s="215"/>
      <c r="QG282" s="215"/>
      <c r="QH282" s="215"/>
      <c r="QI282" s="215"/>
      <c r="QJ282" s="215"/>
      <c r="QK282" s="215"/>
      <c r="QL282" s="215"/>
      <c r="QM282" s="215"/>
      <c r="QN282" s="215"/>
      <c r="QO282" s="215"/>
      <c r="QP282" s="215"/>
      <c r="QQ282" s="215"/>
      <c r="QR282" s="215"/>
      <c r="QS282" s="215"/>
      <c r="QT282" s="215"/>
      <c r="QU282" s="215"/>
      <c r="QV282" s="215"/>
      <c r="QW282" s="215"/>
      <c r="QX282" s="215"/>
      <c r="QY282" s="215"/>
      <c r="QZ282" s="215"/>
      <c r="RA282" s="215"/>
      <c r="RB282" s="215"/>
      <c r="RC282" s="215"/>
      <c r="RD282" s="215"/>
      <c r="RE282" s="215"/>
      <c r="RF282" s="215"/>
      <c r="RG282" s="215"/>
      <c r="RH282" s="215"/>
      <c r="RI282" s="215"/>
      <c r="RJ282" s="215"/>
      <c r="RK282" s="215"/>
      <c r="RL282" s="215"/>
      <c r="RM282" s="215"/>
      <c r="RN282" s="215"/>
      <c r="RO282" s="215"/>
      <c r="RP282" s="215"/>
      <c r="RQ282" s="215"/>
      <c r="RR282" s="215"/>
      <c r="RS282" s="215"/>
      <c r="RT282" s="215"/>
      <c r="RU282" s="215"/>
      <c r="RV282" s="215"/>
      <c r="RW282" s="215"/>
      <c r="RX282" s="215"/>
      <c r="RY282" s="215"/>
      <c r="RZ282" s="215"/>
      <c r="SA282" s="215"/>
      <c r="SB282" s="215"/>
    </row>
    <row r="283" spans="1:496" ht="15" customHeight="1" x14ac:dyDescent="0.2">
      <c r="A283" s="216" t="str">
        <f t="shared" si="5"/>
        <v>INDEC-EC - 44231-11</v>
      </c>
      <c r="B283" s="216">
        <v>44231</v>
      </c>
      <c r="C283" s="91" t="s">
        <v>50</v>
      </c>
      <c r="D283" s="216">
        <v>11</v>
      </c>
      <c r="E283" s="91" t="s">
        <v>326</v>
      </c>
    </row>
    <row r="286" spans="1:496" ht="15" customHeight="1" x14ac:dyDescent="0.2">
      <c r="A286" s="213"/>
      <c r="B286" s="214" t="s">
        <v>327</v>
      </c>
      <c r="C286" s="213"/>
      <c r="D286" s="214"/>
    </row>
    <row r="288" spans="1:496" ht="15" customHeight="1" x14ac:dyDescent="0.2">
      <c r="A288" s="324" t="s">
        <v>317</v>
      </c>
      <c r="B288" s="324" t="s">
        <v>47</v>
      </c>
      <c r="C288" s="324"/>
      <c r="D288" s="324"/>
      <c r="E288" s="324" t="s">
        <v>328</v>
      </c>
    </row>
    <row r="289" spans="1:5" ht="15" customHeight="1" x14ac:dyDescent="0.2">
      <c r="A289" s="324"/>
      <c r="B289" s="324" t="s">
        <v>49</v>
      </c>
      <c r="C289" s="324"/>
      <c r="D289" s="324"/>
      <c r="E289" s="324"/>
    </row>
    <row r="290" spans="1:5" ht="15" customHeight="1" x14ac:dyDescent="0.2">
      <c r="E290" s="217"/>
    </row>
    <row r="291" spans="1:5" ht="15" customHeight="1" x14ac:dyDescent="0.2">
      <c r="A291" s="216" t="str">
        <f t="shared" ref="A291:A298" si="6">CONCATENATE("INDEC-SA - ",B291,C291,D291)</f>
        <v>INDEC-SA - 83107-1</v>
      </c>
      <c r="B291" s="216">
        <v>83107</v>
      </c>
      <c r="C291" s="215" t="s">
        <v>50</v>
      </c>
      <c r="D291" s="216">
        <v>1</v>
      </c>
      <c r="E291" s="215" t="s">
        <v>329</v>
      </c>
    </row>
    <row r="292" spans="1:5" ht="15" customHeight="1" x14ac:dyDescent="0.2">
      <c r="A292" s="216" t="str">
        <f t="shared" si="6"/>
        <v>INDEC-SA - 71240-21</v>
      </c>
      <c r="B292" s="216">
        <v>71240</v>
      </c>
      <c r="C292" s="215" t="s">
        <v>50</v>
      </c>
      <c r="D292" s="216">
        <v>21</v>
      </c>
      <c r="E292" s="215" t="s">
        <v>330</v>
      </c>
    </row>
    <row r="293" spans="1:5" ht="15" customHeight="1" x14ac:dyDescent="0.2">
      <c r="A293" s="216" t="str">
        <f t="shared" si="6"/>
        <v>INDEC-SA - 71240-31</v>
      </c>
      <c r="B293" s="216">
        <v>71240</v>
      </c>
      <c r="C293" s="215" t="s">
        <v>50</v>
      </c>
      <c r="D293" s="216">
        <v>31</v>
      </c>
      <c r="E293" s="215" t="s">
        <v>331</v>
      </c>
    </row>
    <row r="294" spans="1:5" ht="15" customHeight="1" x14ac:dyDescent="0.2">
      <c r="A294" s="216" t="str">
        <f t="shared" si="6"/>
        <v>INDEC-SA - 71240-11</v>
      </c>
      <c r="B294" s="216">
        <v>71240</v>
      </c>
      <c r="C294" s="215" t="s">
        <v>50</v>
      </c>
      <c r="D294" s="216">
        <v>11</v>
      </c>
      <c r="E294" s="215" t="s">
        <v>332</v>
      </c>
    </row>
    <row r="295" spans="1:5" ht="15" customHeight="1" x14ac:dyDescent="0.2">
      <c r="A295" s="216" t="str">
        <f t="shared" si="6"/>
        <v>INDEC-SA - 74110-11</v>
      </c>
      <c r="B295" s="216">
        <v>74110</v>
      </c>
      <c r="C295" s="215" t="s">
        <v>50</v>
      </c>
      <c r="D295" s="216">
        <v>11</v>
      </c>
      <c r="E295" s="215" t="s">
        <v>333</v>
      </c>
    </row>
    <row r="296" spans="1:5" ht="15" customHeight="1" x14ac:dyDescent="0.2">
      <c r="A296" s="216" t="str">
        <f t="shared" si="6"/>
        <v>INDEC-SA - 71233-11</v>
      </c>
      <c r="B296" s="216">
        <v>71233</v>
      </c>
      <c r="C296" s="215" t="s">
        <v>50</v>
      </c>
      <c r="D296" s="216">
        <v>11</v>
      </c>
      <c r="E296" s="215" t="s">
        <v>334</v>
      </c>
    </row>
    <row r="297" spans="1:5" ht="15" customHeight="1" x14ac:dyDescent="0.2">
      <c r="A297" s="216" t="str">
        <f t="shared" si="6"/>
        <v>INDEC-SA - 51800-11</v>
      </c>
      <c r="B297" s="216">
        <v>51800</v>
      </c>
      <c r="C297" s="215" t="s">
        <v>50</v>
      </c>
      <c r="D297" s="216">
        <v>11</v>
      </c>
      <c r="E297" s="233" t="s">
        <v>335</v>
      </c>
    </row>
    <row r="298" spans="1:5" ht="15" customHeight="1" x14ac:dyDescent="0.2">
      <c r="A298" s="216" t="str">
        <f t="shared" si="6"/>
        <v>INDEC-SA - 51800-21</v>
      </c>
      <c r="B298" s="216">
        <v>51800</v>
      </c>
      <c r="C298" s="215" t="s">
        <v>50</v>
      </c>
      <c r="D298" s="216">
        <v>21</v>
      </c>
      <c r="E298" s="215" t="s">
        <v>336</v>
      </c>
    </row>
    <row r="301" spans="1:5" ht="15" customHeight="1" x14ac:dyDescent="0.2">
      <c r="A301" s="234"/>
      <c r="B301" s="214" t="s">
        <v>449</v>
      </c>
      <c r="C301" s="234"/>
      <c r="D301" s="235"/>
      <c r="E301" s="234"/>
    </row>
    <row r="303" spans="1:5" ht="15" customHeight="1" x14ac:dyDescent="0.2">
      <c r="A303" s="324" t="s">
        <v>317</v>
      </c>
      <c r="B303" s="324" t="s">
        <v>47</v>
      </c>
      <c r="C303" s="324"/>
      <c r="D303" s="324"/>
      <c r="E303" s="324" t="s">
        <v>48</v>
      </c>
    </row>
    <row r="304" spans="1:5" ht="15" customHeight="1" x14ac:dyDescent="0.2">
      <c r="A304" s="324"/>
      <c r="B304" s="324" t="s">
        <v>49</v>
      </c>
      <c r="C304" s="324"/>
      <c r="D304" s="324"/>
      <c r="E304" s="324"/>
    </row>
    <row r="305" spans="1:496" ht="15" customHeight="1" x14ac:dyDescent="0.2">
      <c r="A305" s="217"/>
      <c r="B305" s="217"/>
      <c r="C305" s="217"/>
      <c r="D305" s="217"/>
      <c r="E305" s="217"/>
    </row>
    <row r="306" spans="1:496" ht="15" customHeight="1" x14ac:dyDescent="0.2">
      <c r="A306" s="216" t="str">
        <f t="shared" ref="A306:A369" si="7">CONCATENATE("INDEC-PB - ",B306,C306,D306)</f>
        <v>INDEC-PB - 42120-1</v>
      </c>
      <c r="B306" s="216">
        <v>42120</v>
      </c>
      <c r="C306" s="215" t="s">
        <v>50</v>
      </c>
      <c r="D306" s="216">
        <v>1</v>
      </c>
      <c r="E306" s="236" t="s">
        <v>337</v>
      </c>
    </row>
    <row r="307" spans="1:496" ht="15" customHeight="1" x14ac:dyDescent="0.2">
      <c r="A307" s="216" t="str">
        <f t="shared" si="7"/>
        <v>INDEC-PB - 42120-2</v>
      </c>
      <c r="B307" s="216">
        <v>42120</v>
      </c>
      <c r="C307" s="215" t="s">
        <v>50</v>
      </c>
      <c r="D307" s="216">
        <v>2</v>
      </c>
      <c r="E307" s="236" t="s">
        <v>338</v>
      </c>
    </row>
    <row r="308" spans="1:496" ht="15" customHeight="1" x14ac:dyDescent="0.2">
      <c r="A308" s="216" t="str">
        <f t="shared" si="7"/>
        <v>INDEC-PB - 37910-1</v>
      </c>
      <c r="B308" s="216">
        <v>37910</v>
      </c>
      <c r="C308" s="215" t="s">
        <v>50</v>
      </c>
      <c r="D308" s="216">
        <v>1</v>
      </c>
      <c r="E308" s="236" t="s">
        <v>339</v>
      </c>
    </row>
    <row r="309" spans="1:496" ht="15" customHeight="1" x14ac:dyDescent="0.2">
      <c r="A309" s="216" t="str">
        <f t="shared" si="7"/>
        <v>INDEC-PB - 42921-4</v>
      </c>
      <c r="B309" s="216">
        <v>42921</v>
      </c>
      <c r="C309" s="215" t="s">
        <v>50</v>
      </c>
      <c r="D309" s="216">
        <v>4</v>
      </c>
      <c r="E309" s="236" t="s">
        <v>340</v>
      </c>
    </row>
    <row r="310" spans="1:496" ht="15" customHeight="1" x14ac:dyDescent="0.2">
      <c r="A310" s="216" t="str">
        <f t="shared" si="7"/>
        <v>INDEC-PB - 44251-1</v>
      </c>
      <c r="B310" s="216">
        <v>44251</v>
      </c>
      <c r="C310" s="215" t="s">
        <v>50</v>
      </c>
      <c r="D310" s="216">
        <v>1</v>
      </c>
      <c r="E310" s="236" t="s">
        <v>341</v>
      </c>
    </row>
    <row r="311" spans="1:496" ht="15" customHeight="1" x14ac:dyDescent="0.2">
      <c r="A311" s="216" t="str">
        <f t="shared" si="7"/>
        <v>INDEC-PB - 42922-1</v>
      </c>
      <c r="B311" s="216">
        <v>42922</v>
      </c>
      <c r="C311" s="215" t="s">
        <v>50</v>
      </c>
      <c r="D311" s="216">
        <v>1</v>
      </c>
      <c r="E311" s="236" t="s">
        <v>342</v>
      </c>
    </row>
    <row r="312" spans="1:496" ht="15" customHeight="1" x14ac:dyDescent="0.2">
      <c r="A312" s="216" t="str">
        <f t="shared" si="7"/>
        <v>INDEC-PB - 33380-1</v>
      </c>
      <c r="B312" s="216">
        <v>33380</v>
      </c>
      <c r="C312" s="215" t="s">
        <v>50</v>
      </c>
      <c r="D312" s="216">
        <v>1</v>
      </c>
      <c r="E312" s="236" t="s">
        <v>343</v>
      </c>
    </row>
    <row r="313" spans="1:496" ht="15" customHeight="1" x14ac:dyDescent="0.2">
      <c r="A313" s="216" t="str">
        <f t="shared" si="7"/>
        <v>INDEC-PB - 49229-1</v>
      </c>
      <c r="B313" s="216">
        <v>49229</v>
      </c>
      <c r="C313" s="215" t="s">
        <v>50</v>
      </c>
      <c r="D313" s="216">
        <v>1</v>
      </c>
      <c r="E313" s="236" t="s">
        <v>344</v>
      </c>
    </row>
    <row r="314" spans="1:496" ht="15" customHeight="1" x14ac:dyDescent="0.2">
      <c r="A314" s="216" t="str">
        <f t="shared" si="7"/>
        <v>INDEC-PB - 46420-1</v>
      </c>
      <c r="B314" s="216">
        <v>46420</v>
      </c>
      <c r="C314" s="215" t="s">
        <v>50</v>
      </c>
      <c r="D314" s="216">
        <v>1</v>
      </c>
      <c r="E314" s="236" t="s">
        <v>345</v>
      </c>
    </row>
    <row r="315" spans="1:496" ht="15" customHeight="1" x14ac:dyDescent="0.2">
      <c r="A315" s="216" t="str">
        <f t="shared" si="7"/>
        <v>INDEC-PB - 41263-1</v>
      </c>
      <c r="B315" s="216">
        <v>41263</v>
      </c>
      <c r="C315" s="215" t="s">
        <v>50</v>
      </c>
      <c r="D315" s="216">
        <v>1</v>
      </c>
      <c r="E315" s="236" t="s">
        <v>346</v>
      </c>
    </row>
    <row r="316" spans="1:496" s="221" customFormat="1" ht="15" customHeight="1" x14ac:dyDescent="0.2">
      <c r="A316" s="219"/>
      <c r="B316" s="219"/>
      <c r="D316" s="219"/>
      <c r="E316" s="237"/>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Q316" s="215"/>
      <c r="FR316" s="215"/>
      <c r="FS316" s="215"/>
      <c r="FT316" s="215"/>
      <c r="FU316" s="215"/>
      <c r="FV316" s="215"/>
      <c r="FW316" s="215"/>
      <c r="FX316" s="215"/>
      <c r="FY316" s="215"/>
      <c r="FZ316" s="215"/>
      <c r="GA316" s="215"/>
      <c r="GB316" s="215"/>
      <c r="GC316" s="215"/>
      <c r="GD316" s="215"/>
      <c r="GE316" s="215"/>
      <c r="GF316" s="215"/>
      <c r="GG316" s="215"/>
      <c r="GH316" s="215"/>
      <c r="GI316" s="215"/>
      <c r="GJ316" s="215"/>
      <c r="GK316" s="215"/>
      <c r="GL316" s="215"/>
      <c r="GM316" s="215"/>
      <c r="GN316" s="215"/>
      <c r="GO316" s="215"/>
      <c r="GP316" s="215"/>
      <c r="GQ316" s="215"/>
      <c r="GR316" s="215"/>
      <c r="GS316" s="215"/>
      <c r="GT316" s="215"/>
      <c r="GU316" s="215"/>
      <c r="GV316" s="215"/>
      <c r="GW316" s="215"/>
      <c r="GX316" s="215"/>
      <c r="GY316" s="215"/>
      <c r="GZ316" s="215"/>
      <c r="HA316" s="215"/>
      <c r="HB316" s="215"/>
      <c r="HC316" s="215"/>
      <c r="HD316" s="215"/>
      <c r="HE316" s="215"/>
      <c r="HF316" s="215"/>
      <c r="HG316" s="215"/>
      <c r="HH316" s="215"/>
      <c r="HI316" s="215"/>
      <c r="HJ316" s="215"/>
      <c r="HK316" s="215"/>
      <c r="HL316" s="215"/>
      <c r="HM316" s="215"/>
      <c r="HN316" s="215"/>
      <c r="HO316" s="215"/>
      <c r="HP316" s="215"/>
      <c r="HQ316" s="215"/>
      <c r="HR316" s="215"/>
      <c r="HS316" s="215"/>
      <c r="HT316" s="215"/>
      <c r="HU316" s="215"/>
      <c r="HV316" s="215"/>
      <c r="HW316" s="215"/>
      <c r="HX316" s="215"/>
      <c r="HY316" s="215"/>
      <c r="HZ316" s="215"/>
      <c r="IA316" s="215"/>
      <c r="IB316" s="215"/>
      <c r="IC316" s="215"/>
      <c r="ID316" s="215"/>
      <c r="IE316" s="215"/>
      <c r="IF316" s="215"/>
      <c r="IG316" s="215"/>
      <c r="IH316" s="215"/>
      <c r="II316" s="215"/>
      <c r="IJ316" s="215"/>
      <c r="IK316" s="215"/>
      <c r="IL316" s="215"/>
      <c r="IM316" s="215"/>
      <c r="IN316" s="215"/>
      <c r="IO316" s="215"/>
      <c r="IP316" s="215"/>
      <c r="IQ316" s="215"/>
      <c r="IR316" s="215"/>
      <c r="IS316" s="215"/>
      <c r="IT316" s="215"/>
      <c r="IU316" s="215"/>
      <c r="IV316" s="215"/>
      <c r="IW316" s="215"/>
      <c r="IX316" s="215"/>
      <c r="IY316" s="215"/>
      <c r="IZ316" s="215"/>
      <c r="JA316" s="215"/>
      <c r="JB316" s="215"/>
      <c r="JC316" s="215"/>
      <c r="JD316" s="215"/>
      <c r="JE316" s="215"/>
      <c r="JF316" s="215"/>
      <c r="JG316" s="215"/>
      <c r="JH316" s="215"/>
      <c r="JI316" s="215"/>
      <c r="JJ316" s="215"/>
      <c r="JK316" s="215"/>
      <c r="JL316" s="215"/>
      <c r="JM316" s="215"/>
      <c r="JN316" s="215"/>
      <c r="JO316" s="215"/>
      <c r="JP316" s="215"/>
      <c r="JQ316" s="215"/>
      <c r="JR316" s="215"/>
      <c r="JS316" s="215"/>
      <c r="JT316" s="215"/>
      <c r="JU316" s="215"/>
      <c r="JV316" s="215"/>
      <c r="JW316" s="215"/>
      <c r="JX316" s="215"/>
      <c r="JY316" s="215"/>
      <c r="JZ316" s="215"/>
      <c r="KA316" s="215"/>
      <c r="KB316" s="215"/>
      <c r="KC316" s="215"/>
      <c r="KD316" s="215"/>
      <c r="KE316" s="215"/>
      <c r="KF316" s="215"/>
      <c r="KG316" s="215"/>
      <c r="KH316" s="215"/>
      <c r="KI316" s="215"/>
      <c r="KJ316" s="215"/>
      <c r="KK316" s="215"/>
      <c r="KL316" s="215"/>
      <c r="KM316" s="215"/>
      <c r="KN316" s="215"/>
      <c r="KO316" s="215"/>
      <c r="KP316" s="215"/>
      <c r="KQ316" s="215"/>
      <c r="KR316" s="215"/>
      <c r="KS316" s="215"/>
      <c r="KT316" s="215"/>
      <c r="KU316" s="215"/>
      <c r="KV316" s="215"/>
      <c r="KW316" s="215"/>
      <c r="KX316" s="215"/>
      <c r="KY316" s="215"/>
      <c r="KZ316" s="215"/>
      <c r="LA316" s="215"/>
      <c r="LB316" s="215"/>
      <c r="LC316" s="215"/>
      <c r="LD316" s="215"/>
      <c r="LE316" s="215"/>
      <c r="LF316" s="215"/>
      <c r="LG316" s="215"/>
      <c r="LH316" s="215"/>
      <c r="LI316" s="215"/>
      <c r="LJ316" s="215"/>
      <c r="LK316" s="215"/>
      <c r="LL316" s="215"/>
      <c r="LM316" s="215"/>
      <c r="LN316" s="215"/>
      <c r="LO316" s="215"/>
      <c r="LP316" s="215"/>
      <c r="LQ316" s="215"/>
      <c r="LR316" s="215"/>
      <c r="LS316" s="215"/>
      <c r="LT316" s="215"/>
      <c r="LU316" s="215"/>
      <c r="LV316" s="215"/>
      <c r="LW316" s="215"/>
      <c r="LX316" s="215"/>
      <c r="LY316" s="215"/>
      <c r="LZ316" s="215"/>
      <c r="MA316" s="215"/>
      <c r="MB316" s="215"/>
      <c r="MC316" s="215"/>
      <c r="MD316" s="215"/>
      <c r="ME316" s="215"/>
      <c r="MF316" s="215"/>
      <c r="MG316" s="215"/>
      <c r="MH316" s="215"/>
      <c r="MI316" s="215"/>
      <c r="MJ316" s="215"/>
      <c r="MK316" s="215"/>
      <c r="ML316" s="215"/>
      <c r="MM316" s="215"/>
      <c r="MN316" s="215"/>
      <c r="MO316" s="215"/>
      <c r="MP316" s="215"/>
      <c r="MQ316" s="215"/>
      <c r="MR316" s="215"/>
      <c r="MS316" s="215"/>
      <c r="MT316" s="215"/>
      <c r="MU316" s="215"/>
      <c r="MV316" s="215"/>
      <c r="MW316" s="215"/>
      <c r="MX316" s="215"/>
      <c r="MY316" s="215"/>
      <c r="MZ316" s="215"/>
      <c r="NA316" s="215"/>
      <c r="NB316" s="215"/>
      <c r="NC316" s="215"/>
      <c r="ND316" s="215"/>
      <c r="NE316" s="215"/>
      <c r="NF316" s="215"/>
      <c r="NG316" s="215"/>
      <c r="NH316" s="215"/>
      <c r="NI316" s="215"/>
      <c r="NJ316" s="215"/>
      <c r="NK316" s="215"/>
      <c r="NL316" s="215"/>
      <c r="NM316" s="215"/>
      <c r="NN316" s="215"/>
      <c r="NO316" s="215"/>
      <c r="NP316" s="215"/>
      <c r="NQ316" s="215"/>
      <c r="NR316" s="215"/>
      <c r="NS316" s="215"/>
      <c r="NT316" s="215"/>
      <c r="NU316" s="215"/>
      <c r="NV316" s="215"/>
      <c r="NW316" s="215"/>
      <c r="NX316" s="215"/>
      <c r="NY316" s="215"/>
      <c r="NZ316" s="215"/>
      <c r="OA316" s="215"/>
      <c r="OB316" s="215"/>
      <c r="OC316" s="215"/>
      <c r="OD316" s="215"/>
      <c r="OE316" s="215"/>
      <c r="OF316" s="215"/>
      <c r="OG316" s="215"/>
      <c r="OH316" s="215"/>
      <c r="OI316" s="215"/>
      <c r="OJ316" s="215"/>
      <c r="OK316" s="215"/>
      <c r="OL316" s="215"/>
      <c r="OM316" s="215"/>
      <c r="ON316" s="215"/>
      <c r="OO316" s="215"/>
      <c r="OP316" s="215"/>
      <c r="OQ316" s="215"/>
      <c r="OR316" s="215"/>
      <c r="OS316" s="215"/>
      <c r="OT316" s="215"/>
      <c r="OU316" s="215"/>
      <c r="OV316" s="215"/>
      <c r="OW316" s="215"/>
      <c r="OX316" s="215"/>
      <c r="OY316" s="215"/>
      <c r="OZ316" s="215"/>
      <c r="PA316" s="215"/>
      <c r="PB316" s="215"/>
      <c r="PC316" s="215"/>
      <c r="PD316" s="215"/>
      <c r="PE316" s="215"/>
      <c r="PF316" s="215"/>
      <c r="PG316" s="215"/>
      <c r="PH316" s="215"/>
      <c r="PI316" s="215"/>
      <c r="PJ316" s="215"/>
      <c r="PK316" s="215"/>
      <c r="PL316" s="215"/>
      <c r="PM316" s="215"/>
      <c r="PN316" s="215"/>
      <c r="PO316" s="215"/>
      <c r="PP316" s="215"/>
      <c r="PQ316" s="215"/>
      <c r="PR316" s="215"/>
      <c r="PS316" s="215"/>
      <c r="PT316" s="215"/>
      <c r="PU316" s="215"/>
      <c r="PV316" s="215"/>
      <c r="PW316" s="215"/>
      <c r="PX316" s="215"/>
      <c r="PY316" s="215"/>
      <c r="PZ316" s="215"/>
      <c r="QA316" s="215"/>
      <c r="QB316" s="215"/>
      <c r="QC316" s="215"/>
      <c r="QD316" s="215"/>
      <c r="QE316" s="215"/>
      <c r="QF316" s="215"/>
      <c r="QG316" s="215"/>
      <c r="QH316" s="215"/>
      <c r="QI316" s="215"/>
      <c r="QJ316" s="215"/>
      <c r="QK316" s="215"/>
      <c r="QL316" s="215"/>
      <c r="QM316" s="215"/>
      <c r="QN316" s="215"/>
      <c r="QO316" s="215"/>
      <c r="QP316" s="215"/>
      <c r="QQ316" s="215"/>
      <c r="QR316" s="215"/>
      <c r="QS316" s="215"/>
      <c r="QT316" s="215"/>
      <c r="QU316" s="215"/>
      <c r="QV316" s="215"/>
      <c r="QW316" s="215"/>
      <c r="QX316" s="215"/>
      <c r="QY316" s="215"/>
      <c r="QZ316" s="215"/>
      <c r="RA316" s="215"/>
      <c r="RB316" s="215"/>
      <c r="RC316" s="215"/>
      <c r="RD316" s="215"/>
      <c r="RE316" s="215"/>
      <c r="RF316" s="215"/>
      <c r="RG316" s="215"/>
      <c r="RH316" s="215"/>
      <c r="RI316" s="215"/>
      <c r="RJ316" s="215"/>
      <c r="RK316" s="215"/>
      <c r="RL316" s="215"/>
      <c r="RM316" s="215"/>
      <c r="RN316" s="215"/>
      <c r="RO316" s="215"/>
      <c r="RP316" s="215"/>
      <c r="RQ316" s="215"/>
      <c r="RR316" s="215"/>
      <c r="RS316" s="215"/>
      <c r="RT316" s="215"/>
      <c r="RU316" s="215"/>
      <c r="RV316" s="215"/>
      <c r="RW316" s="215"/>
      <c r="RX316" s="215"/>
      <c r="RY316" s="215"/>
      <c r="RZ316" s="215"/>
      <c r="SA316" s="215"/>
      <c r="SB316" s="215"/>
    </row>
    <row r="317" spans="1:496" ht="15" customHeight="1" x14ac:dyDescent="0.2">
      <c r="A317" s="216" t="str">
        <f t="shared" si="7"/>
        <v>INDEC-PB - 44216-1</v>
      </c>
      <c r="B317" s="216">
        <v>44216</v>
      </c>
      <c r="C317" s="215" t="s">
        <v>50</v>
      </c>
      <c r="D317" s="216">
        <v>1</v>
      </c>
      <c r="E317" s="236" t="s">
        <v>347</v>
      </c>
    </row>
    <row r="318" spans="1:496" ht="15" customHeight="1" x14ac:dyDescent="0.2">
      <c r="A318" s="216" t="str">
        <f t="shared" si="7"/>
        <v>INDEC-PB - 15400-1</v>
      </c>
      <c r="B318" s="216">
        <v>15400</v>
      </c>
      <c r="C318" s="215" t="s">
        <v>50</v>
      </c>
      <c r="D318" s="216">
        <v>1</v>
      </c>
      <c r="E318" s="236" t="s">
        <v>348</v>
      </c>
    </row>
    <row r="319" spans="1:496" ht="15" customHeight="1" x14ac:dyDescent="0.2">
      <c r="A319" s="216" t="str">
        <f t="shared" si="7"/>
        <v>INDEC-PB - 15310-1</v>
      </c>
      <c r="B319" s="216">
        <v>15310</v>
      </c>
      <c r="C319" s="215" t="s">
        <v>50</v>
      </c>
      <c r="D319" s="216">
        <v>1</v>
      </c>
      <c r="E319" s="236" t="s">
        <v>349</v>
      </c>
    </row>
    <row r="320" spans="1:496" s="221" customFormat="1" ht="15" customHeight="1" x14ac:dyDescent="0.2">
      <c r="A320" s="219"/>
      <c r="B320" s="219"/>
      <c r="D320" s="219"/>
      <c r="E320" s="237"/>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Q320" s="215"/>
      <c r="FR320" s="215"/>
      <c r="FS320" s="215"/>
      <c r="FT320" s="215"/>
      <c r="FU320" s="215"/>
      <c r="FV320" s="215"/>
      <c r="FW320" s="215"/>
      <c r="FX320" s="215"/>
      <c r="FY320" s="215"/>
      <c r="FZ320" s="215"/>
      <c r="GA320" s="215"/>
      <c r="GB320" s="215"/>
      <c r="GC320" s="215"/>
      <c r="GD320" s="215"/>
      <c r="GE320" s="215"/>
      <c r="GF320" s="215"/>
      <c r="GG320" s="215"/>
      <c r="GH320" s="215"/>
      <c r="GI320" s="215"/>
      <c r="GJ320" s="215"/>
      <c r="GK320" s="215"/>
      <c r="GL320" s="215"/>
      <c r="GM320" s="215"/>
      <c r="GN320" s="215"/>
      <c r="GO320" s="215"/>
      <c r="GP320" s="215"/>
      <c r="GQ320" s="215"/>
      <c r="GR320" s="215"/>
      <c r="GS320" s="215"/>
      <c r="GT320" s="215"/>
      <c r="GU320" s="215"/>
      <c r="GV320" s="215"/>
      <c r="GW320" s="215"/>
      <c r="GX320" s="215"/>
      <c r="GY320" s="215"/>
      <c r="GZ320" s="215"/>
      <c r="HA320" s="215"/>
      <c r="HB320" s="215"/>
      <c r="HC320" s="215"/>
      <c r="HD320" s="215"/>
      <c r="HE320" s="215"/>
      <c r="HF320" s="215"/>
      <c r="HG320" s="215"/>
      <c r="HH320" s="215"/>
      <c r="HI320" s="215"/>
      <c r="HJ320" s="215"/>
      <c r="HK320" s="215"/>
      <c r="HL320" s="215"/>
      <c r="HM320" s="215"/>
      <c r="HN320" s="215"/>
      <c r="HO320" s="215"/>
      <c r="HP320" s="215"/>
      <c r="HQ320" s="215"/>
      <c r="HR320" s="215"/>
      <c r="HS320" s="215"/>
      <c r="HT320" s="215"/>
      <c r="HU320" s="215"/>
      <c r="HV320" s="215"/>
      <c r="HW320" s="215"/>
      <c r="HX320" s="215"/>
      <c r="HY320" s="215"/>
      <c r="HZ320" s="215"/>
      <c r="IA320" s="215"/>
      <c r="IB320" s="215"/>
      <c r="IC320" s="215"/>
      <c r="ID320" s="215"/>
      <c r="IE320" s="215"/>
      <c r="IF320" s="215"/>
      <c r="IG320" s="215"/>
      <c r="IH320" s="215"/>
      <c r="II320" s="215"/>
      <c r="IJ320" s="215"/>
      <c r="IK320" s="215"/>
      <c r="IL320" s="215"/>
      <c r="IM320" s="215"/>
      <c r="IN320" s="215"/>
      <c r="IO320" s="215"/>
      <c r="IP320" s="215"/>
      <c r="IQ320" s="215"/>
      <c r="IR320" s="215"/>
      <c r="IS320" s="215"/>
      <c r="IT320" s="215"/>
      <c r="IU320" s="215"/>
      <c r="IV320" s="215"/>
      <c r="IW320" s="215"/>
      <c r="IX320" s="215"/>
      <c r="IY320" s="215"/>
      <c r="IZ320" s="215"/>
      <c r="JA320" s="215"/>
      <c r="JB320" s="215"/>
      <c r="JC320" s="215"/>
      <c r="JD320" s="215"/>
      <c r="JE320" s="215"/>
      <c r="JF320" s="215"/>
      <c r="JG320" s="215"/>
      <c r="JH320" s="215"/>
      <c r="JI320" s="215"/>
      <c r="JJ320" s="215"/>
      <c r="JK320" s="215"/>
      <c r="JL320" s="215"/>
      <c r="JM320" s="215"/>
      <c r="JN320" s="215"/>
      <c r="JO320" s="215"/>
      <c r="JP320" s="215"/>
      <c r="JQ320" s="215"/>
      <c r="JR320" s="215"/>
      <c r="JS320" s="215"/>
      <c r="JT320" s="215"/>
      <c r="JU320" s="215"/>
      <c r="JV320" s="215"/>
      <c r="JW320" s="215"/>
      <c r="JX320" s="215"/>
      <c r="JY320" s="215"/>
      <c r="JZ320" s="215"/>
      <c r="KA320" s="215"/>
      <c r="KB320" s="215"/>
      <c r="KC320" s="215"/>
      <c r="KD320" s="215"/>
      <c r="KE320" s="215"/>
      <c r="KF320" s="215"/>
      <c r="KG320" s="215"/>
      <c r="KH320" s="215"/>
      <c r="KI320" s="215"/>
      <c r="KJ320" s="215"/>
      <c r="KK320" s="215"/>
      <c r="KL320" s="215"/>
      <c r="KM320" s="215"/>
      <c r="KN320" s="215"/>
      <c r="KO320" s="215"/>
      <c r="KP320" s="215"/>
      <c r="KQ320" s="215"/>
      <c r="KR320" s="215"/>
      <c r="KS320" s="215"/>
      <c r="KT320" s="215"/>
      <c r="KU320" s="215"/>
      <c r="KV320" s="215"/>
      <c r="KW320" s="215"/>
      <c r="KX320" s="215"/>
      <c r="KY320" s="215"/>
      <c r="KZ320" s="215"/>
      <c r="LA320" s="215"/>
      <c r="LB320" s="215"/>
      <c r="LC320" s="215"/>
      <c r="LD320" s="215"/>
      <c r="LE320" s="215"/>
      <c r="LF320" s="215"/>
      <c r="LG320" s="215"/>
      <c r="LH320" s="215"/>
      <c r="LI320" s="215"/>
      <c r="LJ320" s="215"/>
      <c r="LK320" s="215"/>
      <c r="LL320" s="215"/>
      <c r="LM320" s="215"/>
      <c r="LN320" s="215"/>
      <c r="LO320" s="215"/>
      <c r="LP320" s="215"/>
      <c r="LQ320" s="215"/>
      <c r="LR320" s="215"/>
      <c r="LS320" s="215"/>
      <c r="LT320" s="215"/>
      <c r="LU320" s="215"/>
      <c r="LV320" s="215"/>
      <c r="LW320" s="215"/>
      <c r="LX320" s="215"/>
      <c r="LY320" s="215"/>
      <c r="LZ320" s="215"/>
      <c r="MA320" s="215"/>
      <c r="MB320" s="215"/>
      <c r="MC320" s="215"/>
      <c r="MD320" s="215"/>
      <c r="ME320" s="215"/>
      <c r="MF320" s="215"/>
      <c r="MG320" s="215"/>
      <c r="MH320" s="215"/>
      <c r="MI320" s="215"/>
      <c r="MJ320" s="215"/>
      <c r="MK320" s="215"/>
      <c r="ML320" s="215"/>
      <c r="MM320" s="215"/>
      <c r="MN320" s="215"/>
      <c r="MO320" s="215"/>
      <c r="MP320" s="215"/>
      <c r="MQ320" s="215"/>
      <c r="MR320" s="215"/>
      <c r="MS320" s="215"/>
      <c r="MT320" s="215"/>
      <c r="MU320" s="215"/>
      <c r="MV320" s="215"/>
      <c r="MW320" s="215"/>
      <c r="MX320" s="215"/>
      <c r="MY320" s="215"/>
      <c r="MZ320" s="215"/>
      <c r="NA320" s="215"/>
      <c r="NB320" s="215"/>
      <c r="NC320" s="215"/>
      <c r="ND320" s="215"/>
      <c r="NE320" s="215"/>
      <c r="NF320" s="215"/>
      <c r="NG320" s="215"/>
      <c r="NH320" s="215"/>
      <c r="NI320" s="215"/>
      <c r="NJ320" s="215"/>
      <c r="NK320" s="215"/>
      <c r="NL320" s="215"/>
      <c r="NM320" s="215"/>
      <c r="NN320" s="215"/>
      <c r="NO320" s="215"/>
      <c r="NP320" s="215"/>
      <c r="NQ320" s="215"/>
      <c r="NR320" s="215"/>
      <c r="NS320" s="215"/>
      <c r="NT320" s="215"/>
      <c r="NU320" s="215"/>
      <c r="NV320" s="215"/>
      <c r="NW320" s="215"/>
      <c r="NX320" s="215"/>
      <c r="NY320" s="215"/>
      <c r="NZ320" s="215"/>
      <c r="OA320" s="215"/>
      <c r="OB320" s="215"/>
      <c r="OC320" s="215"/>
      <c r="OD320" s="215"/>
      <c r="OE320" s="215"/>
      <c r="OF320" s="215"/>
      <c r="OG320" s="215"/>
      <c r="OH320" s="215"/>
      <c r="OI320" s="215"/>
      <c r="OJ320" s="215"/>
      <c r="OK320" s="215"/>
      <c r="OL320" s="215"/>
      <c r="OM320" s="215"/>
      <c r="ON320" s="215"/>
      <c r="OO320" s="215"/>
      <c r="OP320" s="215"/>
      <c r="OQ320" s="215"/>
      <c r="OR320" s="215"/>
      <c r="OS320" s="215"/>
      <c r="OT320" s="215"/>
      <c r="OU320" s="215"/>
      <c r="OV320" s="215"/>
      <c r="OW320" s="215"/>
      <c r="OX320" s="215"/>
      <c r="OY320" s="215"/>
      <c r="OZ320" s="215"/>
      <c r="PA320" s="215"/>
      <c r="PB320" s="215"/>
      <c r="PC320" s="215"/>
      <c r="PD320" s="215"/>
      <c r="PE320" s="215"/>
      <c r="PF320" s="215"/>
      <c r="PG320" s="215"/>
      <c r="PH320" s="215"/>
      <c r="PI320" s="215"/>
      <c r="PJ320" s="215"/>
      <c r="PK320" s="215"/>
      <c r="PL320" s="215"/>
      <c r="PM320" s="215"/>
      <c r="PN320" s="215"/>
      <c r="PO320" s="215"/>
      <c r="PP320" s="215"/>
      <c r="PQ320" s="215"/>
      <c r="PR320" s="215"/>
      <c r="PS320" s="215"/>
      <c r="PT320" s="215"/>
      <c r="PU320" s="215"/>
      <c r="PV320" s="215"/>
      <c r="PW320" s="215"/>
      <c r="PX320" s="215"/>
      <c r="PY320" s="215"/>
      <c r="PZ320" s="215"/>
      <c r="QA320" s="215"/>
      <c r="QB320" s="215"/>
      <c r="QC320" s="215"/>
      <c r="QD320" s="215"/>
      <c r="QE320" s="215"/>
      <c r="QF320" s="215"/>
      <c r="QG320" s="215"/>
      <c r="QH320" s="215"/>
      <c r="QI320" s="215"/>
      <c r="QJ320" s="215"/>
      <c r="QK320" s="215"/>
      <c r="QL320" s="215"/>
      <c r="QM320" s="215"/>
      <c r="QN320" s="215"/>
      <c r="QO320" s="215"/>
      <c r="QP320" s="215"/>
      <c r="QQ320" s="215"/>
      <c r="QR320" s="215"/>
      <c r="QS320" s="215"/>
      <c r="QT320" s="215"/>
      <c r="QU320" s="215"/>
      <c r="QV320" s="215"/>
      <c r="QW320" s="215"/>
      <c r="QX320" s="215"/>
      <c r="QY320" s="215"/>
      <c r="QZ320" s="215"/>
      <c r="RA320" s="215"/>
      <c r="RB320" s="215"/>
      <c r="RC320" s="215"/>
      <c r="RD320" s="215"/>
      <c r="RE320" s="215"/>
      <c r="RF320" s="215"/>
      <c r="RG320" s="215"/>
      <c r="RH320" s="215"/>
      <c r="RI320" s="215"/>
      <c r="RJ320" s="215"/>
      <c r="RK320" s="215"/>
      <c r="RL320" s="215"/>
      <c r="RM320" s="215"/>
      <c r="RN320" s="215"/>
      <c r="RO320" s="215"/>
      <c r="RP320" s="215"/>
      <c r="RQ320" s="215"/>
      <c r="RR320" s="215"/>
      <c r="RS320" s="215"/>
      <c r="RT320" s="215"/>
      <c r="RU320" s="215"/>
      <c r="RV320" s="215"/>
      <c r="RW320" s="215"/>
      <c r="RX320" s="215"/>
      <c r="RY320" s="215"/>
      <c r="RZ320" s="215"/>
      <c r="SA320" s="215"/>
      <c r="SB320" s="215"/>
    </row>
    <row r="321" spans="1:496" s="221" customFormat="1" ht="15" customHeight="1" x14ac:dyDescent="0.2">
      <c r="A321" s="219"/>
      <c r="B321" s="219"/>
      <c r="D321" s="219"/>
      <c r="E321" s="237"/>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c r="EO321" s="215"/>
      <c r="EP321" s="215"/>
      <c r="EQ321" s="215"/>
      <c r="ER321" s="215"/>
      <c r="ES321" s="215"/>
      <c r="ET321" s="215"/>
      <c r="EU321" s="215"/>
      <c r="EV321" s="215"/>
      <c r="EW321" s="215"/>
      <c r="EX321" s="215"/>
      <c r="EY321" s="215"/>
      <c r="EZ321" s="215"/>
      <c r="FA321" s="215"/>
      <c r="FB321" s="215"/>
      <c r="FC321" s="215"/>
      <c r="FD321" s="215"/>
      <c r="FE321" s="215"/>
      <c r="FF321" s="215"/>
      <c r="FG321" s="215"/>
      <c r="FH321" s="215"/>
      <c r="FI321" s="215"/>
      <c r="FJ321" s="215"/>
      <c r="FK321" s="215"/>
      <c r="FL321" s="215"/>
      <c r="FM321" s="215"/>
      <c r="FN321" s="215"/>
      <c r="FO321" s="215"/>
      <c r="FP321" s="215"/>
      <c r="FQ321" s="215"/>
      <c r="FR321" s="215"/>
      <c r="FS321" s="215"/>
      <c r="FT321" s="215"/>
      <c r="FU321" s="215"/>
      <c r="FV321" s="215"/>
      <c r="FW321" s="215"/>
      <c r="FX321" s="215"/>
      <c r="FY321" s="215"/>
      <c r="FZ321" s="215"/>
      <c r="GA321" s="215"/>
      <c r="GB321" s="215"/>
      <c r="GC321" s="215"/>
      <c r="GD321" s="215"/>
      <c r="GE321" s="215"/>
      <c r="GF321" s="215"/>
      <c r="GG321" s="215"/>
      <c r="GH321" s="215"/>
      <c r="GI321" s="215"/>
      <c r="GJ321" s="215"/>
      <c r="GK321" s="215"/>
      <c r="GL321" s="215"/>
      <c r="GM321" s="215"/>
      <c r="GN321" s="215"/>
      <c r="GO321" s="215"/>
      <c r="GP321" s="215"/>
      <c r="GQ321" s="215"/>
      <c r="GR321" s="215"/>
      <c r="GS321" s="215"/>
      <c r="GT321" s="215"/>
      <c r="GU321" s="215"/>
      <c r="GV321" s="215"/>
      <c r="GW321" s="215"/>
      <c r="GX321" s="215"/>
      <c r="GY321" s="215"/>
      <c r="GZ321" s="215"/>
      <c r="HA321" s="215"/>
      <c r="HB321" s="215"/>
      <c r="HC321" s="215"/>
      <c r="HD321" s="215"/>
      <c r="HE321" s="215"/>
      <c r="HF321" s="215"/>
      <c r="HG321" s="215"/>
      <c r="HH321" s="215"/>
      <c r="HI321" s="215"/>
      <c r="HJ321" s="215"/>
      <c r="HK321" s="215"/>
      <c r="HL321" s="215"/>
      <c r="HM321" s="215"/>
      <c r="HN321" s="215"/>
      <c r="HO321" s="215"/>
      <c r="HP321" s="215"/>
      <c r="HQ321" s="215"/>
      <c r="HR321" s="215"/>
      <c r="HS321" s="215"/>
      <c r="HT321" s="215"/>
      <c r="HU321" s="215"/>
      <c r="HV321" s="215"/>
      <c r="HW321" s="215"/>
      <c r="HX321" s="215"/>
      <c r="HY321" s="215"/>
      <c r="HZ321" s="215"/>
      <c r="IA321" s="215"/>
      <c r="IB321" s="215"/>
      <c r="IC321" s="215"/>
      <c r="ID321" s="215"/>
      <c r="IE321" s="215"/>
      <c r="IF321" s="215"/>
      <c r="IG321" s="215"/>
      <c r="IH321" s="215"/>
      <c r="II321" s="215"/>
      <c r="IJ321" s="215"/>
      <c r="IK321" s="215"/>
      <c r="IL321" s="215"/>
      <c r="IM321" s="215"/>
      <c r="IN321" s="215"/>
      <c r="IO321" s="215"/>
      <c r="IP321" s="215"/>
      <c r="IQ321" s="215"/>
      <c r="IR321" s="215"/>
      <c r="IS321" s="215"/>
      <c r="IT321" s="215"/>
      <c r="IU321" s="215"/>
      <c r="IV321" s="215"/>
      <c r="IW321" s="215"/>
      <c r="IX321" s="215"/>
      <c r="IY321" s="215"/>
      <c r="IZ321" s="215"/>
      <c r="JA321" s="215"/>
      <c r="JB321" s="215"/>
      <c r="JC321" s="215"/>
      <c r="JD321" s="215"/>
      <c r="JE321" s="215"/>
      <c r="JF321" s="215"/>
      <c r="JG321" s="215"/>
      <c r="JH321" s="215"/>
      <c r="JI321" s="215"/>
      <c r="JJ321" s="215"/>
      <c r="JK321" s="215"/>
      <c r="JL321" s="215"/>
      <c r="JM321" s="215"/>
      <c r="JN321" s="215"/>
      <c r="JO321" s="215"/>
      <c r="JP321" s="215"/>
      <c r="JQ321" s="215"/>
      <c r="JR321" s="215"/>
      <c r="JS321" s="215"/>
      <c r="JT321" s="215"/>
      <c r="JU321" s="215"/>
      <c r="JV321" s="215"/>
      <c r="JW321" s="215"/>
      <c r="JX321" s="215"/>
      <c r="JY321" s="215"/>
      <c r="JZ321" s="215"/>
      <c r="KA321" s="215"/>
      <c r="KB321" s="215"/>
      <c r="KC321" s="215"/>
      <c r="KD321" s="215"/>
      <c r="KE321" s="215"/>
      <c r="KF321" s="215"/>
      <c r="KG321" s="215"/>
      <c r="KH321" s="215"/>
      <c r="KI321" s="215"/>
      <c r="KJ321" s="215"/>
      <c r="KK321" s="215"/>
      <c r="KL321" s="215"/>
      <c r="KM321" s="215"/>
      <c r="KN321" s="215"/>
      <c r="KO321" s="215"/>
      <c r="KP321" s="215"/>
      <c r="KQ321" s="215"/>
      <c r="KR321" s="215"/>
      <c r="KS321" s="215"/>
      <c r="KT321" s="215"/>
      <c r="KU321" s="215"/>
      <c r="KV321" s="215"/>
      <c r="KW321" s="215"/>
      <c r="KX321" s="215"/>
      <c r="KY321" s="215"/>
      <c r="KZ321" s="215"/>
      <c r="LA321" s="215"/>
      <c r="LB321" s="215"/>
      <c r="LC321" s="215"/>
      <c r="LD321" s="215"/>
      <c r="LE321" s="215"/>
      <c r="LF321" s="215"/>
      <c r="LG321" s="215"/>
      <c r="LH321" s="215"/>
      <c r="LI321" s="215"/>
      <c r="LJ321" s="215"/>
      <c r="LK321" s="215"/>
      <c r="LL321" s="215"/>
      <c r="LM321" s="215"/>
      <c r="LN321" s="215"/>
      <c r="LO321" s="215"/>
      <c r="LP321" s="215"/>
      <c r="LQ321" s="215"/>
      <c r="LR321" s="215"/>
      <c r="LS321" s="215"/>
      <c r="LT321" s="215"/>
      <c r="LU321" s="215"/>
      <c r="LV321" s="215"/>
      <c r="LW321" s="215"/>
      <c r="LX321" s="215"/>
      <c r="LY321" s="215"/>
      <c r="LZ321" s="215"/>
      <c r="MA321" s="215"/>
      <c r="MB321" s="215"/>
      <c r="MC321" s="215"/>
      <c r="MD321" s="215"/>
      <c r="ME321" s="215"/>
      <c r="MF321" s="215"/>
      <c r="MG321" s="215"/>
      <c r="MH321" s="215"/>
      <c r="MI321" s="215"/>
      <c r="MJ321" s="215"/>
      <c r="MK321" s="215"/>
      <c r="ML321" s="215"/>
      <c r="MM321" s="215"/>
      <c r="MN321" s="215"/>
      <c r="MO321" s="215"/>
      <c r="MP321" s="215"/>
      <c r="MQ321" s="215"/>
      <c r="MR321" s="215"/>
      <c r="MS321" s="215"/>
      <c r="MT321" s="215"/>
      <c r="MU321" s="215"/>
      <c r="MV321" s="215"/>
      <c r="MW321" s="215"/>
      <c r="MX321" s="215"/>
      <c r="MY321" s="215"/>
      <c r="MZ321" s="215"/>
      <c r="NA321" s="215"/>
      <c r="NB321" s="215"/>
      <c r="NC321" s="215"/>
      <c r="ND321" s="215"/>
      <c r="NE321" s="215"/>
      <c r="NF321" s="215"/>
      <c r="NG321" s="215"/>
      <c r="NH321" s="215"/>
      <c r="NI321" s="215"/>
      <c r="NJ321" s="215"/>
      <c r="NK321" s="215"/>
      <c r="NL321" s="215"/>
      <c r="NM321" s="215"/>
      <c r="NN321" s="215"/>
      <c r="NO321" s="215"/>
      <c r="NP321" s="215"/>
      <c r="NQ321" s="215"/>
      <c r="NR321" s="215"/>
      <c r="NS321" s="215"/>
      <c r="NT321" s="215"/>
      <c r="NU321" s="215"/>
      <c r="NV321" s="215"/>
      <c r="NW321" s="215"/>
      <c r="NX321" s="215"/>
      <c r="NY321" s="215"/>
      <c r="NZ321" s="215"/>
      <c r="OA321" s="215"/>
      <c r="OB321" s="215"/>
      <c r="OC321" s="215"/>
      <c r="OD321" s="215"/>
      <c r="OE321" s="215"/>
      <c r="OF321" s="215"/>
      <c r="OG321" s="215"/>
      <c r="OH321" s="215"/>
      <c r="OI321" s="215"/>
      <c r="OJ321" s="215"/>
      <c r="OK321" s="215"/>
      <c r="OL321" s="215"/>
      <c r="OM321" s="215"/>
      <c r="ON321" s="215"/>
      <c r="OO321" s="215"/>
      <c r="OP321" s="215"/>
      <c r="OQ321" s="215"/>
      <c r="OR321" s="215"/>
      <c r="OS321" s="215"/>
      <c r="OT321" s="215"/>
      <c r="OU321" s="215"/>
      <c r="OV321" s="215"/>
      <c r="OW321" s="215"/>
      <c r="OX321" s="215"/>
      <c r="OY321" s="215"/>
      <c r="OZ321" s="215"/>
      <c r="PA321" s="215"/>
      <c r="PB321" s="215"/>
      <c r="PC321" s="215"/>
      <c r="PD321" s="215"/>
      <c r="PE321" s="215"/>
      <c r="PF321" s="215"/>
      <c r="PG321" s="215"/>
      <c r="PH321" s="215"/>
      <c r="PI321" s="215"/>
      <c r="PJ321" s="215"/>
      <c r="PK321" s="215"/>
      <c r="PL321" s="215"/>
      <c r="PM321" s="215"/>
      <c r="PN321" s="215"/>
      <c r="PO321" s="215"/>
      <c r="PP321" s="215"/>
      <c r="PQ321" s="215"/>
      <c r="PR321" s="215"/>
      <c r="PS321" s="215"/>
      <c r="PT321" s="215"/>
      <c r="PU321" s="215"/>
      <c r="PV321" s="215"/>
      <c r="PW321" s="215"/>
      <c r="PX321" s="215"/>
      <c r="PY321" s="215"/>
      <c r="PZ321" s="215"/>
      <c r="QA321" s="215"/>
      <c r="QB321" s="215"/>
      <c r="QC321" s="215"/>
      <c r="QD321" s="215"/>
      <c r="QE321" s="215"/>
      <c r="QF321" s="215"/>
      <c r="QG321" s="215"/>
      <c r="QH321" s="215"/>
      <c r="QI321" s="215"/>
      <c r="QJ321" s="215"/>
      <c r="QK321" s="215"/>
      <c r="QL321" s="215"/>
      <c r="QM321" s="215"/>
      <c r="QN321" s="215"/>
      <c r="QO321" s="215"/>
      <c r="QP321" s="215"/>
      <c r="QQ321" s="215"/>
      <c r="QR321" s="215"/>
      <c r="QS321" s="215"/>
      <c r="QT321" s="215"/>
      <c r="QU321" s="215"/>
      <c r="QV321" s="215"/>
      <c r="QW321" s="215"/>
      <c r="QX321" s="215"/>
      <c r="QY321" s="215"/>
      <c r="QZ321" s="215"/>
      <c r="RA321" s="215"/>
      <c r="RB321" s="215"/>
      <c r="RC321" s="215"/>
      <c r="RD321" s="215"/>
      <c r="RE321" s="215"/>
      <c r="RF321" s="215"/>
      <c r="RG321" s="215"/>
      <c r="RH321" s="215"/>
      <c r="RI321" s="215"/>
      <c r="RJ321" s="215"/>
      <c r="RK321" s="215"/>
      <c r="RL321" s="215"/>
      <c r="RM321" s="215"/>
      <c r="RN321" s="215"/>
      <c r="RO321" s="215"/>
      <c r="RP321" s="215"/>
      <c r="RQ321" s="215"/>
      <c r="RR321" s="215"/>
      <c r="RS321" s="215"/>
      <c r="RT321" s="215"/>
      <c r="RU321" s="215"/>
      <c r="RV321" s="215"/>
      <c r="RW321" s="215"/>
      <c r="RX321" s="215"/>
      <c r="RY321" s="215"/>
      <c r="RZ321" s="215"/>
      <c r="SA321" s="215"/>
      <c r="SB321" s="215"/>
    </row>
    <row r="322" spans="1:496" ht="15" customHeight="1" x14ac:dyDescent="0.2">
      <c r="A322" s="216" t="str">
        <f t="shared" si="7"/>
        <v>INDEC-PB - 49113-1</v>
      </c>
      <c r="B322" s="216">
        <v>49113</v>
      </c>
      <c r="C322" s="215" t="s">
        <v>50</v>
      </c>
      <c r="D322" s="216">
        <v>1</v>
      </c>
      <c r="E322" s="236" t="s">
        <v>350</v>
      </c>
    </row>
    <row r="323" spans="1:496" ht="15" customHeight="1" x14ac:dyDescent="0.2">
      <c r="A323" s="216" t="str">
        <f t="shared" si="7"/>
        <v>INDEC-PB - 36270-1</v>
      </c>
      <c r="B323" s="216">
        <v>36270</v>
      </c>
      <c r="C323" s="215" t="s">
        <v>50</v>
      </c>
      <c r="D323" s="216">
        <v>1</v>
      </c>
      <c r="E323" s="236" t="s">
        <v>351</v>
      </c>
    </row>
    <row r="324" spans="1:496" ht="15" customHeight="1" x14ac:dyDescent="0.2">
      <c r="A324" s="216" t="str">
        <f t="shared" si="7"/>
        <v>INDEC-PB - 46539-1</v>
      </c>
      <c r="B324" s="216">
        <v>46539</v>
      </c>
      <c r="C324" s="215" t="s">
        <v>50</v>
      </c>
      <c r="D324" s="216">
        <v>1</v>
      </c>
      <c r="E324" s="236" t="s">
        <v>352</v>
      </c>
    </row>
    <row r="325" spans="1:496" ht="15" customHeight="1" x14ac:dyDescent="0.2">
      <c r="A325" s="216" t="str">
        <f t="shared" si="7"/>
        <v>INDEC-PB - 37370-1</v>
      </c>
      <c r="B325" s="216">
        <v>37370</v>
      </c>
      <c r="C325" s="215" t="s">
        <v>50</v>
      </c>
      <c r="D325" s="216">
        <v>1</v>
      </c>
      <c r="E325" s="236" t="s">
        <v>353</v>
      </c>
    </row>
    <row r="326" spans="1:496" ht="15" customHeight="1" x14ac:dyDescent="0.2">
      <c r="A326" s="216" t="str">
        <f t="shared" si="7"/>
        <v>INDEC-PB - 35110-4</v>
      </c>
      <c r="B326" s="216">
        <v>35110</v>
      </c>
      <c r="C326" s="215" t="s">
        <v>50</v>
      </c>
      <c r="D326" s="216">
        <v>4</v>
      </c>
      <c r="E326" s="236" t="s">
        <v>354</v>
      </c>
    </row>
    <row r="327" spans="1:496" ht="15" customHeight="1" x14ac:dyDescent="0.2">
      <c r="A327" s="216" t="str">
        <f t="shared" si="7"/>
        <v>INDEC-PB - 41261-1</v>
      </c>
      <c r="B327" s="216">
        <v>41261</v>
      </c>
      <c r="C327" s="215" t="s">
        <v>50</v>
      </c>
      <c r="D327" s="216">
        <v>1</v>
      </c>
      <c r="E327" s="236" t="s">
        <v>355</v>
      </c>
    </row>
    <row r="328" spans="1:496" ht="15" customHeight="1" x14ac:dyDescent="0.2">
      <c r="A328" s="216" t="str">
        <f t="shared" si="7"/>
        <v>INDEC-PB - 36490-6</v>
      </c>
      <c r="B328" s="216">
        <v>36490</v>
      </c>
      <c r="C328" s="215" t="s">
        <v>50</v>
      </c>
      <c r="D328" s="216">
        <v>6</v>
      </c>
      <c r="E328" s="236" t="s">
        <v>356</v>
      </c>
    </row>
    <row r="329" spans="1:496" ht="15" customHeight="1" x14ac:dyDescent="0.2">
      <c r="A329" s="216" t="str">
        <f t="shared" si="7"/>
        <v>INDEC-PB - 42944-1</v>
      </c>
      <c r="B329" s="216">
        <v>42944</v>
      </c>
      <c r="C329" s="215" t="s">
        <v>50</v>
      </c>
      <c r="D329" s="216">
        <v>1</v>
      </c>
      <c r="E329" s="236" t="s">
        <v>357</v>
      </c>
    </row>
    <row r="330" spans="1:496" ht="15" customHeight="1" x14ac:dyDescent="0.2">
      <c r="A330" s="216" t="str">
        <f t="shared" si="7"/>
        <v>INDEC-PB - 42320-1</v>
      </c>
      <c r="B330" s="216">
        <v>42320</v>
      </c>
      <c r="C330" s="215" t="s">
        <v>50</v>
      </c>
      <c r="D330" s="216">
        <v>1</v>
      </c>
      <c r="E330" s="236" t="s">
        <v>358</v>
      </c>
    </row>
    <row r="331" spans="1:496" ht="15" customHeight="1" x14ac:dyDescent="0.2">
      <c r="A331" s="216" t="str">
        <f t="shared" si="7"/>
        <v>INDEC-PB - 37420-1</v>
      </c>
      <c r="B331" s="216">
        <v>37420</v>
      </c>
      <c r="C331" s="215" t="s">
        <v>50</v>
      </c>
      <c r="D331" s="216">
        <v>1</v>
      </c>
      <c r="E331" s="236" t="s">
        <v>359</v>
      </c>
    </row>
    <row r="332" spans="1:496" s="221" customFormat="1" ht="15" customHeight="1" x14ac:dyDescent="0.2">
      <c r="A332" s="219"/>
      <c r="B332" s="219"/>
      <c r="D332" s="219"/>
      <c r="E332" s="237"/>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Q332" s="215"/>
      <c r="FR332" s="215"/>
      <c r="FS332" s="215"/>
      <c r="FT332" s="215"/>
      <c r="FU332" s="215"/>
      <c r="FV332" s="215"/>
      <c r="FW332" s="215"/>
      <c r="FX332" s="215"/>
      <c r="FY332" s="215"/>
      <c r="FZ332" s="215"/>
      <c r="GA332" s="215"/>
      <c r="GB332" s="215"/>
      <c r="GC332" s="215"/>
      <c r="GD332" s="215"/>
      <c r="GE332" s="215"/>
      <c r="GF332" s="215"/>
      <c r="GG332" s="215"/>
      <c r="GH332" s="215"/>
      <c r="GI332" s="215"/>
      <c r="GJ332" s="215"/>
      <c r="GK332" s="215"/>
      <c r="GL332" s="215"/>
      <c r="GM332" s="215"/>
      <c r="GN332" s="215"/>
      <c r="GO332" s="215"/>
      <c r="GP332" s="215"/>
      <c r="GQ332" s="215"/>
      <c r="GR332" s="215"/>
      <c r="GS332" s="215"/>
      <c r="GT332" s="215"/>
      <c r="GU332" s="215"/>
      <c r="GV332" s="215"/>
      <c r="GW332" s="215"/>
      <c r="GX332" s="215"/>
      <c r="GY332" s="215"/>
      <c r="GZ332" s="215"/>
      <c r="HA332" s="215"/>
      <c r="HB332" s="215"/>
      <c r="HC332" s="215"/>
      <c r="HD332" s="215"/>
      <c r="HE332" s="215"/>
      <c r="HF332" s="215"/>
      <c r="HG332" s="215"/>
      <c r="HH332" s="215"/>
      <c r="HI332" s="215"/>
      <c r="HJ332" s="215"/>
      <c r="HK332" s="215"/>
      <c r="HL332" s="215"/>
      <c r="HM332" s="215"/>
      <c r="HN332" s="215"/>
      <c r="HO332" s="215"/>
      <c r="HP332" s="215"/>
      <c r="HQ332" s="215"/>
      <c r="HR332" s="215"/>
      <c r="HS332" s="215"/>
      <c r="HT332" s="215"/>
      <c r="HU332" s="215"/>
      <c r="HV332" s="215"/>
      <c r="HW332" s="215"/>
      <c r="HX332" s="215"/>
      <c r="HY332" s="215"/>
      <c r="HZ332" s="215"/>
      <c r="IA332" s="215"/>
      <c r="IB332" s="215"/>
      <c r="IC332" s="215"/>
      <c r="ID332" s="215"/>
      <c r="IE332" s="215"/>
      <c r="IF332" s="215"/>
      <c r="IG332" s="215"/>
      <c r="IH332" s="215"/>
      <c r="II332" s="215"/>
      <c r="IJ332" s="215"/>
      <c r="IK332" s="215"/>
      <c r="IL332" s="215"/>
      <c r="IM332" s="215"/>
      <c r="IN332" s="215"/>
      <c r="IO332" s="215"/>
      <c r="IP332" s="215"/>
      <c r="IQ332" s="215"/>
      <c r="IR332" s="215"/>
      <c r="IS332" s="215"/>
      <c r="IT332" s="215"/>
      <c r="IU332" s="215"/>
      <c r="IV332" s="215"/>
      <c r="IW332" s="215"/>
      <c r="IX332" s="215"/>
      <c r="IY332" s="215"/>
      <c r="IZ332" s="215"/>
      <c r="JA332" s="215"/>
      <c r="JB332" s="215"/>
      <c r="JC332" s="215"/>
      <c r="JD332" s="215"/>
      <c r="JE332" s="215"/>
      <c r="JF332" s="215"/>
      <c r="JG332" s="215"/>
      <c r="JH332" s="215"/>
      <c r="JI332" s="215"/>
      <c r="JJ332" s="215"/>
      <c r="JK332" s="215"/>
      <c r="JL332" s="215"/>
      <c r="JM332" s="215"/>
      <c r="JN332" s="215"/>
      <c r="JO332" s="215"/>
      <c r="JP332" s="215"/>
      <c r="JQ332" s="215"/>
      <c r="JR332" s="215"/>
      <c r="JS332" s="215"/>
      <c r="JT332" s="215"/>
      <c r="JU332" s="215"/>
      <c r="JV332" s="215"/>
      <c r="JW332" s="215"/>
      <c r="JX332" s="215"/>
      <c r="JY332" s="215"/>
      <c r="JZ332" s="215"/>
      <c r="KA332" s="215"/>
      <c r="KB332" s="215"/>
      <c r="KC332" s="215"/>
      <c r="KD332" s="215"/>
      <c r="KE332" s="215"/>
      <c r="KF332" s="215"/>
      <c r="KG332" s="215"/>
      <c r="KH332" s="215"/>
      <c r="KI332" s="215"/>
      <c r="KJ332" s="215"/>
      <c r="KK332" s="215"/>
      <c r="KL332" s="215"/>
      <c r="KM332" s="215"/>
      <c r="KN332" s="215"/>
      <c r="KO332" s="215"/>
      <c r="KP332" s="215"/>
      <c r="KQ332" s="215"/>
      <c r="KR332" s="215"/>
      <c r="KS332" s="215"/>
      <c r="KT332" s="215"/>
      <c r="KU332" s="215"/>
      <c r="KV332" s="215"/>
      <c r="KW332" s="215"/>
      <c r="KX332" s="215"/>
      <c r="KY332" s="215"/>
      <c r="KZ332" s="215"/>
      <c r="LA332" s="215"/>
      <c r="LB332" s="215"/>
      <c r="LC332" s="215"/>
      <c r="LD332" s="215"/>
      <c r="LE332" s="215"/>
      <c r="LF332" s="215"/>
      <c r="LG332" s="215"/>
      <c r="LH332" s="215"/>
      <c r="LI332" s="215"/>
      <c r="LJ332" s="215"/>
      <c r="LK332" s="215"/>
      <c r="LL332" s="215"/>
      <c r="LM332" s="215"/>
      <c r="LN332" s="215"/>
      <c r="LO332" s="215"/>
      <c r="LP332" s="215"/>
      <c r="LQ332" s="215"/>
      <c r="LR332" s="215"/>
      <c r="LS332" s="215"/>
      <c r="LT332" s="215"/>
      <c r="LU332" s="215"/>
      <c r="LV332" s="215"/>
      <c r="LW332" s="215"/>
      <c r="LX332" s="215"/>
      <c r="LY332" s="215"/>
      <c r="LZ332" s="215"/>
      <c r="MA332" s="215"/>
      <c r="MB332" s="215"/>
      <c r="MC332" s="215"/>
      <c r="MD332" s="215"/>
      <c r="ME332" s="215"/>
      <c r="MF332" s="215"/>
      <c r="MG332" s="215"/>
      <c r="MH332" s="215"/>
      <c r="MI332" s="215"/>
      <c r="MJ332" s="215"/>
      <c r="MK332" s="215"/>
      <c r="ML332" s="215"/>
      <c r="MM332" s="215"/>
      <c r="MN332" s="215"/>
      <c r="MO332" s="215"/>
      <c r="MP332" s="215"/>
      <c r="MQ332" s="215"/>
      <c r="MR332" s="215"/>
      <c r="MS332" s="215"/>
      <c r="MT332" s="215"/>
      <c r="MU332" s="215"/>
      <c r="MV332" s="215"/>
      <c r="MW332" s="215"/>
      <c r="MX332" s="215"/>
      <c r="MY332" s="215"/>
      <c r="MZ332" s="215"/>
      <c r="NA332" s="215"/>
      <c r="NB332" s="215"/>
      <c r="NC332" s="215"/>
      <c r="ND332" s="215"/>
      <c r="NE332" s="215"/>
      <c r="NF332" s="215"/>
      <c r="NG332" s="215"/>
      <c r="NH332" s="215"/>
      <c r="NI332" s="215"/>
      <c r="NJ332" s="215"/>
      <c r="NK332" s="215"/>
      <c r="NL332" s="215"/>
      <c r="NM332" s="215"/>
      <c r="NN332" s="215"/>
      <c r="NO332" s="215"/>
      <c r="NP332" s="215"/>
      <c r="NQ332" s="215"/>
      <c r="NR332" s="215"/>
      <c r="NS332" s="215"/>
      <c r="NT332" s="215"/>
      <c r="NU332" s="215"/>
      <c r="NV332" s="215"/>
      <c r="NW332" s="215"/>
      <c r="NX332" s="215"/>
      <c r="NY332" s="215"/>
      <c r="NZ332" s="215"/>
      <c r="OA332" s="215"/>
      <c r="OB332" s="215"/>
      <c r="OC332" s="215"/>
      <c r="OD332" s="215"/>
      <c r="OE332" s="215"/>
      <c r="OF332" s="215"/>
      <c r="OG332" s="215"/>
      <c r="OH332" s="215"/>
      <c r="OI332" s="215"/>
      <c r="OJ332" s="215"/>
      <c r="OK332" s="215"/>
      <c r="OL332" s="215"/>
      <c r="OM332" s="215"/>
      <c r="ON332" s="215"/>
      <c r="OO332" s="215"/>
      <c r="OP332" s="215"/>
      <c r="OQ332" s="215"/>
      <c r="OR332" s="215"/>
      <c r="OS332" s="215"/>
      <c r="OT332" s="215"/>
      <c r="OU332" s="215"/>
      <c r="OV332" s="215"/>
      <c r="OW332" s="215"/>
      <c r="OX332" s="215"/>
      <c r="OY332" s="215"/>
      <c r="OZ332" s="215"/>
      <c r="PA332" s="215"/>
      <c r="PB332" s="215"/>
      <c r="PC332" s="215"/>
      <c r="PD332" s="215"/>
      <c r="PE332" s="215"/>
      <c r="PF332" s="215"/>
      <c r="PG332" s="215"/>
      <c r="PH332" s="215"/>
      <c r="PI332" s="215"/>
      <c r="PJ332" s="215"/>
      <c r="PK332" s="215"/>
      <c r="PL332" s="215"/>
      <c r="PM332" s="215"/>
      <c r="PN332" s="215"/>
      <c r="PO332" s="215"/>
      <c r="PP332" s="215"/>
      <c r="PQ332" s="215"/>
      <c r="PR332" s="215"/>
      <c r="PS332" s="215"/>
      <c r="PT332" s="215"/>
      <c r="PU332" s="215"/>
      <c r="PV332" s="215"/>
      <c r="PW332" s="215"/>
      <c r="PX332" s="215"/>
      <c r="PY332" s="215"/>
      <c r="PZ332" s="215"/>
      <c r="QA332" s="215"/>
      <c r="QB332" s="215"/>
      <c r="QC332" s="215"/>
      <c r="QD332" s="215"/>
      <c r="QE332" s="215"/>
      <c r="QF332" s="215"/>
      <c r="QG332" s="215"/>
      <c r="QH332" s="215"/>
      <c r="QI332" s="215"/>
      <c r="QJ332" s="215"/>
      <c r="QK332" s="215"/>
      <c r="QL332" s="215"/>
      <c r="QM332" s="215"/>
      <c r="QN332" s="215"/>
      <c r="QO332" s="215"/>
      <c r="QP332" s="215"/>
      <c r="QQ332" s="215"/>
      <c r="QR332" s="215"/>
      <c r="QS332" s="215"/>
      <c r="QT332" s="215"/>
      <c r="QU332" s="215"/>
      <c r="QV332" s="215"/>
      <c r="QW332" s="215"/>
      <c r="QX332" s="215"/>
      <c r="QY332" s="215"/>
      <c r="QZ332" s="215"/>
      <c r="RA332" s="215"/>
      <c r="RB332" s="215"/>
      <c r="RC332" s="215"/>
      <c r="RD332" s="215"/>
      <c r="RE332" s="215"/>
      <c r="RF332" s="215"/>
      <c r="RG332" s="215"/>
      <c r="RH332" s="215"/>
      <c r="RI332" s="215"/>
      <c r="RJ332" s="215"/>
      <c r="RK332" s="215"/>
      <c r="RL332" s="215"/>
      <c r="RM332" s="215"/>
      <c r="RN332" s="215"/>
      <c r="RO332" s="215"/>
      <c r="RP332" s="215"/>
      <c r="RQ332" s="215"/>
      <c r="RR332" s="215"/>
      <c r="RS332" s="215"/>
      <c r="RT332" s="215"/>
      <c r="RU332" s="215"/>
      <c r="RV332" s="215"/>
      <c r="RW332" s="215"/>
      <c r="RX332" s="215"/>
      <c r="RY332" s="215"/>
      <c r="RZ332" s="215"/>
      <c r="SA332" s="215"/>
      <c r="SB332" s="215"/>
    </row>
    <row r="333" spans="1:496" s="221" customFormat="1" ht="15" customHeight="1" x14ac:dyDescent="0.2">
      <c r="A333" s="219"/>
      <c r="B333" s="219"/>
      <c r="D333" s="219"/>
      <c r="E333" s="237"/>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Q333" s="215"/>
      <c r="FR333" s="215"/>
      <c r="FS333" s="215"/>
      <c r="FT333" s="215"/>
      <c r="FU333" s="215"/>
      <c r="FV333" s="215"/>
      <c r="FW333" s="215"/>
      <c r="FX333" s="215"/>
      <c r="FY333" s="215"/>
      <c r="FZ333" s="215"/>
      <c r="GA333" s="215"/>
      <c r="GB333" s="215"/>
      <c r="GC333" s="215"/>
      <c r="GD333" s="215"/>
      <c r="GE333" s="215"/>
      <c r="GF333" s="215"/>
      <c r="GG333" s="215"/>
      <c r="GH333" s="215"/>
      <c r="GI333" s="215"/>
      <c r="GJ333" s="215"/>
      <c r="GK333" s="215"/>
      <c r="GL333" s="215"/>
      <c r="GM333" s="215"/>
      <c r="GN333" s="215"/>
      <c r="GO333" s="215"/>
      <c r="GP333" s="215"/>
      <c r="GQ333" s="215"/>
      <c r="GR333" s="215"/>
      <c r="GS333" s="215"/>
      <c r="GT333" s="215"/>
      <c r="GU333" s="215"/>
      <c r="GV333" s="215"/>
      <c r="GW333" s="215"/>
      <c r="GX333" s="215"/>
      <c r="GY333" s="215"/>
      <c r="GZ333" s="215"/>
      <c r="HA333" s="215"/>
      <c r="HB333" s="215"/>
      <c r="HC333" s="215"/>
      <c r="HD333" s="215"/>
      <c r="HE333" s="215"/>
      <c r="HF333" s="215"/>
      <c r="HG333" s="215"/>
      <c r="HH333" s="215"/>
      <c r="HI333" s="215"/>
      <c r="HJ333" s="215"/>
      <c r="HK333" s="215"/>
      <c r="HL333" s="215"/>
      <c r="HM333" s="215"/>
      <c r="HN333" s="215"/>
      <c r="HO333" s="215"/>
      <c r="HP333" s="215"/>
      <c r="HQ333" s="215"/>
      <c r="HR333" s="215"/>
      <c r="HS333" s="215"/>
      <c r="HT333" s="215"/>
      <c r="HU333" s="215"/>
      <c r="HV333" s="215"/>
      <c r="HW333" s="215"/>
      <c r="HX333" s="215"/>
      <c r="HY333" s="215"/>
      <c r="HZ333" s="215"/>
      <c r="IA333" s="215"/>
      <c r="IB333" s="215"/>
      <c r="IC333" s="215"/>
      <c r="ID333" s="215"/>
      <c r="IE333" s="215"/>
      <c r="IF333" s="215"/>
      <c r="IG333" s="215"/>
      <c r="IH333" s="215"/>
      <c r="II333" s="215"/>
      <c r="IJ333" s="215"/>
      <c r="IK333" s="215"/>
      <c r="IL333" s="215"/>
      <c r="IM333" s="215"/>
      <c r="IN333" s="215"/>
      <c r="IO333" s="215"/>
      <c r="IP333" s="215"/>
      <c r="IQ333" s="215"/>
      <c r="IR333" s="215"/>
      <c r="IS333" s="215"/>
      <c r="IT333" s="215"/>
      <c r="IU333" s="215"/>
      <c r="IV333" s="215"/>
      <c r="IW333" s="215"/>
      <c r="IX333" s="215"/>
      <c r="IY333" s="215"/>
      <c r="IZ333" s="215"/>
      <c r="JA333" s="215"/>
      <c r="JB333" s="215"/>
      <c r="JC333" s="215"/>
      <c r="JD333" s="215"/>
      <c r="JE333" s="215"/>
      <c r="JF333" s="215"/>
      <c r="JG333" s="215"/>
      <c r="JH333" s="215"/>
      <c r="JI333" s="215"/>
      <c r="JJ333" s="215"/>
      <c r="JK333" s="215"/>
      <c r="JL333" s="215"/>
      <c r="JM333" s="215"/>
      <c r="JN333" s="215"/>
      <c r="JO333" s="215"/>
      <c r="JP333" s="215"/>
      <c r="JQ333" s="215"/>
      <c r="JR333" s="215"/>
      <c r="JS333" s="215"/>
      <c r="JT333" s="215"/>
      <c r="JU333" s="215"/>
      <c r="JV333" s="215"/>
      <c r="JW333" s="215"/>
      <c r="JX333" s="215"/>
      <c r="JY333" s="215"/>
      <c r="JZ333" s="215"/>
      <c r="KA333" s="215"/>
      <c r="KB333" s="215"/>
      <c r="KC333" s="215"/>
      <c r="KD333" s="215"/>
      <c r="KE333" s="215"/>
      <c r="KF333" s="215"/>
      <c r="KG333" s="215"/>
      <c r="KH333" s="215"/>
      <c r="KI333" s="215"/>
      <c r="KJ333" s="215"/>
      <c r="KK333" s="215"/>
      <c r="KL333" s="215"/>
      <c r="KM333" s="215"/>
      <c r="KN333" s="215"/>
      <c r="KO333" s="215"/>
      <c r="KP333" s="215"/>
      <c r="KQ333" s="215"/>
      <c r="KR333" s="215"/>
      <c r="KS333" s="215"/>
      <c r="KT333" s="215"/>
      <c r="KU333" s="215"/>
      <c r="KV333" s="215"/>
      <c r="KW333" s="215"/>
      <c r="KX333" s="215"/>
      <c r="KY333" s="215"/>
      <c r="KZ333" s="215"/>
      <c r="LA333" s="215"/>
      <c r="LB333" s="215"/>
      <c r="LC333" s="215"/>
      <c r="LD333" s="215"/>
      <c r="LE333" s="215"/>
      <c r="LF333" s="215"/>
      <c r="LG333" s="215"/>
      <c r="LH333" s="215"/>
      <c r="LI333" s="215"/>
      <c r="LJ333" s="215"/>
      <c r="LK333" s="215"/>
      <c r="LL333" s="215"/>
      <c r="LM333" s="215"/>
      <c r="LN333" s="215"/>
      <c r="LO333" s="215"/>
      <c r="LP333" s="215"/>
      <c r="LQ333" s="215"/>
      <c r="LR333" s="215"/>
      <c r="LS333" s="215"/>
      <c r="LT333" s="215"/>
      <c r="LU333" s="215"/>
      <c r="LV333" s="215"/>
      <c r="LW333" s="215"/>
      <c r="LX333" s="215"/>
      <c r="LY333" s="215"/>
      <c r="LZ333" s="215"/>
      <c r="MA333" s="215"/>
      <c r="MB333" s="215"/>
      <c r="MC333" s="215"/>
      <c r="MD333" s="215"/>
      <c r="ME333" s="215"/>
      <c r="MF333" s="215"/>
      <c r="MG333" s="215"/>
      <c r="MH333" s="215"/>
      <c r="MI333" s="215"/>
      <c r="MJ333" s="215"/>
      <c r="MK333" s="215"/>
      <c r="ML333" s="215"/>
      <c r="MM333" s="215"/>
      <c r="MN333" s="215"/>
      <c r="MO333" s="215"/>
      <c r="MP333" s="215"/>
      <c r="MQ333" s="215"/>
      <c r="MR333" s="215"/>
      <c r="MS333" s="215"/>
      <c r="MT333" s="215"/>
      <c r="MU333" s="215"/>
      <c r="MV333" s="215"/>
      <c r="MW333" s="215"/>
      <c r="MX333" s="215"/>
      <c r="MY333" s="215"/>
      <c r="MZ333" s="215"/>
      <c r="NA333" s="215"/>
      <c r="NB333" s="215"/>
      <c r="NC333" s="215"/>
      <c r="ND333" s="215"/>
      <c r="NE333" s="215"/>
      <c r="NF333" s="215"/>
      <c r="NG333" s="215"/>
      <c r="NH333" s="215"/>
      <c r="NI333" s="215"/>
      <c r="NJ333" s="215"/>
      <c r="NK333" s="215"/>
      <c r="NL333" s="215"/>
      <c r="NM333" s="215"/>
      <c r="NN333" s="215"/>
      <c r="NO333" s="215"/>
      <c r="NP333" s="215"/>
      <c r="NQ333" s="215"/>
      <c r="NR333" s="215"/>
      <c r="NS333" s="215"/>
      <c r="NT333" s="215"/>
      <c r="NU333" s="215"/>
      <c r="NV333" s="215"/>
      <c r="NW333" s="215"/>
      <c r="NX333" s="215"/>
      <c r="NY333" s="215"/>
      <c r="NZ333" s="215"/>
      <c r="OA333" s="215"/>
      <c r="OB333" s="215"/>
      <c r="OC333" s="215"/>
      <c r="OD333" s="215"/>
      <c r="OE333" s="215"/>
      <c r="OF333" s="215"/>
      <c r="OG333" s="215"/>
      <c r="OH333" s="215"/>
      <c r="OI333" s="215"/>
      <c r="OJ333" s="215"/>
      <c r="OK333" s="215"/>
      <c r="OL333" s="215"/>
      <c r="OM333" s="215"/>
      <c r="ON333" s="215"/>
      <c r="OO333" s="215"/>
      <c r="OP333" s="215"/>
      <c r="OQ333" s="215"/>
      <c r="OR333" s="215"/>
      <c r="OS333" s="215"/>
      <c r="OT333" s="215"/>
      <c r="OU333" s="215"/>
      <c r="OV333" s="215"/>
      <c r="OW333" s="215"/>
      <c r="OX333" s="215"/>
      <c r="OY333" s="215"/>
      <c r="OZ333" s="215"/>
      <c r="PA333" s="215"/>
      <c r="PB333" s="215"/>
      <c r="PC333" s="215"/>
      <c r="PD333" s="215"/>
      <c r="PE333" s="215"/>
      <c r="PF333" s="215"/>
      <c r="PG333" s="215"/>
      <c r="PH333" s="215"/>
      <c r="PI333" s="215"/>
      <c r="PJ333" s="215"/>
      <c r="PK333" s="215"/>
      <c r="PL333" s="215"/>
      <c r="PM333" s="215"/>
      <c r="PN333" s="215"/>
      <c r="PO333" s="215"/>
      <c r="PP333" s="215"/>
      <c r="PQ333" s="215"/>
      <c r="PR333" s="215"/>
      <c r="PS333" s="215"/>
      <c r="PT333" s="215"/>
      <c r="PU333" s="215"/>
      <c r="PV333" s="215"/>
      <c r="PW333" s="215"/>
      <c r="PX333" s="215"/>
      <c r="PY333" s="215"/>
      <c r="PZ333" s="215"/>
      <c r="QA333" s="215"/>
      <c r="QB333" s="215"/>
      <c r="QC333" s="215"/>
      <c r="QD333" s="215"/>
      <c r="QE333" s="215"/>
      <c r="QF333" s="215"/>
      <c r="QG333" s="215"/>
      <c r="QH333" s="215"/>
      <c r="QI333" s="215"/>
      <c r="QJ333" s="215"/>
      <c r="QK333" s="215"/>
      <c r="QL333" s="215"/>
      <c r="QM333" s="215"/>
      <c r="QN333" s="215"/>
      <c r="QO333" s="215"/>
      <c r="QP333" s="215"/>
      <c r="QQ333" s="215"/>
      <c r="QR333" s="215"/>
      <c r="QS333" s="215"/>
      <c r="QT333" s="215"/>
      <c r="QU333" s="215"/>
      <c r="QV333" s="215"/>
      <c r="QW333" s="215"/>
      <c r="QX333" s="215"/>
      <c r="QY333" s="215"/>
      <c r="QZ333" s="215"/>
      <c r="RA333" s="215"/>
      <c r="RB333" s="215"/>
      <c r="RC333" s="215"/>
      <c r="RD333" s="215"/>
      <c r="RE333" s="215"/>
      <c r="RF333" s="215"/>
      <c r="RG333" s="215"/>
      <c r="RH333" s="215"/>
      <c r="RI333" s="215"/>
      <c r="RJ333" s="215"/>
      <c r="RK333" s="215"/>
      <c r="RL333" s="215"/>
      <c r="RM333" s="215"/>
      <c r="RN333" s="215"/>
      <c r="RO333" s="215"/>
      <c r="RP333" s="215"/>
      <c r="RQ333" s="215"/>
      <c r="RR333" s="215"/>
      <c r="RS333" s="215"/>
      <c r="RT333" s="215"/>
      <c r="RU333" s="215"/>
      <c r="RV333" s="215"/>
      <c r="RW333" s="215"/>
      <c r="RX333" s="215"/>
      <c r="RY333" s="215"/>
      <c r="RZ333" s="215"/>
      <c r="SA333" s="215"/>
      <c r="SB333" s="215"/>
    </row>
    <row r="334" spans="1:496" s="221" customFormat="1" ht="15" customHeight="1" x14ac:dyDescent="0.2">
      <c r="A334" s="219"/>
      <c r="B334" s="219"/>
      <c r="D334" s="219"/>
      <c r="E334" s="237"/>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Q334" s="215"/>
      <c r="FR334" s="215"/>
      <c r="FS334" s="215"/>
      <c r="FT334" s="215"/>
      <c r="FU334" s="215"/>
      <c r="FV334" s="215"/>
      <c r="FW334" s="215"/>
      <c r="FX334" s="215"/>
      <c r="FY334" s="215"/>
      <c r="FZ334" s="215"/>
      <c r="GA334" s="215"/>
      <c r="GB334" s="215"/>
      <c r="GC334" s="215"/>
      <c r="GD334" s="215"/>
      <c r="GE334" s="215"/>
      <c r="GF334" s="215"/>
      <c r="GG334" s="215"/>
      <c r="GH334" s="215"/>
      <c r="GI334" s="215"/>
      <c r="GJ334" s="215"/>
      <c r="GK334" s="215"/>
      <c r="GL334" s="215"/>
      <c r="GM334" s="215"/>
      <c r="GN334" s="215"/>
      <c r="GO334" s="215"/>
      <c r="GP334" s="215"/>
      <c r="GQ334" s="215"/>
      <c r="GR334" s="215"/>
      <c r="GS334" s="215"/>
      <c r="GT334" s="215"/>
      <c r="GU334" s="215"/>
      <c r="GV334" s="215"/>
      <c r="GW334" s="215"/>
      <c r="GX334" s="215"/>
      <c r="GY334" s="215"/>
      <c r="GZ334" s="215"/>
      <c r="HA334" s="215"/>
      <c r="HB334" s="215"/>
      <c r="HC334" s="215"/>
      <c r="HD334" s="215"/>
      <c r="HE334" s="215"/>
      <c r="HF334" s="215"/>
      <c r="HG334" s="215"/>
      <c r="HH334" s="215"/>
      <c r="HI334" s="215"/>
      <c r="HJ334" s="215"/>
      <c r="HK334" s="215"/>
      <c r="HL334" s="215"/>
      <c r="HM334" s="215"/>
      <c r="HN334" s="215"/>
      <c r="HO334" s="215"/>
      <c r="HP334" s="215"/>
      <c r="HQ334" s="215"/>
      <c r="HR334" s="215"/>
      <c r="HS334" s="215"/>
      <c r="HT334" s="215"/>
      <c r="HU334" s="215"/>
      <c r="HV334" s="215"/>
      <c r="HW334" s="215"/>
      <c r="HX334" s="215"/>
      <c r="HY334" s="215"/>
      <c r="HZ334" s="215"/>
      <c r="IA334" s="215"/>
      <c r="IB334" s="215"/>
      <c r="IC334" s="215"/>
      <c r="ID334" s="215"/>
      <c r="IE334" s="215"/>
      <c r="IF334" s="215"/>
      <c r="IG334" s="215"/>
      <c r="IH334" s="215"/>
      <c r="II334" s="215"/>
      <c r="IJ334" s="215"/>
      <c r="IK334" s="215"/>
      <c r="IL334" s="215"/>
      <c r="IM334" s="215"/>
      <c r="IN334" s="215"/>
      <c r="IO334" s="215"/>
      <c r="IP334" s="215"/>
      <c r="IQ334" s="215"/>
      <c r="IR334" s="215"/>
      <c r="IS334" s="215"/>
      <c r="IT334" s="215"/>
      <c r="IU334" s="215"/>
      <c r="IV334" s="215"/>
      <c r="IW334" s="215"/>
      <c r="IX334" s="215"/>
      <c r="IY334" s="215"/>
      <c r="IZ334" s="215"/>
      <c r="JA334" s="215"/>
      <c r="JB334" s="215"/>
      <c r="JC334" s="215"/>
      <c r="JD334" s="215"/>
      <c r="JE334" s="215"/>
      <c r="JF334" s="215"/>
      <c r="JG334" s="215"/>
      <c r="JH334" s="215"/>
      <c r="JI334" s="215"/>
      <c r="JJ334" s="215"/>
      <c r="JK334" s="215"/>
      <c r="JL334" s="215"/>
      <c r="JM334" s="215"/>
      <c r="JN334" s="215"/>
      <c r="JO334" s="215"/>
      <c r="JP334" s="215"/>
      <c r="JQ334" s="215"/>
      <c r="JR334" s="215"/>
      <c r="JS334" s="215"/>
      <c r="JT334" s="215"/>
      <c r="JU334" s="215"/>
      <c r="JV334" s="215"/>
      <c r="JW334" s="215"/>
      <c r="JX334" s="215"/>
      <c r="JY334" s="215"/>
      <c r="JZ334" s="215"/>
      <c r="KA334" s="215"/>
      <c r="KB334" s="215"/>
      <c r="KC334" s="215"/>
      <c r="KD334" s="215"/>
      <c r="KE334" s="215"/>
      <c r="KF334" s="215"/>
      <c r="KG334" s="215"/>
      <c r="KH334" s="215"/>
      <c r="KI334" s="215"/>
      <c r="KJ334" s="215"/>
      <c r="KK334" s="215"/>
      <c r="KL334" s="215"/>
      <c r="KM334" s="215"/>
      <c r="KN334" s="215"/>
      <c r="KO334" s="215"/>
      <c r="KP334" s="215"/>
      <c r="KQ334" s="215"/>
      <c r="KR334" s="215"/>
      <c r="KS334" s="215"/>
      <c r="KT334" s="215"/>
      <c r="KU334" s="215"/>
      <c r="KV334" s="215"/>
      <c r="KW334" s="215"/>
      <c r="KX334" s="215"/>
      <c r="KY334" s="215"/>
      <c r="KZ334" s="215"/>
      <c r="LA334" s="215"/>
      <c r="LB334" s="215"/>
      <c r="LC334" s="215"/>
      <c r="LD334" s="215"/>
      <c r="LE334" s="215"/>
      <c r="LF334" s="215"/>
      <c r="LG334" s="215"/>
      <c r="LH334" s="215"/>
      <c r="LI334" s="215"/>
      <c r="LJ334" s="215"/>
      <c r="LK334" s="215"/>
      <c r="LL334" s="215"/>
      <c r="LM334" s="215"/>
      <c r="LN334" s="215"/>
      <c r="LO334" s="215"/>
      <c r="LP334" s="215"/>
      <c r="LQ334" s="215"/>
      <c r="LR334" s="215"/>
      <c r="LS334" s="215"/>
      <c r="LT334" s="215"/>
      <c r="LU334" s="215"/>
      <c r="LV334" s="215"/>
      <c r="LW334" s="215"/>
      <c r="LX334" s="215"/>
      <c r="LY334" s="215"/>
      <c r="LZ334" s="215"/>
      <c r="MA334" s="215"/>
      <c r="MB334" s="215"/>
      <c r="MC334" s="215"/>
      <c r="MD334" s="215"/>
      <c r="ME334" s="215"/>
      <c r="MF334" s="215"/>
      <c r="MG334" s="215"/>
      <c r="MH334" s="215"/>
      <c r="MI334" s="215"/>
      <c r="MJ334" s="215"/>
      <c r="MK334" s="215"/>
      <c r="ML334" s="215"/>
      <c r="MM334" s="215"/>
      <c r="MN334" s="215"/>
      <c r="MO334" s="215"/>
      <c r="MP334" s="215"/>
      <c r="MQ334" s="215"/>
      <c r="MR334" s="215"/>
      <c r="MS334" s="215"/>
      <c r="MT334" s="215"/>
      <c r="MU334" s="215"/>
      <c r="MV334" s="215"/>
      <c r="MW334" s="215"/>
      <c r="MX334" s="215"/>
      <c r="MY334" s="215"/>
      <c r="MZ334" s="215"/>
      <c r="NA334" s="215"/>
      <c r="NB334" s="215"/>
      <c r="NC334" s="215"/>
      <c r="ND334" s="215"/>
      <c r="NE334" s="215"/>
      <c r="NF334" s="215"/>
      <c r="NG334" s="215"/>
      <c r="NH334" s="215"/>
      <c r="NI334" s="215"/>
      <c r="NJ334" s="215"/>
      <c r="NK334" s="215"/>
      <c r="NL334" s="215"/>
      <c r="NM334" s="215"/>
      <c r="NN334" s="215"/>
      <c r="NO334" s="215"/>
      <c r="NP334" s="215"/>
      <c r="NQ334" s="215"/>
      <c r="NR334" s="215"/>
      <c r="NS334" s="215"/>
      <c r="NT334" s="215"/>
      <c r="NU334" s="215"/>
      <c r="NV334" s="215"/>
      <c r="NW334" s="215"/>
      <c r="NX334" s="215"/>
      <c r="NY334" s="215"/>
      <c r="NZ334" s="215"/>
      <c r="OA334" s="215"/>
      <c r="OB334" s="215"/>
      <c r="OC334" s="215"/>
      <c r="OD334" s="215"/>
      <c r="OE334" s="215"/>
      <c r="OF334" s="215"/>
      <c r="OG334" s="215"/>
      <c r="OH334" s="215"/>
      <c r="OI334" s="215"/>
      <c r="OJ334" s="215"/>
      <c r="OK334" s="215"/>
      <c r="OL334" s="215"/>
      <c r="OM334" s="215"/>
      <c r="ON334" s="215"/>
      <c r="OO334" s="215"/>
      <c r="OP334" s="215"/>
      <c r="OQ334" s="215"/>
      <c r="OR334" s="215"/>
      <c r="OS334" s="215"/>
      <c r="OT334" s="215"/>
      <c r="OU334" s="215"/>
      <c r="OV334" s="215"/>
      <c r="OW334" s="215"/>
      <c r="OX334" s="215"/>
      <c r="OY334" s="215"/>
      <c r="OZ334" s="215"/>
      <c r="PA334" s="215"/>
      <c r="PB334" s="215"/>
      <c r="PC334" s="215"/>
      <c r="PD334" s="215"/>
      <c r="PE334" s="215"/>
      <c r="PF334" s="215"/>
      <c r="PG334" s="215"/>
      <c r="PH334" s="215"/>
      <c r="PI334" s="215"/>
      <c r="PJ334" s="215"/>
      <c r="PK334" s="215"/>
      <c r="PL334" s="215"/>
      <c r="PM334" s="215"/>
      <c r="PN334" s="215"/>
      <c r="PO334" s="215"/>
      <c r="PP334" s="215"/>
      <c r="PQ334" s="215"/>
      <c r="PR334" s="215"/>
      <c r="PS334" s="215"/>
      <c r="PT334" s="215"/>
      <c r="PU334" s="215"/>
      <c r="PV334" s="215"/>
      <c r="PW334" s="215"/>
      <c r="PX334" s="215"/>
      <c r="PY334" s="215"/>
      <c r="PZ334" s="215"/>
      <c r="QA334" s="215"/>
      <c r="QB334" s="215"/>
      <c r="QC334" s="215"/>
      <c r="QD334" s="215"/>
      <c r="QE334" s="215"/>
      <c r="QF334" s="215"/>
      <c r="QG334" s="215"/>
      <c r="QH334" s="215"/>
      <c r="QI334" s="215"/>
      <c r="QJ334" s="215"/>
      <c r="QK334" s="215"/>
      <c r="QL334" s="215"/>
      <c r="QM334" s="215"/>
      <c r="QN334" s="215"/>
      <c r="QO334" s="215"/>
      <c r="QP334" s="215"/>
      <c r="QQ334" s="215"/>
      <c r="QR334" s="215"/>
      <c r="QS334" s="215"/>
      <c r="QT334" s="215"/>
      <c r="QU334" s="215"/>
      <c r="QV334" s="215"/>
      <c r="QW334" s="215"/>
      <c r="QX334" s="215"/>
      <c r="QY334" s="215"/>
      <c r="QZ334" s="215"/>
      <c r="RA334" s="215"/>
      <c r="RB334" s="215"/>
      <c r="RC334" s="215"/>
      <c r="RD334" s="215"/>
      <c r="RE334" s="215"/>
      <c r="RF334" s="215"/>
      <c r="RG334" s="215"/>
      <c r="RH334" s="215"/>
      <c r="RI334" s="215"/>
      <c r="RJ334" s="215"/>
      <c r="RK334" s="215"/>
      <c r="RL334" s="215"/>
      <c r="RM334" s="215"/>
      <c r="RN334" s="215"/>
      <c r="RO334" s="215"/>
      <c r="RP334" s="215"/>
      <c r="RQ334" s="215"/>
      <c r="RR334" s="215"/>
      <c r="RS334" s="215"/>
      <c r="RT334" s="215"/>
      <c r="RU334" s="215"/>
      <c r="RV334" s="215"/>
      <c r="RW334" s="215"/>
      <c r="RX334" s="215"/>
      <c r="RY334" s="215"/>
      <c r="RZ334" s="215"/>
      <c r="SA334" s="215"/>
      <c r="SB334" s="215"/>
    </row>
    <row r="335" spans="1:496" ht="15" customHeight="1" x14ac:dyDescent="0.2">
      <c r="A335" s="216" t="str">
        <f t="shared" si="7"/>
        <v>INDEC-PB - 36320-1</v>
      </c>
      <c r="B335" s="216">
        <v>36320</v>
      </c>
      <c r="C335" s="215" t="s">
        <v>50</v>
      </c>
      <c r="D335" s="216">
        <v>1</v>
      </c>
      <c r="E335" s="236" t="s">
        <v>360</v>
      </c>
    </row>
    <row r="336" spans="1:496" ht="15" customHeight="1" x14ac:dyDescent="0.2">
      <c r="A336" s="216" t="str">
        <f t="shared" si="7"/>
        <v>INDEC-PB - 46220-1</v>
      </c>
      <c r="B336" s="216">
        <v>46220</v>
      </c>
      <c r="C336" s="215" t="s">
        <v>50</v>
      </c>
      <c r="D336" s="216">
        <v>1</v>
      </c>
      <c r="E336" s="236" t="s">
        <v>361</v>
      </c>
    </row>
    <row r="337" spans="1:496" s="221" customFormat="1" ht="15" customHeight="1" x14ac:dyDescent="0.2">
      <c r="A337" s="219"/>
      <c r="B337" s="219"/>
      <c r="D337" s="219"/>
      <c r="E337" s="237"/>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Q337" s="215"/>
      <c r="FR337" s="215"/>
      <c r="FS337" s="215"/>
      <c r="FT337" s="215"/>
      <c r="FU337" s="215"/>
      <c r="FV337" s="215"/>
      <c r="FW337" s="215"/>
      <c r="FX337" s="215"/>
      <c r="FY337" s="215"/>
      <c r="FZ337" s="215"/>
      <c r="GA337" s="215"/>
      <c r="GB337" s="215"/>
      <c r="GC337" s="215"/>
      <c r="GD337" s="215"/>
      <c r="GE337" s="215"/>
      <c r="GF337" s="215"/>
      <c r="GG337" s="215"/>
      <c r="GH337" s="215"/>
      <c r="GI337" s="215"/>
      <c r="GJ337" s="215"/>
      <c r="GK337" s="215"/>
      <c r="GL337" s="215"/>
      <c r="GM337" s="215"/>
      <c r="GN337" s="215"/>
      <c r="GO337" s="215"/>
      <c r="GP337" s="215"/>
      <c r="GQ337" s="215"/>
      <c r="GR337" s="215"/>
      <c r="GS337" s="215"/>
      <c r="GT337" s="215"/>
      <c r="GU337" s="215"/>
      <c r="GV337" s="215"/>
      <c r="GW337" s="215"/>
      <c r="GX337" s="215"/>
      <c r="GY337" s="215"/>
      <c r="GZ337" s="215"/>
      <c r="HA337" s="215"/>
      <c r="HB337" s="215"/>
      <c r="HC337" s="215"/>
      <c r="HD337" s="215"/>
      <c r="HE337" s="215"/>
      <c r="HF337" s="215"/>
      <c r="HG337" s="215"/>
      <c r="HH337" s="215"/>
      <c r="HI337" s="215"/>
      <c r="HJ337" s="215"/>
      <c r="HK337" s="215"/>
      <c r="HL337" s="215"/>
      <c r="HM337" s="215"/>
      <c r="HN337" s="215"/>
      <c r="HO337" s="215"/>
      <c r="HP337" s="215"/>
      <c r="HQ337" s="215"/>
      <c r="HR337" s="215"/>
      <c r="HS337" s="215"/>
      <c r="HT337" s="215"/>
      <c r="HU337" s="215"/>
      <c r="HV337" s="215"/>
      <c r="HW337" s="215"/>
      <c r="HX337" s="215"/>
      <c r="HY337" s="215"/>
      <c r="HZ337" s="215"/>
      <c r="IA337" s="215"/>
      <c r="IB337" s="215"/>
      <c r="IC337" s="215"/>
      <c r="ID337" s="215"/>
      <c r="IE337" s="215"/>
      <c r="IF337" s="215"/>
      <c r="IG337" s="215"/>
      <c r="IH337" s="215"/>
      <c r="II337" s="215"/>
      <c r="IJ337" s="215"/>
      <c r="IK337" s="215"/>
      <c r="IL337" s="215"/>
      <c r="IM337" s="215"/>
      <c r="IN337" s="215"/>
      <c r="IO337" s="215"/>
      <c r="IP337" s="215"/>
      <c r="IQ337" s="215"/>
      <c r="IR337" s="215"/>
      <c r="IS337" s="215"/>
      <c r="IT337" s="215"/>
      <c r="IU337" s="215"/>
      <c r="IV337" s="215"/>
      <c r="IW337" s="215"/>
      <c r="IX337" s="215"/>
      <c r="IY337" s="215"/>
      <c r="IZ337" s="215"/>
      <c r="JA337" s="215"/>
      <c r="JB337" s="215"/>
      <c r="JC337" s="215"/>
      <c r="JD337" s="215"/>
      <c r="JE337" s="215"/>
      <c r="JF337" s="215"/>
      <c r="JG337" s="215"/>
      <c r="JH337" s="215"/>
      <c r="JI337" s="215"/>
      <c r="JJ337" s="215"/>
      <c r="JK337" s="215"/>
      <c r="JL337" s="215"/>
      <c r="JM337" s="215"/>
      <c r="JN337" s="215"/>
      <c r="JO337" s="215"/>
      <c r="JP337" s="215"/>
      <c r="JQ337" s="215"/>
      <c r="JR337" s="215"/>
      <c r="JS337" s="215"/>
      <c r="JT337" s="215"/>
      <c r="JU337" s="215"/>
      <c r="JV337" s="215"/>
      <c r="JW337" s="215"/>
      <c r="JX337" s="215"/>
      <c r="JY337" s="215"/>
      <c r="JZ337" s="215"/>
      <c r="KA337" s="215"/>
      <c r="KB337" s="215"/>
      <c r="KC337" s="215"/>
      <c r="KD337" s="215"/>
      <c r="KE337" s="215"/>
      <c r="KF337" s="215"/>
      <c r="KG337" s="215"/>
      <c r="KH337" s="215"/>
      <c r="KI337" s="215"/>
      <c r="KJ337" s="215"/>
      <c r="KK337" s="215"/>
      <c r="KL337" s="215"/>
      <c r="KM337" s="215"/>
      <c r="KN337" s="215"/>
      <c r="KO337" s="215"/>
      <c r="KP337" s="215"/>
      <c r="KQ337" s="215"/>
      <c r="KR337" s="215"/>
      <c r="KS337" s="215"/>
      <c r="KT337" s="215"/>
      <c r="KU337" s="215"/>
      <c r="KV337" s="215"/>
      <c r="KW337" s="215"/>
      <c r="KX337" s="215"/>
      <c r="KY337" s="215"/>
      <c r="KZ337" s="215"/>
      <c r="LA337" s="215"/>
      <c r="LB337" s="215"/>
      <c r="LC337" s="215"/>
      <c r="LD337" s="215"/>
      <c r="LE337" s="215"/>
      <c r="LF337" s="215"/>
      <c r="LG337" s="215"/>
      <c r="LH337" s="215"/>
      <c r="LI337" s="215"/>
      <c r="LJ337" s="215"/>
      <c r="LK337" s="215"/>
      <c r="LL337" s="215"/>
      <c r="LM337" s="215"/>
      <c r="LN337" s="215"/>
      <c r="LO337" s="215"/>
      <c r="LP337" s="215"/>
      <c r="LQ337" s="215"/>
      <c r="LR337" s="215"/>
      <c r="LS337" s="215"/>
      <c r="LT337" s="215"/>
      <c r="LU337" s="215"/>
      <c r="LV337" s="215"/>
      <c r="LW337" s="215"/>
      <c r="LX337" s="215"/>
      <c r="LY337" s="215"/>
      <c r="LZ337" s="215"/>
      <c r="MA337" s="215"/>
      <c r="MB337" s="215"/>
      <c r="MC337" s="215"/>
      <c r="MD337" s="215"/>
      <c r="ME337" s="215"/>
      <c r="MF337" s="215"/>
      <c r="MG337" s="215"/>
      <c r="MH337" s="215"/>
      <c r="MI337" s="215"/>
      <c r="MJ337" s="215"/>
      <c r="MK337" s="215"/>
      <c r="ML337" s="215"/>
      <c r="MM337" s="215"/>
      <c r="MN337" s="215"/>
      <c r="MO337" s="215"/>
      <c r="MP337" s="215"/>
      <c r="MQ337" s="215"/>
      <c r="MR337" s="215"/>
      <c r="MS337" s="215"/>
      <c r="MT337" s="215"/>
      <c r="MU337" s="215"/>
      <c r="MV337" s="215"/>
      <c r="MW337" s="215"/>
      <c r="MX337" s="215"/>
      <c r="MY337" s="215"/>
      <c r="MZ337" s="215"/>
      <c r="NA337" s="215"/>
      <c r="NB337" s="215"/>
      <c r="NC337" s="215"/>
      <c r="ND337" s="215"/>
      <c r="NE337" s="215"/>
      <c r="NF337" s="215"/>
      <c r="NG337" s="215"/>
      <c r="NH337" s="215"/>
      <c r="NI337" s="215"/>
      <c r="NJ337" s="215"/>
      <c r="NK337" s="215"/>
      <c r="NL337" s="215"/>
      <c r="NM337" s="215"/>
      <c r="NN337" s="215"/>
      <c r="NO337" s="215"/>
      <c r="NP337" s="215"/>
      <c r="NQ337" s="215"/>
      <c r="NR337" s="215"/>
      <c r="NS337" s="215"/>
      <c r="NT337" s="215"/>
      <c r="NU337" s="215"/>
      <c r="NV337" s="215"/>
      <c r="NW337" s="215"/>
      <c r="NX337" s="215"/>
      <c r="NY337" s="215"/>
      <c r="NZ337" s="215"/>
      <c r="OA337" s="215"/>
      <c r="OB337" s="215"/>
      <c r="OC337" s="215"/>
      <c r="OD337" s="215"/>
      <c r="OE337" s="215"/>
      <c r="OF337" s="215"/>
      <c r="OG337" s="215"/>
      <c r="OH337" s="215"/>
      <c r="OI337" s="215"/>
      <c r="OJ337" s="215"/>
      <c r="OK337" s="215"/>
      <c r="OL337" s="215"/>
      <c r="OM337" s="215"/>
      <c r="ON337" s="215"/>
      <c r="OO337" s="215"/>
      <c r="OP337" s="215"/>
      <c r="OQ337" s="215"/>
      <c r="OR337" s="215"/>
      <c r="OS337" s="215"/>
      <c r="OT337" s="215"/>
      <c r="OU337" s="215"/>
      <c r="OV337" s="215"/>
      <c r="OW337" s="215"/>
      <c r="OX337" s="215"/>
      <c r="OY337" s="215"/>
      <c r="OZ337" s="215"/>
      <c r="PA337" s="215"/>
      <c r="PB337" s="215"/>
      <c r="PC337" s="215"/>
      <c r="PD337" s="215"/>
      <c r="PE337" s="215"/>
      <c r="PF337" s="215"/>
      <c r="PG337" s="215"/>
      <c r="PH337" s="215"/>
      <c r="PI337" s="215"/>
      <c r="PJ337" s="215"/>
      <c r="PK337" s="215"/>
      <c r="PL337" s="215"/>
      <c r="PM337" s="215"/>
      <c r="PN337" s="215"/>
      <c r="PO337" s="215"/>
      <c r="PP337" s="215"/>
      <c r="PQ337" s="215"/>
      <c r="PR337" s="215"/>
      <c r="PS337" s="215"/>
      <c r="PT337" s="215"/>
      <c r="PU337" s="215"/>
      <c r="PV337" s="215"/>
      <c r="PW337" s="215"/>
      <c r="PX337" s="215"/>
      <c r="PY337" s="215"/>
      <c r="PZ337" s="215"/>
      <c r="QA337" s="215"/>
      <c r="QB337" s="215"/>
      <c r="QC337" s="215"/>
      <c r="QD337" s="215"/>
      <c r="QE337" s="215"/>
      <c r="QF337" s="215"/>
      <c r="QG337" s="215"/>
      <c r="QH337" s="215"/>
      <c r="QI337" s="215"/>
      <c r="QJ337" s="215"/>
      <c r="QK337" s="215"/>
      <c r="QL337" s="215"/>
      <c r="QM337" s="215"/>
      <c r="QN337" s="215"/>
      <c r="QO337" s="215"/>
      <c r="QP337" s="215"/>
      <c r="QQ337" s="215"/>
      <c r="QR337" s="215"/>
      <c r="QS337" s="215"/>
      <c r="QT337" s="215"/>
      <c r="QU337" s="215"/>
      <c r="QV337" s="215"/>
      <c r="QW337" s="215"/>
      <c r="QX337" s="215"/>
      <c r="QY337" s="215"/>
      <c r="QZ337" s="215"/>
      <c r="RA337" s="215"/>
      <c r="RB337" s="215"/>
      <c r="RC337" s="215"/>
      <c r="RD337" s="215"/>
      <c r="RE337" s="215"/>
      <c r="RF337" s="215"/>
      <c r="RG337" s="215"/>
      <c r="RH337" s="215"/>
      <c r="RI337" s="215"/>
      <c r="RJ337" s="215"/>
      <c r="RK337" s="215"/>
      <c r="RL337" s="215"/>
      <c r="RM337" s="215"/>
      <c r="RN337" s="215"/>
      <c r="RO337" s="215"/>
      <c r="RP337" s="215"/>
      <c r="RQ337" s="215"/>
      <c r="RR337" s="215"/>
      <c r="RS337" s="215"/>
      <c r="RT337" s="215"/>
      <c r="RU337" s="215"/>
      <c r="RV337" s="215"/>
      <c r="RW337" s="215"/>
      <c r="RX337" s="215"/>
      <c r="RY337" s="215"/>
      <c r="RZ337" s="215"/>
      <c r="SA337" s="215"/>
      <c r="SB337" s="215"/>
    </row>
    <row r="338" spans="1:496" ht="15" customHeight="1" x14ac:dyDescent="0.2">
      <c r="A338" s="216" t="str">
        <f t="shared" si="7"/>
        <v>INDEC-PB - 37440-1</v>
      </c>
      <c r="B338" s="216">
        <v>37440</v>
      </c>
      <c r="C338" s="215" t="s">
        <v>50</v>
      </c>
      <c r="D338" s="216">
        <v>1</v>
      </c>
      <c r="E338" s="236" t="s">
        <v>362</v>
      </c>
    </row>
    <row r="339" spans="1:496" ht="15" customHeight="1" x14ac:dyDescent="0.2">
      <c r="A339" s="216" t="str">
        <f t="shared" si="7"/>
        <v>INDEC-PB - 42992-1</v>
      </c>
      <c r="B339" s="216">
        <v>42992</v>
      </c>
      <c r="C339" s="215" t="s">
        <v>50</v>
      </c>
      <c r="D339" s="216">
        <v>1</v>
      </c>
      <c r="E339" s="236" t="s">
        <v>363</v>
      </c>
    </row>
    <row r="340" spans="1:496" ht="15" customHeight="1" x14ac:dyDescent="0.2">
      <c r="A340" s="216" t="str">
        <f t="shared" si="7"/>
        <v>INDEC-PB - 42999-2</v>
      </c>
      <c r="B340" s="216">
        <v>42999</v>
      </c>
      <c r="C340" s="215" t="s">
        <v>50</v>
      </c>
      <c r="D340" s="216">
        <v>2</v>
      </c>
      <c r="E340" s="236" t="s">
        <v>364</v>
      </c>
    </row>
    <row r="341" spans="1:496" ht="15" customHeight="1" x14ac:dyDescent="0.2">
      <c r="A341" s="216" t="str">
        <f t="shared" si="7"/>
        <v>INDEC-PB - 42944-2</v>
      </c>
      <c r="B341" s="216">
        <v>42944</v>
      </c>
      <c r="C341" s="215" t="s">
        <v>50</v>
      </c>
      <c r="D341" s="216">
        <v>2</v>
      </c>
      <c r="E341" s="236" t="s">
        <v>365</v>
      </c>
    </row>
    <row r="342" spans="1:496" ht="15" customHeight="1" x14ac:dyDescent="0.2">
      <c r="A342" s="216" t="str">
        <f t="shared" si="7"/>
        <v>INDEC-PB - 43230-1</v>
      </c>
      <c r="B342" s="216">
        <v>43230</v>
      </c>
      <c r="C342" s="215" t="s">
        <v>50</v>
      </c>
      <c r="D342" s="216">
        <v>1</v>
      </c>
      <c r="E342" s="236" t="s">
        <v>366</v>
      </c>
    </row>
    <row r="343" spans="1:496" ht="15" customHeight="1" x14ac:dyDescent="0.2">
      <c r="A343" s="216" t="str">
        <f t="shared" si="7"/>
        <v>INDEC-PB - 46340-1</v>
      </c>
      <c r="B343" s="216">
        <v>46340</v>
      </c>
      <c r="C343" s="215" t="s">
        <v>50</v>
      </c>
      <c r="D343" s="216">
        <v>1</v>
      </c>
      <c r="E343" s="236" t="s">
        <v>367</v>
      </c>
    </row>
    <row r="344" spans="1:496" s="221" customFormat="1" ht="15" customHeight="1" x14ac:dyDescent="0.2">
      <c r="A344" s="219"/>
      <c r="B344" s="219"/>
      <c r="D344" s="219"/>
      <c r="E344" s="237"/>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Q344" s="215"/>
      <c r="FR344" s="215"/>
      <c r="FS344" s="215"/>
      <c r="FT344" s="215"/>
      <c r="FU344" s="215"/>
      <c r="FV344" s="215"/>
      <c r="FW344" s="215"/>
      <c r="FX344" s="215"/>
      <c r="FY344" s="215"/>
      <c r="FZ344" s="215"/>
      <c r="GA344" s="215"/>
      <c r="GB344" s="215"/>
      <c r="GC344" s="215"/>
      <c r="GD344" s="215"/>
      <c r="GE344" s="215"/>
      <c r="GF344" s="215"/>
      <c r="GG344" s="215"/>
      <c r="GH344" s="215"/>
      <c r="GI344" s="215"/>
      <c r="GJ344" s="215"/>
      <c r="GK344" s="215"/>
      <c r="GL344" s="215"/>
      <c r="GM344" s="215"/>
      <c r="GN344" s="215"/>
      <c r="GO344" s="215"/>
      <c r="GP344" s="215"/>
      <c r="GQ344" s="215"/>
      <c r="GR344" s="215"/>
      <c r="GS344" s="215"/>
      <c r="GT344" s="215"/>
      <c r="GU344" s="215"/>
      <c r="GV344" s="215"/>
      <c r="GW344" s="215"/>
      <c r="GX344" s="215"/>
      <c r="GY344" s="215"/>
      <c r="GZ344" s="215"/>
      <c r="HA344" s="215"/>
      <c r="HB344" s="215"/>
      <c r="HC344" s="215"/>
      <c r="HD344" s="215"/>
      <c r="HE344" s="215"/>
      <c r="HF344" s="215"/>
      <c r="HG344" s="215"/>
      <c r="HH344" s="215"/>
      <c r="HI344" s="215"/>
      <c r="HJ344" s="215"/>
      <c r="HK344" s="215"/>
      <c r="HL344" s="215"/>
      <c r="HM344" s="215"/>
      <c r="HN344" s="215"/>
      <c r="HO344" s="215"/>
      <c r="HP344" s="215"/>
      <c r="HQ344" s="215"/>
      <c r="HR344" s="215"/>
      <c r="HS344" s="215"/>
      <c r="HT344" s="215"/>
      <c r="HU344" s="215"/>
      <c r="HV344" s="215"/>
      <c r="HW344" s="215"/>
      <c r="HX344" s="215"/>
      <c r="HY344" s="215"/>
      <c r="HZ344" s="215"/>
      <c r="IA344" s="215"/>
      <c r="IB344" s="215"/>
      <c r="IC344" s="215"/>
      <c r="ID344" s="215"/>
      <c r="IE344" s="215"/>
      <c r="IF344" s="215"/>
      <c r="IG344" s="215"/>
      <c r="IH344" s="215"/>
      <c r="II344" s="215"/>
      <c r="IJ344" s="215"/>
      <c r="IK344" s="215"/>
      <c r="IL344" s="215"/>
      <c r="IM344" s="215"/>
      <c r="IN344" s="215"/>
      <c r="IO344" s="215"/>
      <c r="IP344" s="215"/>
      <c r="IQ344" s="215"/>
      <c r="IR344" s="215"/>
      <c r="IS344" s="215"/>
      <c r="IT344" s="215"/>
      <c r="IU344" s="215"/>
      <c r="IV344" s="215"/>
      <c r="IW344" s="215"/>
      <c r="IX344" s="215"/>
      <c r="IY344" s="215"/>
      <c r="IZ344" s="215"/>
      <c r="JA344" s="215"/>
      <c r="JB344" s="215"/>
      <c r="JC344" s="215"/>
      <c r="JD344" s="215"/>
      <c r="JE344" s="215"/>
      <c r="JF344" s="215"/>
      <c r="JG344" s="215"/>
      <c r="JH344" s="215"/>
      <c r="JI344" s="215"/>
      <c r="JJ344" s="215"/>
      <c r="JK344" s="215"/>
      <c r="JL344" s="215"/>
      <c r="JM344" s="215"/>
      <c r="JN344" s="215"/>
      <c r="JO344" s="215"/>
      <c r="JP344" s="215"/>
      <c r="JQ344" s="215"/>
      <c r="JR344" s="215"/>
      <c r="JS344" s="215"/>
      <c r="JT344" s="215"/>
      <c r="JU344" s="215"/>
      <c r="JV344" s="215"/>
      <c r="JW344" s="215"/>
      <c r="JX344" s="215"/>
      <c r="JY344" s="215"/>
      <c r="JZ344" s="215"/>
      <c r="KA344" s="215"/>
      <c r="KB344" s="215"/>
      <c r="KC344" s="215"/>
      <c r="KD344" s="215"/>
      <c r="KE344" s="215"/>
      <c r="KF344" s="215"/>
      <c r="KG344" s="215"/>
      <c r="KH344" s="215"/>
      <c r="KI344" s="215"/>
      <c r="KJ344" s="215"/>
      <c r="KK344" s="215"/>
      <c r="KL344" s="215"/>
      <c r="KM344" s="215"/>
      <c r="KN344" s="215"/>
      <c r="KO344" s="215"/>
      <c r="KP344" s="215"/>
      <c r="KQ344" s="215"/>
      <c r="KR344" s="215"/>
      <c r="KS344" s="215"/>
      <c r="KT344" s="215"/>
      <c r="KU344" s="215"/>
      <c r="KV344" s="215"/>
      <c r="KW344" s="215"/>
      <c r="KX344" s="215"/>
      <c r="KY344" s="215"/>
      <c r="KZ344" s="215"/>
      <c r="LA344" s="215"/>
      <c r="LB344" s="215"/>
      <c r="LC344" s="215"/>
      <c r="LD344" s="215"/>
      <c r="LE344" s="215"/>
      <c r="LF344" s="215"/>
      <c r="LG344" s="215"/>
      <c r="LH344" s="215"/>
      <c r="LI344" s="215"/>
      <c r="LJ344" s="215"/>
      <c r="LK344" s="215"/>
      <c r="LL344" s="215"/>
      <c r="LM344" s="215"/>
      <c r="LN344" s="215"/>
      <c r="LO344" s="215"/>
      <c r="LP344" s="215"/>
      <c r="LQ344" s="215"/>
      <c r="LR344" s="215"/>
      <c r="LS344" s="215"/>
      <c r="LT344" s="215"/>
      <c r="LU344" s="215"/>
      <c r="LV344" s="215"/>
      <c r="LW344" s="215"/>
      <c r="LX344" s="215"/>
      <c r="LY344" s="215"/>
      <c r="LZ344" s="215"/>
      <c r="MA344" s="215"/>
      <c r="MB344" s="215"/>
      <c r="MC344" s="215"/>
      <c r="MD344" s="215"/>
      <c r="ME344" s="215"/>
      <c r="MF344" s="215"/>
      <c r="MG344" s="215"/>
      <c r="MH344" s="215"/>
      <c r="MI344" s="215"/>
      <c r="MJ344" s="215"/>
      <c r="MK344" s="215"/>
      <c r="ML344" s="215"/>
      <c r="MM344" s="215"/>
      <c r="MN344" s="215"/>
      <c r="MO344" s="215"/>
      <c r="MP344" s="215"/>
      <c r="MQ344" s="215"/>
      <c r="MR344" s="215"/>
      <c r="MS344" s="215"/>
      <c r="MT344" s="215"/>
      <c r="MU344" s="215"/>
      <c r="MV344" s="215"/>
      <c r="MW344" s="215"/>
      <c r="MX344" s="215"/>
      <c r="MY344" s="215"/>
      <c r="MZ344" s="215"/>
      <c r="NA344" s="215"/>
      <c r="NB344" s="215"/>
      <c r="NC344" s="215"/>
      <c r="ND344" s="215"/>
      <c r="NE344" s="215"/>
      <c r="NF344" s="215"/>
      <c r="NG344" s="215"/>
      <c r="NH344" s="215"/>
      <c r="NI344" s="215"/>
      <c r="NJ344" s="215"/>
      <c r="NK344" s="215"/>
      <c r="NL344" s="215"/>
      <c r="NM344" s="215"/>
      <c r="NN344" s="215"/>
      <c r="NO344" s="215"/>
      <c r="NP344" s="215"/>
      <c r="NQ344" s="215"/>
      <c r="NR344" s="215"/>
      <c r="NS344" s="215"/>
      <c r="NT344" s="215"/>
      <c r="NU344" s="215"/>
      <c r="NV344" s="215"/>
      <c r="NW344" s="215"/>
      <c r="NX344" s="215"/>
      <c r="NY344" s="215"/>
      <c r="NZ344" s="215"/>
      <c r="OA344" s="215"/>
      <c r="OB344" s="215"/>
      <c r="OC344" s="215"/>
      <c r="OD344" s="215"/>
      <c r="OE344" s="215"/>
      <c r="OF344" s="215"/>
      <c r="OG344" s="215"/>
      <c r="OH344" s="215"/>
      <c r="OI344" s="215"/>
      <c r="OJ344" s="215"/>
      <c r="OK344" s="215"/>
      <c r="OL344" s="215"/>
      <c r="OM344" s="215"/>
      <c r="ON344" s="215"/>
      <c r="OO344" s="215"/>
      <c r="OP344" s="215"/>
      <c r="OQ344" s="215"/>
      <c r="OR344" s="215"/>
      <c r="OS344" s="215"/>
      <c r="OT344" s="215"/>
      <c r="OU344" s="215"/>
      <c r="OV344" s="215"/>
      <c r="OW344" s="215"/>
      <c r="OX344" s="215"/>
      <c r="OY344" s="215"/>
      <c r="OZ344" s="215"/>
      <c r="PA344" s="215"/>
      <c r="PB344" s="215"/>
      <c r="PC344" s="215"/>
      <c r="PD344" s="215"/>
      <c r="PE344" s="215"/>
      <c r="PF344" s="215"/>
      <c r="PG344" s="215"/>
      <c r="PH344" s="215"/>
      <c r="PI344" s="215"/>
      <c r="PJ344" s="215"/>
      <c r="PK344" s="215"/>
      <c r="PL344" s="215"/>
      <c r="PM344" s="215"/>
      <c r="PN344" s="215"/>
      <c r="PO344" s="215"/>
      <c r="PP344" s="215"/>
      <c r="PQ344" s="215"/>
      <c r="PR344" s="215"/>
      <c r="PS344" s="215"/>
      <c r="PT344" s="215"/>
      <c r="PU344" s="215"/>
      <c r="PV344" s="215"/>
      <c r="PW344" s="215"/>
      <c r="PX344" s="215"/>
      <c r="PY344" s="215"/>
      <c r="PZ344" s="215"/>
      <c r="QA344" s="215"/>
      <c r="QB344" s="215"/>
      <c r="QC344" s="215"/>
      <c r="QD344" s="215"/>
      <c r="QE344" s="215"/>
      <c r="QF344" s="215"/>
      <c r="QG344" s="215"/>
      <c r="QH344" s="215"/>
      <c r="QI344" s="215"/>
      <c r="QJ344" s="215"/>
      <c r="QK344" s="215"/>
      <c r="QL344" s="215"/>
      <c r="QM344" s="215"/>
      <c r="QN344" s="215"/>
      <c r="QO344" s="215"/>
      <c r="QP344" s="215"/>
      <c r="QQ344" s="215"/>
      <c r="QR344" s="215"/>
      <c r="QS344" s="215"/>
      <c r="QT344" s="215"/>
      <c r="QU344" s="215"/>
      <c r="QV344" s="215"/>
      <c r="QW344" s="215"/>
      <c r="QX344" s="215"/>
      <c r="QY344" s="215"/>
      <c r="QZ344" s="215"/>
      <c r="RA344" s="215"/>
      <c r="RB344" s="215"/>
      <c r="RC344" s="215"/>
      <c r="RD344" s="215"/>
      <c r="RE344" s="215"/>
      <c r="RF344" s="215"/>
      <c r="RG344" s="215"/>
      <c r="RH344" s="215"/>
      <c r="RI344" s="215"/>
      <c r="RJ344" s="215"/>
      <c r="RK344" s="215"/>
      <c r="RL344" s="215"/>
      <c r="RM344" s="215"/>
      <c r="RN344" s="215"/>
      <c r="RO344" s="215"/>
      <c r="RP344" s="215"/>
      <c r="RQ344" s="215"/>
      <c r="RR344" s="215"/>
      <c r="RS344" s="215"/>
      <c r="RT344" s="215"/>
      <c r="RU344" s="215"/>
      <c r="RV344" s="215"/>
      <c r="RW344" s="215"/>
      <c r="RX344" s="215"/>
      <c r="RY344" s="215"/>
      <c r="RZ344" s="215"/>
      <c r="SA344" s="215"/>
      <c r="SB344" s="215"/>
    </row>
    <row r="345" spans="1:496" ht="15" customHeight="1" x14ac:dyDescent="0.2">
      <c r="A345" s="216" t="str">
        <f t="shared" si="7"/>
        <v>INDEC-PB - 42190-2</v>
      </c>
      <c r="B345" s="216">
        <v>42190</v>
      </c>
      <c r="C345" s="215" t="s">
        <v>50</v>
      </c>
      <c r="D345" s="216">
        <v>2</v>
      </c>
      <c r="E345" s="236" t="s">
        <v>368</v>
      </c>
    </row>
    <row r="346" spans="1:496" ht="15" customHeight="1" x14ac:dyDescent="0.2">
      <c r="A346" s="216" t="str">
        <f t="shared" si="7"/>
        <v>INDEC-PB - 36990-2</v>
      </c>
      <c r="B346" s="216">
        <v>36990</v>
      </c>
      <c r="C346" s="215" t="s">
        <v>50</v>
      </c>
      <c r="D346" s="216">
        <v>2</v>
      </c>
      <c r="E346" s="236" t="s">
        <v>369</v>
      </c>
    </row>
    <row r="347" spans="1:496" s="221" customFormat="1" ht="15" customHeight="1" x14ac:dyDescent="0.2">
      <c r="A347" s="219"/>
      <c r="B347" s="219"/>
      <c r="D347" s="219"/>
      <c r="E347" s="237"/>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Q347" s="215"/>
      <c r="FR347" s="215"/>
      <c r="FS347" s="215"/>
      <c r="FT347" s="215"/>
      <c r="FU347" s="215"/>
      <c r="FV347" s="215"/>
      <c r="FW347" s="215"/>
      <c r="FX347" s="215"/>
      <c r="FY347" s="215"/>
      <c r="FZ347" s="215"/>
      <c r="GA347" s="215"/>
      <c r="GB347" s="215"/>
      <c r="GC347" s="215"/>
      <c r="GD347" s="215"/>
      <c r="GE347" s="215"/>
      <c r="GF347" s="215"/>
      <c r="GG347" s="215"/>
      <c r="GH347" s="215"/>
      <c r="GI347" s="215"/>
      <c r="GJ347" s="215"/>
      <c r="GK347" s="215"/>
      <c r="GL347" s="215"/>
      <c r="GM347" s="215"/>
      <c r="GN347" s="215"/>
      <c r="GO347" s="215"/>
      <c r="GP347" s="215"/>
      <c r="GQ347" s="215"/>
      <c r="GR347" s="215"/>
      <c r="GS347" s="215"/>
      <c r="GT347" s="215"/>
      <c r="GU347" s="215"/>
      <c r="GV347" s="215"/>
      <c r="GW347" s="215"/>
      <c r="GX347" s="215"/>
      <c r="GY347" s="215"/>
      <c r="GZ347" s="215"/>
      <c r="HA347" s="215"/>
      <c r="HB347" s="215"/>
      <c r="HC347" s="215"/>
      <c r="HD347" s="215"/>
      <c r="HE347" s="215"/>
      <c r="HF347" s="215"/>
      <c r="HG347" s="215"/>
      <c r="HH347" s="215"/>
      <c r="HI347" s="215"/>
      <c r="HJ347" s="215"/>
      <c r="HK347" s="215"/>
      <c r="HL347" s="215"/>
      <c r="HM347" s="215"/>
      <c r="HN347" s="215"/>
      <c r="HO347" s="215"/>
      <c r="HP347" s="215"/>
      <c r="HQ347" s="215"/>
      <c r="HR347" s="215"/>
      <c r="HS347" s="215"/>
      <c r="HT347" s="215"/>
      <c r="HU347" s="215"/>
      <c r="HV347" s="215"/>
      <c r="HW347" s="215"/>
      <c r="HX347" s="215"/>
      <c r="HY347" s="215"/>
      <c r="HZ347" s="215"/>
      <c r="IA347" s="215"/>
      <c r="IB347" s="215"/>
      <c r="IC347" s="215"/>
      <c r="ID347" s="215"/>
      <c r="IE347" s="215"/>
      <c r="IF347" s="215"/>
      <c r="IG347" s="215"/>
      <c r="IH347" s="215"/>
      <c r="II347" s="215"/>
      <c r="IJ347" s="215"/>
      <c r="IK347" s="215"/>
      <c r="IL347" s="215"/>
      <c r="IM347" s="215"/>
      <c r="IN347" s="215"/>
      <c r="IO347" s="215"/>
      <c r="IP347" s="215"/>
      <c r="IQ347" s="215"/>
      <c r="IR347" s="215"/>
      <c r="IS347" s="215"/>
      <c r="IT347" s="215"/>
      <c r="IU347" s="215"/>
      <c r="IV347" s="215"/>
      <c r="IW347" s="215"/>
      <c r="IX347" s="215"/>
      <c r="IY347" s="215"/>
      <c r="IZ347" s="215"/>
      <c r="JA347" s="215"/>
      <c r="JB347" s="215"/>
      <c r="JC347" s="215"/>
      <c r="JD347" s="215"/>
      <c r="JE347" s="215"/>
      <c r="JF347" s="215"/>
      <c r="JG347" s="215"/>
      <c r="JH347" s="215"/>
      <c r="JI347" s="215"/>
      <c r="JJ347" s="215"/>
      <c r="JK347" s="215"/>
      <c r="JL347" s="215"/>
      <c r="JM347" s="215"/>
      <c r="JN347" s="215"/>
      <c r="JO347" s="215"/>
      <c r="JP347" s="215"/>
      <c r="JQ347" s="215"/>
      <c r="JR347" s="215"/>
      <c r="JS347" s="215"/>
      <c r="JT347" s="215"/>
      <c r="JU347" s="215"/>
      <c r="JV347" s="215"/>
      <c r="JW347" s="215"/>
      <c r="JX347" s="215"/>
      <c r="JY347" s="215"/>
      <c r="JZ347" s="215"/>
      <c r="KA347" s="215"/>
      <c r="KB347" s="215"/>
      <c r="KC347" s="215"/>
      <c r="KD347" s="215"/>
      <c r="KE347" s="215"/>
      <c r="KF347" s="215"/>
      <c r="KG347" s="215"/>
      <c r="KH347" s="215"/>
      <c r="KI347" s="215"/>
      <c r="KJ347" s="215"/>
      <c r="KK347" s="215"/>
      <c r="KL347" s="215"/>
      <c r="KM347" s="215"/>
      <c r="KN347" s="215"/>
      <c r="KO347" s="215"/>
      <c r="KP347" s="215"/>
      <c r="KQ347" s="215"/>
      <c r="KR347" s="215"/>
      <c r="KS347" s="215"/>
      <c r="KT347" s="215"/>
      <c r="KU347" s="215"/>
      <c r="KV347" s="215"/>
      <c r="KW347" s="215"/>
      <c r="KX347" s="215"/>
      <c r="KY347" s="215"/>
      <c r="KZ347" s="215"/>
      <c r="LA347" s="215"/>
      <c r="LB347" s="215"/>
      <c r="LC347" s="215"/>
      <c r="LD347" s="215"/>
      <c r="LE347" s="215"/>
      <c r="LF347" s="215"/>
      <c r="LG347" s="215"/>
      <c r="LH347" s="215"/>
      <c r="LI347" s="215"/>
      <c r="LJ347" s="215"/>
      <c r="LK347" s="215"/>
      <c r="LL347" s="215"/>
      <c r="LM347" s="215"/>
      <c r="LN347" s="215"/>
      <c r="LO347" s="215"/>
      <c r="LP347" s="215"/>
      <c r="LQ347" s="215"/>
      <c r="LR347" s="215"/>
      <c r="LS347" s="215"/>
      <c r="LT347" s="215"/>
      <c r="LU347" s="215"/>
      <c r="LV347" s="215"/>
      <c r="LW347" s="215"/>
      <c r="LX347" s="215"/>
      <c r="LY347" s="215"/>
      <c r="LZ347" s="215"/>
      <c r="MA347" s="215"/>
      <c r="MB347" s="215"/>
      <c r="MC347" s="215"/>
      <c r="MD347" s="215"/>
      <c r="ME347" s="215"/>
      <c r="MF347" s="215"/>
      <c r="MG347" s="215"/>
      <c r="MH347" s="215"/>
      <c r="MI347" s="215"/>
      <c r="MJ347" s="215"/>
      <c r="MK347" s="215"/>
      <c r="ML347" s="215"/>
      <c r="MM347" s="215"/>
      <c r="MN347" s="215"/>
      <c r="MO347" s="215"/>
      <c r="MP347" s="215"/>
      <c r="MQ347" s="215"/>
      <c r="MR347" s="215"/>
      <c r="MS347" s="215"/>
      <c r="MT347" s="215"/>
      <c r="MU347" s="215"/>
      <c r="MV347" s="215"/>
      <c r="MW347" s="215"/>
      <c r="MX347" s="215"/>
      <c r="MY347" s="215"/>
      <c r="MZ347" s="215"/>
      <c r="NA347" s="215"/>
      <c r="NB347" s="215"/>
      <c r="NC347" s="215"/>
      <c r="ND347" s="215"/>
      <c r="NE347" s="215"/>
      <c r="NF347" s="215"/>
      <c r="NG347" s="215"/>
      <c r="NH347" s="215"/>
      <c r="NI347" s="215"/>
      <c r="NJ347" s="215"/>
      <c r="NK347" s="215"/>
      <c r="NL347" s="215"/>
      <c r="NM347" s="215"/>
      <c r="NN347" s="215"/>
      <c r="NO347" s="215"/>
      <c r="NP347" s="215"/>
      <c r="NQ347" s="215"/>
      <c r="NR347" s="215"/>
      <c r="NS347" s="215"/>
      <c r="NT347" s="215"/>
      <c r="NU347" s="215"/>
      <c r="NV347" s="215"/>
      <c r="NW347" s="215"/>
      <c r="NX347" s="215"/>
      <c r="NY347" s="215"/>
      <c r="NZ347" s="215"/>
      <c r="OA347" s="215"/>
      <c r="OB347" s="215"/>
      <c r="OC347" s="215"/>
      <c r="OD347" s="215"/>
      <c r="OE347" s="215"/>
      <c r="OF347" s="215"/>
      <c r="OG347" s="215"/>
      <c r="OH347" s="215"/>
      <c r="OI347" s="215"/>
      <c r="OJ347" s="215"/>
      <c r="OK347" s="215"/>
      <c r="OL347" s="215"/>
      <c r="OM347" s="215"/>
      <c r="ON347" s="215"/>
      <c r="OO347" s="215"/>
      <c r="OP347" s="215"/>
      <c r="OQ347" s="215"/>
      <c r="OR347" s="215"/>
      <c r="OS347" s="215"/>
      <c r="OT347" s="215"/>
      <c r="OU347" s="215"/>
      <c r="OV347" s="215"/>
      <c r="OW347" s="215"/>
      <c r="OX347" s="215"/>
      <c r="OY347" s="215"/>
      <c r="OZ347" s="215"/>
      <c r="PA347" s="215"/>
      <c r="PB347" s="215"/>
      <c r="PC347" s="215"/>
      <c r="PD347" s="215"/>
      <c r="PE347" s="215"/>
      <c r="PF347" s="215"/>
      <c r="PG347" s="215"/>
      <c r="PH347" s="215"/>
      <c r="PI347" s="215"/>
      <c r="PJ347" s="215"/>
      <c r="PK347" s="215"/>
      <c r="PL347" s="215"/>
      <c r="PM347" s="215"/>
      <c r="PN347" s="215"/>
      <c r="PO347" s="215"/>
      <c r="PP347" s="215"/>
      <c r="PQ347" s="215"/>
      <c r="PR347" s="215"/>
      <c r="PS347" s="215"/>
      <c r="PT347" s="215"/>
      <c r="PU347" s="215"/>
      <c r="PV347" s="215"/>
      <c r="PW347" s="215"/>
      <c r="PX347" s="215"/>
      <c r="PY347" s="215"/>
      <c r="PZ347" s="215"/>
      <c r="QA347" s="215"/>
      <c r="QB347" s="215"/>
      <c r="QC347" s="215"/>
      <c r="QD347" s="215"/>
      <c r="QE347" s="215"/>
      <c r="QF347" s="215"/>
      <c r="QG347" s="215"/>
      <c r="QH347" s="215"/>
      <c r="QI347" s="215"/>
      <c r="QJ347" s="215"/>
      <c r="QK347" s="215"/>
      <c r="QL347" s="215"/>
      <c r="QM347" s="215"/>
      <c r="QN347" s="215"/>
      <c r="QO347" s="215"/>
      <c r="QP347" s="215"/>
      <c r="QQ347" s="215"/>
      <c r="QR347" s="215"/>
      <c r="QS347" s="215"/>
      <c r="QT347" s="215"/>
      <c r="QU347" s="215"/>
      <c r="QV347" s="215"/>
      <c r="QW347" s="215"/>
      <c r="QX347" s="215"/>
      <c r="QY347" s="215"/>
      <c r="QZ347" s="215"/>
      <c r="RA347" s="215"/>
      <c r="RB347" s="215"/>
      <c r="RC347" s="215"/>
      <c r="RD347" s="215"/>
      <c r="RE347" s="215"/>
      <c r="RF347" s="215"/>
      <c r="RG347" s="215"/>
      <c r="RH347" s="215"/>
      <c r="RI347" s="215"/>
      <c r="RJ347" s="215"/>
      <c r="RK347" s="215"/>
      <c r="RL347" s="215"/>
      <c r="RM347" s="215"/>
      <c r="RN347" s="215"/>
      <c r="RO347" s="215"/>
      <c r="RP347" s="215"/>
      <c r="RQ347" s="215"/>
      <c r="RR347" s="215"/>
      <c r="RS347" s="215"/>
      <c r="RT347" s="215"/>
      <c r="RU347" s="215"/>
      <c r="RV347" s="215"/>
      <c r="RW347" s="215"/>
      <c r="RX347" s="215"/>
      <c r="RY347" s="215"/>
      <c r="RZ347" s="215"/>
      <c r="SA347" s="215"/>
      <c r="SB347" s="215"/>
    </row>
    <row r="348" spans="1:496" ht="15" customHeight="1" x14ac:dyDescent="0.2">
      <c r="A348" s="216" t="str">
        <f t="shared" si="7"/>
        <v>INDEC-PB - 32600-1</v>
      </c>
      <c r="B348" s="216">
        <v>32600</v>
      </c>
      <c r="C348" s="215" t="s">
        <v>50</v>
      </c>
      <c r="D348" s="216">
        <v>1</v>
      </c>
      <c r="E348" s="236" t="s">
        <v>370</v>
      </c>
    </row>
    <row r="349" spans="1:496" ht="15" customHeight="1" x14ac:dyDescent="0.2">
      <c r="A349" s="216" t="str">
        <f t="shared" si="7"/>
        <v>INDEC-PB - 36111-3</v>
      </c>
      <c r="B349" s="216">
        <v>36111</v>
      </c>
      <c r="C349" s="215" t="s">
        <v>50</v>
      </c>
      <c r="D349" s="216">
        <v>3</v>
      </c>
      <c r="E349" s="236" t="s">
        <v>371</v>
      </c>
    </row>
    <row r="350" spans="1:496" ht="15" customHeight="1" x14ac:dyDescent="0.2">
      <c r="A350" s="216" t="str">
        <f t="shared" si="7"/>
        <v>INDEC-PB - 36111-2</v>
      </c>
      <c r="B350" s="216">
        <v>36111</v>
      </c>
      <c r="C350" s="215" t="s">
        <v>50</v>
      </c>
      <c r="D350" s="216">
        <v>2</v>
      </c>
      <c r="E350" s="236" t="s">
        <v>372</v>
      </c>
    </row>
    <row r="351" spans="1:496" ht="15" customHeight="1" x14ac:dyDescent="0.2">
      <c r="A351" s="216" t="str">
        <f t="shared" si="7"/>
        <v>INDEC-PB - 36111-1</v>
      </c>
      <c r="B351" s="216">
        <v>36111</v>
      </c>
      <c r="C351" s="215" t="s">
        <v>50</v>
      </c>
      <c r="D351" s="216">
        <v>1</v>
      </c>
      <c r="E351" s="236" t="s">
        <v>373</v>
      </c>
    </row>
    <row r="352" spans="1:496" ht="15" customHeight="1" x14ac:dyDescent="0.2">
      <c r="A352" s="216" t="str">
        <f t="shared" si="7"/>
        <v>INDEC-PB - 42921-1</v>
      </c>
      <c r="B352" s="216">
        <v>42921</v>
      </c>
      <c r="C352" s="215" t="s">
        <v>50</v>
      </c>
      <c r="D352" s="216">
        <v>1</v>
      </c>
      <c r="E352" s="236" t="s">
        <v>374</v>
      </c>
    </row>
    <row r="353" spans="1:496" s="221" customFormat="1" ht="15" customHeight="1" x14ac:dyDescent="0.2">
      <c r="A353" s="219"/>
      <c r="B353" s="219"/>
      <c r="D353" s="219"/>
      <c r="E353" s="237"/>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Q353" s="215"/>
      <c r="FR353" s="215"/>
      <c r="FS353" s="215"/>
      <c r="FT353" s="215"/>
      <c r="FU353" s="215"/>
      <c r="FV353" s="215"/>
      <c r="FW353" s="215"/>
      <c r="FX353" s="215"/>
      <c r="FY353" s="215"/>
      <c r="FZ353" s="215"/>
      <c r="GA353" s="215"/>
      <c r="GB353" s="215"/>
      <c r="GC353" s="215"/>
      <c r="GD353" s="215"/>
      <c r="GE353" s="215"/>
      <c r="GF353" s="215"/>
      <c r="GG353" s="215"/>
      <c r="GH353" s="215"/>
      <c r="GI353" s="215"/>
      <c r="GJ353" s="215"/>
      <c r="GK353" s="215"/>
      <c r="GL353" s="215"/>
      <c r="GM353" s="215"/>
      <c r="GN353" s="215"/>
      <c r="GO353" s="215"/>
      <c r="GP353" s="215"/>
      <c r="GQ353" s="215"/>
      <c r="GR353" s="215"/>
      <c r="GS353" s="215"/>
      <c r="GT353" s="215"/>
      <c r="GU353" s="215"/>
      <c r="GV353" s="215"/>
      <c r="GW353" s="215"/>
      <c r="GX353" s="215"/>
      <c r="GY353" s="215"/>
      <c r="GZ353" s="215"/>
      <c r="HA353" s="215"/>
      <c r="HB353" s="215"/>
      <c r="HC353" s="215"/>
      <c r="HD353" s="215"/>
      <c r="HE353" s="215"/>
      <c r="HF353" s="215"/>
      <c r="HG353" s="215"/>
      <c r="HH353" s="215"/>
      <c r="HI353" s="215"/>
      <c r="HJ353" s="215"/>
      <c r="HK353" s="215"/>
      <c r="HL353" s="215"/>
      <c r="HM353" s="215"/>
      <c r="HN353" s="215"/>
      <c r="HO353" s="215"/>
      <c r="HP353" s="215"/>
      <c r="HQ353" s="215"/>
      <c r="HR353" s="215"/>
      <c r="HS353" s="215"/>
      <c r="HT353" s="215"/>
      <c r="HU353" s="215"/>
      <c r="HV353" s="215"/>
      <c r="HW353" s="215"/>
      <c r="HX353" s="215"/>
      <c r="HY353" s="215"/>
      <c r="HZ353" s="215"/>
      <c r="IA353" s="215"/>
      <c r="IB353" s="215"/>
      <c r="IC353" s="215"/>
      <c r="ID353" s="215"/>
      <c r="IE353" s="215"/>
      <c r="IF353" s="215"/>
      <c r="IG353" s="215"/>
      <c r="IH353" s="215"/>
      <c r="II353" s="215"/>
      <c r="IJ353" s="215"/>
      <c r="IK353" s="215"/>
      <c r="IL353" s="215"/>
      <c r="IM353" s="215"/>
      <c r="IN353" s="215"/>
      <c r="IO353" s="215"/>
      <c r="IP353" s="215"/>
      <c r="IQ353" s="215"/>
      <c r="IR353" s="215"/>
      <c r="IS353" s="215"/>
      <c r="IT353" s="215"/>
      <c r="IU353" s="215"/>
      <c r="IV353" s="215"/>
      <c r="IW353" s="215"/>
      <c r="IX353" s="215"/>
      <c r="IY353" s="215"/>
      <c r="IZ353" s="215"/>
      <c r="JA353" s="215"/>
      <c r="JB353" s="215"/>
      <c r="JC353" s="215"/>
      <c r="JD353" s="215"/>
      <c r="JE353" s="215"/>
      <c r="JF353" s="215"/>
      <c r="JG353" s="215"/>
      <c r="JH353" s="215"/>
      <c r="JI353" s="215"/>
      <c r="JJ353" s="215"/>
      <c r="JK353" s="215"/>
      <c r="JL353" s="215"/>
      <c r="JM353" s="215"/>
      <c r="JN353" s="215"/>
      <c r="JO353" s="215"/>
      <c r="JP353" s="215"/>
      <c r="JQ353" s="215"/>
      <c r="JR353" s="215"/>
      <c r="JS353" s="215"/>
      <c r="JT353" s="215"/>
      <c r="JU353" s="215"/>
      <c r="JV353" s="215"/>
      <c r="JW353" s="215"/>
      <c r="JX353" s="215"/>
      <c r="JY353" s="215"/>
      <c r="JZ353" s="215"/>
      <c r="KA353" s="215"/>
      <c r="KB353" s="215"/>
      <c r="KC353" s="215"/>
      <c r="KD353" s="215"/>
      <c r="KE353" s="215"/>
      <c r="KF353" s="215"/>
      <c r="KG353" s="215"/>
      <c r="KH353" s="215"/>
      <c r="KI353" s="215"/>
      <c r="KJ353" s="215"/>
      <c r="KK353" s="215"/>
      <c r="KL353" s="215"/>
      <c r="KM353" s="215"/>
      <c r="KN353" s="215"/>
      <c r="KO353" s="215"/>
      <c r="KP353" s="215"/>
      <c r="KQ353" s="215"/>
      <c r="KR353" s="215"/>
      <c r="KS353" s="215"/>
      <c r="KT353" s="215"/>
      <c r="KU353" s="215"/>
      <c r="KV353" s="215"/>
      <c r="KW353" s="215"/>
      <c r="KX353" s="215"/>
      <c r="KY353" s="215"/>
      <c r="KZ353" s="215"/>
      <c r="LA353" s="215"/>
      <c r="LB353" s="215"/>
      <c r="LC353" s="215"/>
      <c r="LD353" s="215"/>
      <c r="LE353" s="215"/>
      <c r="LF353" s="215"/>
      <c r="LG353" s="215"/>
      <c r="LH353" s="215"/>
      <c r="LI353" s="215"/>
      <c r="LJ353" s="215"/>
      <c r="LK353" s="215"/>
      <c r="LL353" s="215"/>
      <c r="LM353" s="215"/>
      <c r="LN353" s="215"/>
      <c r="LO353" s="215"/>
      <c r="LP353" s="215"/>
      <c r="LQ353" s="215"/>
      <c r="LR353" s="215"/>
      <c r="LS353" s="215"/>
      <c r="LT353" s="215"/>
      <c r="LU353" s="215"/>
      <c r="LV353" s="215"/>
      <c r="LW353" s="215"/>
      <c r="LX353" s="215"/>
      <c r="LY353" s="215"/>
      <c r="LZ353" s="215"/>
      <c r="MA353" s="215"/>
      <c r="MB353" s="215"/>
      <c r="MC353" s="215"/>
      <c r="MD353" s="215"/>
      <c r="ME353" s="215"/>
      <c r="MF353" s="215"/>
      <c r="MG353" s="215"/>
      <c r="MH353" s="215"/>
      <c r="MI353" s="215"/>
      <c r="MJ353" s="215"/>
      <c r="MK353" s="215"/>
      <c r="ML353" s="215"/>
      <c r="MM353" s="215"/>
      <c r="MN353" s="215"/>
      <c r="MO353" s="215"/>
      <c r="MP353" s="215"/>
      <c r="MQ353" s="215"/>
      <c r="MR353" s="215"/>
      <c r="MS353" s="215"/>
      <c r="MT353" s="215"/>
      <c r="MU353" s="215"/>
      <c r="MV353" s="215"/>
      <c r="MW353" s="215"/>
      <c r="MX353" s="215"/>
      <c r="MY353" s="215"/>
      <c r="MZ353" s="215"/>
      <c r="NA353" s="215"/>
      <c r="NB353" s="215"/>
      <c r="NC353" s="215"/>
      <c r="ND353" s="215"/>
      <c r="NE353" s="215"/>
      <c r="NF353" s="215"/>
      <c r="NG353" s="215"/>
      <c r="NH353" s="215"/>
      <c r="NI353" s="215"/>
      <c r="NJ353" s="215"/>
      <c r="NK353" s="215"/>
      <c r="NL353" s="215"/>
      <c r="NM353" s="215"/>
      <c r="NN353" s="215"/>
      <c r="NO353" s="215"/>
      <c r="NP353" s="215"/>
      <c r="NQ353" s="215"/>
      <c r="NR353" s="215"/>
      <c r="NS353" s="215"/>
      <c r="NT353" s="215"/>
      <c r="NU353" s="215"/>
      <c r="NV353" s="215"/>
      <c r="NW353" s="215"/>
      <c r="NX353" s="215"/>
      <c r="NY353" s="215"/>
      <c r="NZ353" s="215"/>
      <c r="OA353" s="215"/>
      <c r="OB353" s="215"/>
      <c r="OC353" s="215"/>
      <c r="OD353" s="215"/>
      <c r="OE353" s="215"/>
      <c r="OF353" s="215"/>
      <c r="OG353" s="215"/>
      <c r="OH353" s="215"/>
      <c r="OI353" s="215"/>
      <c r="OJ353" s="215"/>
      <c r="OK353" s="215"/>
      <c r="OL353" s="215"/>
      <c r="OM353" s="215"/>
      <c r="ON353" s="215"/>
      <c r="OO353" s="215"/>
      <c r="OP353" s="215"/>
      <c r="OQ353" s="215"/>
      <c r="OR353" s="215"/>
      <c r="OS353" s="215"/>
      <c r="OT353" s="215"/>
      <c r="OU353" s="215"/>
      <c r="OV353" s="215"/>
      <c r="OW353" s="215"/>
      <c r="OX353" s="215"/>
      <c r="OY353" s="215"/>
      <c r="OZ353" s="215"/>
      <c r="PA353" s="215"/>
      <c r="PB353" s="215"/>
      <c r="PC353" s="215"/>
      <c r="PD353" s="215"/>
      <c r="PE353" s="215"/>
      <c r="PF353" s="215"/>
      <c r="PG353" s="215"/>
      <c r="PH353" s="215"/>
      <c r="PI353" s="215"/>
      <c r="PJ353" s="215"/>
      <c r="PK353" s="215"/>
      <c r="PL353" s="215"/>
      <c r="PM353" s="215"/>
      <c r="PN353" s="215"/>
      <c r="PO353" s="215"/>
      <c r="PP353" s="215"/>
      <c r="PQ353" s="215"/>
      <c r="PR353" s="215"/>
      <c r="PS353" s="215"/>
      <c r="PT353" s="215"/>
      <c r="PU353" s="215"/>
      <c r="PV353" s="215"/>
      <c r="PW353" s="215"/>
      <c r="PX353" s="215"/>
      <c r="PY353" s="215"/>
      <c r="PZ353" s="215"/>
      <c r="QA353" s="215"/>
      <c r="QB353" s="215"/>
      <c r="QC353" s="215"/>
      <c r="QD353" s="215"/>
      <c r="QE353" s="215"/>
      <c r="QF353" s="215"/>
      <c r="QG353" s="215"/>
      <c r="QH353" s="215"/>
      <c r="QI353" s="215"/>
      <c r="QJ353" s="215"/>
      <c r="QK353" s="215"/>
      <c r="QL353" s="215"/>
      <c r="QM353" s="215"/>
      <c r="QN353" s="215"/>
      <c r="QO353" s="215"/>
      <c r="QP353" s="215"/>
      <c r="QQ353" s="215"/>
      <c r="QR353" s="215"/>
      <c r="QS353" s="215"/>
      <c r="QT353" s="215"/>
      <c r="QU353" s="215"/>
      <c r="QV353" s="215"/>
      <c r="QW353" s="215"/>
      <c r="QX353" s="215"/>
      <c r="QY353" s="215"/>
      <c r="QZ353" s="215"/>
      <c r="RA353" s="215"/>
      <c r="RB353" s="215"/>
      <c r="RC353" s="215"/>
      <c r="RD353" s="215"/>
      <c r="RE353" s="215"/>
      <c r="RF353" s="215"/>
      <c r="RG353" s="215"/>
      <c r="RH353" s="215"/>
      <c r="RI353" s="215"/>
      <c r="RJ353" s="215"/>
      <c r="RK353" s="215"/>
      <c r="RL353" s="215"/>
      <c r="RM353" s="215"/>
      <c r="RN353" s="215"/>
      <c r="RO353" s="215"/>
      <c r="RP353" s="215"/>
      <c r="RQ353" s="215"/>
      <c r="RR353" s="215"/>
      <c r="RS353" s="215"/>
      <c r="RT353" s="215"/>
      <c r="RU353" s="215"/>
      <c r="RV353" s="215"/>
      <c r="RW353" s="215"/>
      <c r="RX353" s="215"/>
      <c r="RY353" s="215"/>
      <c r="RZ353" s="215"/>
      <c r="SA353" s="215"/>
      <c r="SB353" s="215"/>
    </row>
    <row r="354" spans="1:496" ht="15" customHeight="1" x14ac:dyDescent="0.2">
      <c r="A354" s="216" t="str">
        <f t="shared" si="7"/>
        <v>INDEC-PB - 49129-1</v>
      </c>
      <c r="B354" s="216">
        <v>49129</v>
      </c>
      <c r="C354" s="215" t="s">
        <v>50</v>
      </c>
      <c r="D354" s="216">
        <v>1</v>
      </c>
      <c r="E354" s="236" t="s">
        <v>375</v>
      </c>
    </row>
    <row r="355" spans="1:496" ht="15" customHeight="1" x14ac:dyDescent="0.2">
      <c r="A355" s="216" t="str">
        <f t="shared" si="7"/>
        <v>INDEC-PB - 43220-1</v>
      </c>
      <c r="B355" s="216">
        <v>43220</v>
      </c>
      <c r="C355" s="215" t="s">
        <v>50</v>
      </c>
      <c r="D355" s="216">
        <v>1</v>
      </c>
      <c r="E355" s="236" t="s">
        <v>376</v>
      </c>
    </row>
    <row r="356" spans="1:496" ht="15" customHeight="1" x14ac:dyDescent="0.2">
      <c r="A356" s="216" t="str">
        <f t="shared" si="7"/>
        <v>INDEC-PB - 35110-1</v>
      </c>
      <c r="B356" s="216">
        <v>35110</v>
      </c>
      <c r="C356" s="215" t="s">
        <v>50</v>
      </c>
      <c r="D356" s="216">
        <v>1</v>
      </c>
      <c r="E356" s="236" t="s">
        <v>377</v>
      </c>
    </row>
    <row r="357" spans="1:496" ht="15" customHeight="1" x14ac:dyDescent="0.2">
      <c r="A357" s="216" t="str">
        <f t="shared" si="7"/>
        <v>INDEC-PB - 17100-1</v>
      </c>
      <c r="B357" s="216">
        <v>17100</v>
      </c>
      <c r="C357" s="215" t="s">
        <v>50</v>
      </c>
      <c r="D357" s="216">
        <v>1</v>
      </c>
      <c r="E357" s="236" t="s">
        <v>378</v>
      </c>
    </row>
    <row r="358" spans="1:496" ht="15" customHeight="1" x14ac:dyDescent="0.2">
      <c r="A358" s="216" t="str">
        <f t="shared" si="7"/>
        <v>INDEC-PB - 49129-3</v>
      </c>
      <c r="B358" s="216">
        <v>49129</v>
      </c>
      <c r="C358" s="215" t="s">
        <v>50</v>
      </c>
      <c r="D358" s="216">
        <v>3</v>
      </c>
      <c r="E358" s="236" t="s">
        <v>379</v>
      </c>
    </row>
    <row r="359" spans="1:496" ht="15" customHeight="1" x14ac:dyDescent="0.2">
      <c r="A359" s="216" t="str">
        <f t="shared" si="7"/>
        <v>INDEC-PB - 35110-2</v>
      </c>
      <c r="B359" s="216">
        <v>35110</v>
      </c>
      <c r="C359" s="215" t="s">
        <v>50</v>
      </c>
      <c r="D359" s="216">
        <v>2</v>
      </c>
      <c r="E359" s="236" t="s">
        <v>380</v>
      </c>
    </row>
    <row r="360" spans="1:496" ht="15" customHeight="1" x14ac:dyDescent="0.2">
      <c r="A360" s="216" t="str">
        <f t="shared" si="7"/>
        <v>INDEC-PB - 37129-1</v>
      </c>
      <c r="B360" s="216">
        <v>37129</v>
      </c>
      <c r="C360" s="215" t="s">
        <v>50</v>
      </c>
      <c r="D360" s="216">
        <v>1</v>
      </c>
      <c r="E360" s="236" t="s">
        <v>381</v>
      </c>
    </row>
    <row r="361" spans="1:496" ht="15" customHeight="1" x14ac:dyDescent="0.2">
      <c r="A361" s="216" t="str">
        <f t="shared" si="7"/>
        <v>INDEC-PB - 36490-4</v>
      </c>
      <c r="B361" s="216">
        <v>36490</v>
      </c>
      <c r="C361" s="215" t="s">
        <v>50</v>
      </c>
      <c r="D361" s="216">
        <v>4</v>
      </c>
      <c r="E361" s="236" t="s">
        <v>382</v>
      </c>
    </row>
    <row r="362" spans="1:496" ht="15" customHeight="1" x14ac:dyDescent="0.2">
      <c r="A362" s="216" t="str">
        <f t="shared" si="7"/>
        <v>INDEC-PB - 33370-1</v>
      </c>
      <c r="B362" s="216">
        <v>33370</v>
      </c>
      <c r="C362" s="215" t="s">
        <v>50</v>
      </c>
      <c r="D362" s="216">
        <v>1</v>
      </c>
      <c r="E362" s="236" t="s">
        <v>383</v>
      </c>
    </row>
    <row r="363" spans="1:496" ht="15" customHeight="1" x14ac:dyDescent="0.2">
      <c r="A363" s="216" t="str">
        <f t="shared" si="7"/>
        <v>INDEC-PB - 12020-1</v>
      </c>
      <c r="B363" s="216">
        <v>12020</v>
      </c>
      <c r="C363" s="215" t="s">
        <v>50</v>
      </c>
      <c r="D363" s="216">
        <v>1</v>
      </c>
      <c r="E363" s="236" t="s">
        <v>384</v>
      </c>
    </row>
    <row r="364" spans="1:496" ht="15" customHeight="1" x14ac:dyDescent="0.2">
      <c r="A364" s="216" t="str">
        <f t="shared" si="7"/>
        <v>INDEC-PB - 33360-1</v>
      </c>
      <c r="B364" s="216">
        <v>33360</v>
      </c>
      <c r="C364" s="215" t="s">
        <v>50</v>
      </c>
      <c r="D364" s="216">
        <v>1</v>
      </c>
      <c r="E364" s="236" t="s">
        <v>385</v>
      </c>
    </row>
    <row r="365" spans="1:496" ht="15" customHeight="1" x14ac:dyDescent="0.2">
      <c r="A365" s="216" t="str">
        <f t="shared" si="7"/>
        <v>INDEC-PB - 33410-1</v>
      </c>
      <c r="B365" s="216">
        <v>33410</v>
      </c>
      <c r="C365" s="215" t="s">
        <v>50</v>
      </c>
      <c r="D365" s="216">
        <v>1</v>
      </c>
      <c r="E365" s="236" t="s">
        <v>386</v>
      </c>
    </row>
    <row r="366" spans="1:496" ht="15" customHeight="1" x14ac:dyDescent="0.2">
      <c r="A366" s="216" t="str">
        <f t="shared" si="7"/>
        <v>INDEC-PB - 42911-1</v>
      </c>
      <c r="B366" s="216">
        <v>42911</v>
      </c>
      <c r="C366" s="215" t="s">
        <v>50</v>
      </c>
      <c r="D366" s="216">
        <v>1</v>
      </c>
      <c r="E366" s="236" t="s">
        <v>387</v>
      </c>
    </row>
    <row r="367" spans="1:496" ht="15" customHeight="1" x14ac:dyDescent="0.2">
      <c r="A367" s="216" t="str">
        <f t="shared" si="7"/>
        <v>INDEC-PB - 46113-1</v>
      </c>
      <c r="B367" s="216">
        <v>46113</v>
      </c>
      <c r="C367" s="215" t="s">
        <v>50</v>
      </c>
      <c r="D367" s="216">
        <v>1</v>
      </c>
      <c r="E367" s="236" t="s">
        <v>388</v>
      </c>
    </row>
    <row r="368" spans="1:496" ht="15" customHeight="1" x14ac:dyDescent="0.2">
      <c r="A368" s="216" t="str">
        <f t="shared" si="7"/>
        <v>INDEC-PB - 42921-2</v>
      </c>
      <c r="B368" s="216">
        <v>42921</v>
      </c>
      <c r="C368" s="215" t="s">
        <v>50</v>
      </c>
      <c r="D368" s="216">
        <v>2</v>
      </c>
      <c r="E368" s="236" t="s">
        <v>389</v>
      </c>
    </row>
    <row r="369" spans="1:496" ht="15" customHeight="1" x14ac:dyDescent="0.2">
      <c r="A369" s="216" t="str">
        <f t="shared" si="7"/>
        <v>INDEC-PB - 37990-1</v>
      </c>
      <c r="B369" s="216">
        <v>37990</v>
      </c>
      <c r="C369" s="215" t="s">
        <v>50</v>
      </c>
      <c r="D369" s="216">
        <v>1</v>
      </c>
      <c r="E369" s="236" t="s">
        <v>390</v>
      </c>
    </row>
    <row r="370" spans="1:496" ht="15" customHeight="1" x14ac:dyDescent="0.2">
      <c r="A370" s="216" t="str">
        <f t="shared" ref="A370:A425" si="8">CONCATENATE("INDEC-PB - ",B370,C370,D370)</f>
        <v>INDEC-PB - 41242-1</v>
      </c>
      <c r="B370" s="216">
        <v>41242</v>
      </c>
      <c r="C370" s="215" t="s">
        <v>50</v>
      </c>
      <c r="D370" s="216">
        <v>1</v>
      </c>
      <c r="E370" s="236" t="s">
        <v>391</v>
      </c>
    </row>
    <row r="371" spans="1:496" ht="15" customHeight="1" x14ac:dyDescent="0.2">
      <c r="A371" s="216" t="str">
        <f t="shared" si="8"/>
        <v>INDEC-PB - 37510-1</v>
      </c>
      <c r="B371" s="216">
        <v>37510</v>
      </c>
      <c r="C371" s="215" t="s">
        <v>50</v>
      </c>
      <c r="D371" s="216">
        <v>1</v>
      </c>
      <c r="E371" s="236" t="s">
        <v>392</v>
      </c>
    </row>
    <row r="372" spans="1:496" ht="15" customHeight="1" x14ac:dyDescent="0.2">
      <c r="A372" s="216" t="str">
        <f t="shared" si="8"/>
        <v>INDEC-PB - 44440-1</v>
      </c>
      <c r="B372" s="216">
        <v>44440</v>
      </c>
      <c r="C372" s="215" t="s">
        <v>50</v>
      </c>
      <c r="D372" s="216">
        <v>1</v>
      </c>
      <c r="E372" s="236" t="s">
        <v>393</v>
      </c>
    </row>
    <row r="373" spans="1:496" ht="15" customHeight="1" x14ac:dyDescent="0.2">
      <c r="A373" s="216" t="str">
        <f t="shared" si="8"/>
        <v>INDEC-PB - 35110-5</v>
      </c>
      <c r="B373" s="216">
        <v>35110</v>
      </c>
      <c r="C373" s="215" t="s">
        <v>50</v>
      </c>
      <c r="D373" s="216">
        <v>5</v>
      </c>
      <c r="E373" s="236" t="s">
        <v>394</v>
      </c>
    </row>
    <row r="374" spans="1:496" ht="15" customHeight="1" x14ac:dyDescent="0.2">
      <c r="A374" s="216" t="str">
        <f t="shared" si="8"/>
        <v>INDEC-PB - 46212-1</v>
      </c>
      <c r="B374" s="216">
        <v>46212</v>
      </c>
      <c r="C374" s="215" t="s">
        <v>50</v>
      </c>
      <c r="D374" s="216">
        <v>1</v>
      </c>
      <c r="E374" s="236" t="s">
        <v>395</v>
      </c>
    </row>
    <row r="375" spans="1:496" s="221" customFormat="1" ht="15" customHeight="1" x14ac:dyDescent="0.2">
      <c r="A375" s="219"/>
      <c r="B375" s="219"/>
      <c r="D375" s="219"/>
      <c r="E375" s="237"/>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Q375" s="215"/>
      <c r="FR375" s="215"/>
      <c r="FS375" s="215"/>
      <c r="FT375" s="215"/>
      <c r="FU375" s="215"/>
      <c r="FV375" s="215"/>
      <c r="FW375" s="215"/>
      <c r="FX375" s="215"/>
      <c r="FY375" s="215"/>
      <c r="FZ375" s="215"/>
      <c r="GA375" s="215"/>
      <c r="GB375" s="215"/>
      <c r="GC375" s="215"/>
      <c r="GD375" s="215"/>
      <c r="GE375" s="215"/>
      <c r="GF375" s="215"/>
      <c r="GG375" s="215"/>
      <c r="GH375" s="215"/>
      <c r="GI375" s="215"/>
      <c r="GJ375" s="215"/>
      <c r="GK375" s="215"/>
      <c r="GL375" s="215"/>
      <c r="GM375" s="215"/>
      <c r="GN375" s="215"/>
      <c r="GO375" s="215"/>
      <c r="GP375" s="215"/>
      <c r="GQ375" s="215"/>
      <c r="GR375" s="215"/>
      <c r="GS375" s="215"/>
      <c r="GT375" s="215"/>
      <c r="GU375" s="215"/>
      <c r="GV375" s="215"/>
      <c r="GW375" s="215"/>
      <c r="GX375" s="215"/>
      <c r="GY375" s="215"/>
      <c r="GZ375" s="215"/>
      <c r="HA375" s="215"/>
      <c r="HB375" s="215"/>
      <c r="HC375" s="215"/>
      <c r="HD375" s="215"/>
      <c r="HE375" s="215"/>
      <c r="HF375" s="215"/>
      <c r="HG375" s="215"/>
      <c r="HH375" s="215"/>
      <c r="HI375" s="215"/>
      <c r="HJ375" s="215"/>
      <c r="HK375" s="215"/>
      <c r="HL375" s="215"/>
      <c r="HM375" s="215"/>
      <c r="HN375" s="215"/>
      <c r="HO375" s="215"/>
      <c r="HP375" s="215"/>
      <c r="HQ375" s="215"/>
      <c r="HR375" s="215"/>
      <c r="HS375" s="215"/>
      <c r="HT375" s="215"/>
      <c r="HU375" s="215"/>
      <c r="HV375" s="215"/>
      <c r="HW375" s="215"/>
      <c r="HX375" s="215"/>
      <c r="HY375" s="215"/>
      <c r="HZ375" s="215"/>
      <c r="IA375" s="215"/>
      <c r="IB375" s="215"/>
      <c r="IC375" s="215"/>
      <c r="ID375" s="215"/>
      <c r="IE375" s="215"/>
      <c r="IF375" s="215"/>
      <c r="IG375" s="215"/>
      <c r="IH375" s="215"/>
      <c r="II375" s="215"/>
      <c r="IJ375" s="215"/>
      <c r="IK375" s="215"/>
      <c r="IL375" s="215"/>
      <c r="IM375" s="215"/>
      <c r="IN375" s="215"/>
      <c r="IO375" s="215"/>
      <c r="IP375" s="215"/>
      <c r="IQ375" s="215"/>
      <c r="IR375" s="215"/>
      <c r="IS375" s="215"/>
      <c r="IT375" s="215"/>
      <c r="IU375" s="215"/>
      <c r="IV375" s="215"/>
      <c r="IW375" s="215"/>
      <c r="IX375" s="215"/>
      <c r="IY375" s="215"/>
      <c r="IZ375" s="215"/>
      <c r="JA375" s="215"/>
      <c r="JB375" s="215"/>
      <c r="JC375" s="215"/>
      <c r="JD375" s="215"/>
      <c r="JE375" s="215"/>
      <c r="JF375" s="215"/>
      <c r="JG375" s="215"/>
      <c r="JH375" s="215"/>
      <c r="JI375" s="215"/>
      <c r="JJ375" s="215"/>
      <c r="JK375" s="215"/>
      <c r="JL375" s="215"/>
      <c r="JM375" s="215"/>
      <c r="JN375" s="215"/>
      <c r="JO375" s="215"/>
      <c r="JP375" s="215"/>
      <c r="JQ375" s="215"/>
      <c r="JR375" s="215"/>
      <c r="JS375" s="215"/>
      <c r="JT375" s="215"/>
      <c r="JU375" s="215"/>
      <c r="JV375" s="215"/>
      <c r="JW375" s="215"/>
      <c r="JX375" s="215"/>
      <c r="JY375" s="215"/>
      <c r="JZ375" s="215"/>
      <c r="KA375" s="215"/>
      <c r="KB375" s="215"/>
      <c r="KC375" s="215"/>
      <c r="KD375" s="215"/>
      <c r="KE375" s="215"/>
      <c r="KF375" s="215"/>
      <c r="KG375" s="215"/>
      <c r="KH375" s="215"/>
      <c r="KI375" s="215"/>
      <c r="KJ375" s="215"/>
      <c r="KK375" s="215"/>
      <c r="KL375" s="215"/>
      <c r="KM375" s="215"/>
      <c r="KN375" s="215"/>
      <c r="KO375" s="215"/>
      <c r="KP375" s="215"/>
      <c r="KQ375" s="215"/>
      <c r="KR375" s="215"/>
      <c r="KS375" s="215"/>
      <c r="KT375" s="215"/>
      <c r="KU375" s="215"/>
      <c r="KV375" s="215"/>
      <c r="KW375" s="215"/>
      <c r="KX375" s="215"/>
      <c r="KY375" s="215"/>
      <c r="KZ375" s="215"/>
      <c r="LA375" s="215"/>
      <c r="LB375" s="215"/>
      <c r="LC375" s="215"/>
      <c r="LD375" s="215"/>
      <c r="LE375" s="215"/>
      <c r="LF375" s="215"/>
      <c r="LG375" s="215"/>
      <c r="LH375" s="215"/>
      <c r="LI375" s="215"/>
      <c r="LJ375" s="215"/>
      <c r="LK375" s="215"/>
      <c r="LL375" s="215"/>
      <c r="LM375" s="215"/>
      <c r="LN375" s="215"/>
      <c r="LO375" s="215"/>
      <c r="LP375" s="215"/>
      <c r="LQ375" s="215"/>
      <c r="LR375" s="215"/>
      <c r="LS375" s="215"/>
      <c r="LT375" s="215"/>
      <c r="LU375" s="215"/>
      <c r="LV375" s="215"/>
      <c r="LW375" s="215"/>
      <c r="LX375" s="215"/>
      <c r="LY375" s="215"/>
      <c r="LZ375" s="215"/>
      <c r="MA375" s="215"/>
      <c r="MB375" s="215"/>
      <c r="MC375" s="215"/>
      <c r="MD375" s="215"/>
      <c r="ME375" s="215"/>
      <c r="MF375" s="215"/>
      <c r="MG375" s="215"/>
      <c r="MH375" s="215"/>
      <c r="MI375" s="215"/>
      <c r="MJ375" s="215"/>
      <c r="MK375" s="215"/>
      <c r="ML375" s="215"/>
      <c r="MM375" s="215"/>
      <c r="MN375" s="215"/>
      <c r="MO375" s="215"/>
      <c r="MP375" s="215"/>
      <c r="MQ375" s="215"/>
      <c r="MR375" s="215"/>
      <c r="MS375" s="215"/>
      <c r="MT375" s="215"/>
      <c r="MU375" s="215"/>
      <c r="MV375" s="215"/>
      <c r="MW375" s="215"/>
      <c r="MX375" s="215"/>
      <c r="MY375" s="215"/>
      <c r="MZ375" s="215"/>
      <c r="NA375" s="215"/>
      <c r="NB375" s="215"/>
      <c r="NC375" s="215"/>
      <c r="ND375" s="215"/>
      <c r="NE375" s="215"/>
      <c r="NF375" s="215"/>
      <c r="NG375" s="215"/>
      <c r="NH375" s="215"/>
      <c r="NI375" s="215"/>
      <c r="NJ375" s="215"/>
      <c r="NK375" s="215"/>
      <c r="NL375" s="215"/>
      <c r="NM375" s="215"/>
      <c r="NN375" s="215"/>
      <c r="NO375" s="215"/>
      <c r="NP375" s="215"/>
      <c r="NQ375" s="215"/>
      <c r="NR375" s="215"/>
      <c r="NS375" s="215"/>
      <c r="NT375" s="215"/>
      <c r="NU375" s="215"/>
      <c r="NV375" s="215"/>
      <c r="NW375" s="215"/>
      <c r="NX375" s="215"/>
      <c r="NY375" s="215"/>
      <c r="NZ375" s="215"/>
      <c r="OA375" s="215"/>
      <c r="OB375" s="215"/>
      <c r="OC375" s="215"/>
      <c r="OD375" s="215"/>
      <c r="OE375" s="215"/>
      <c r="OF375" s="215"/>
      <c r="OG375" s="215"/>
      <c r="OH375" s="215"/>
      <c r="OI375" s="215"/>
      <c r="OJ375" s="215"/>
      <c r="OK375" s="215"/>
      <c r="OL375" s="215"/>
      <c r="OM375" s="215"/>
      <c r="ON375" s="215"/>
      <c r="OO375" s="215"/>
      <c r="OP375" s="215"/>
      <c r="OQ375" s="215"/>
      <c r="OR375" s="215"/>
      <c r="OS375" s="215"/>
      <c r="OT375" s="215"/>
      <c r="OU375" s="215"/>
      <c r="OV375" s="215"/>
      <c r="OW375" s="215"/>
      <c r="OX375" s="215"/>
      <c r="OY375" s="215"/>
      <c r="OZ375" s="215"/>
      <c r="PA375" s="215"/>
      <c r="PB375" s="215"/>
      <c r="PC375" s="215"/>
      <c r="PD375" s="215"/>
      <c r="PE375" s="215"/>
      <c r="PF375" s="215"/>
      <c r="PG375" s="215"/>
      <c r="PH375" s="215"/>
      <c r="PI375" s="215"/>
      <c r="PJ375" s="215"/>
      <c r="PK375" s="215"/>
      <c r="PL375" s="215"/>
      <c r="PM375" s="215"/>
      <c r="PN375" s="215"/>
      <c r="PO375" s="215"/>
      <c r="PP375" s="215"/>
      <c r="PQ375" s="215"/>
      <c r="PR375" s="215"/>
      <c r="PS375" s="215"/>
      <c r="PT375" s="215"/>
      <c r="PU375" s="215"/>
      <c r="PV375" s="215"/>
      <c r="PW375" s="215"/>
      <c r="PX375" s="215"/>
      <c r="PY375" s="215"/>
      <c r="PZ375" s="215"/>
      <c r="QA375" s="215"/>
      <c r="QB375" s="215"/>
      <c r="QC375" s="215"/>
      <c r="QD375" s="215"/>
      <c r="QE375" s="215"/>
      <c r="QF375" s="215"/>
      <c r="QG375" s="215"/>
      <c r="QH375" s="215"/>
      <c r="QI375" s="215"/>
      <c r="QJ375" s="215"/>
      <c r="QK375" s="215"/>
      <c r="QL375" s="215"/>
      <c r="QM375" s="215"/>
      <c r="QN375" s="215"/>
      <c r="QO375" s="215"/>
      <c r="QP375" s="215"/>
      <c r="QQ375" s="215"/>
      <c r="QR375" s="215"/>
      <c r="QS375" s="215"/>
      <c r="QT375" s="215"/>
      <c r="QU375" s="215"/>
      <c r="QV375" s="215"/>
      <c r="QW375" s="215"/>
      <c r="QX375" s="215"/>
      <c r="QY375" s="215"/>
      <c r="QZ375" s="215"/>
      <c r="RA375" s="215"/>
      <c r="RB375" s="215"/>
      <c r="RC375" s="215"/>
      <c r="RD375" s="215"/>
      <c r="RE375" s="215"/>
      <c r="RF375" s="215"/>
      <c r="RG375" s="215"/>
      <c r="RH375" s="215"/>
      <c r="RI375" s="215"/>
      <c r="RJ375" s="215"/>
      <c r="RK375" s="215"/>
      <c r="RL375" s="215"/>
      <c r="RM375" s="215"/>
      <c r="RN375" s="215"/>
      <c r="RO375" s="215"/>
      <c r="RP375" s="215"/>
      <c r="RQ375" s="215"/>
      <c r="RR375" s="215"/>
      <c r="RS375" s="215"/>
      <c r="RT375" s="215"/>
      <c r="RU375" s="215"/>
      <c r="RV375" s="215"/>
      <c r="RW375" s="215"/>
      <c r="RX375" s="215"/>
      <c r="RY375" s="215"/>
      <c r="RZ375" s="215"/>
      <c r="SA375" s="215"/>
      <c r="SB375" s="215"/>
    </row>
    <row r="376" spans="1:496" ht="15" customHeight="1" x14ac:dyDescent="0.2">
      <c r="A376" s="216" t="str">
        <f t="shared" si="8"/>
        <v>INDEC-PB - 37350-1</v>
      </c>
      <c r="B376" s="216">
        <v>37350</v>
      </c>
      <c r="C376" s="215" t="s">
        <v>50</v>
      </c>
      <c r="D376" s="216">
        <v>1</v>
      </c>
      <c r="E376" s="236" t="s">
        <v>396</v>
      </c>
    </row>
    <row r="377" spans="1:496" ht="15" customHeight="1" x14ac:dyDescent="0.2">
      <c r="A377" s="216" t="str">
        <f t="shared" si="8"/>
        <v>INDEC-PB - 37320-1</v>
      </c>
      <c r="B377" s="216">
        <v>37320</v>
      </c>
      <c r="C377" s="215" t="s">
        <v>50</v>
      </c>
      <c r="D377" s="216">
        <v>1</v>
      </c>
      <c r="E377" s="236" t="s">
        <v>397</v>
      </c>
    </row>
    <row r="378" spans="1:496" ht="15" customHeight="1" x14ac:dyDescent="0.2">
      <c r="A378" s="216" t="str">
        <f t="shared" si="8"/>
        <v>INDEC-PB - 41532-11</v>
      </c>
      <c r="B378" s="216">
        <v>41532</v>
      </c>
      <c r="C378" s="215" t="s">
        <v>50</v>
      </c>
      <c r="D378" s="216">
        <v>11</v>
      </c>
      <c r="E378" s="236" t="s">
        <v>398</v>
      </c>
    </row>
    <row r="379" spans="1:496" ht="15" customHeight="1" x14ac:dyDescent="0.2">
      <c r="A379" s="216" t="str">
        <f t="shared" si="8"/>
        <v>INDEC-PB - 41532-1</v>
      </c>
      <c r="B379" s="216">
        <v>41532</v>
      </c>
      <c r="C379" s="215" t="s">
        <v>50</v>
      </c>
      <c r="D379" s="216">
        <v>1</v>
      </c>
      <c r="E379" s="236" t="s">
        <v>399</v>
      </c>
    </row>
    <row r="380" spans="1:496" ht="15" customHeight="1" x14ac:dyDescent="0.2">
      <c r="A380" s="216" t="str">
        <f t="shared" si="8"/>
        <v>INDEC-PB - 31430-1</v>
      </c>
      <c r="B380" s="216">
        <v>31430</v>
      </c>
      <c r="C380" s="215" t="s">
        <v>50</v>
      </c>
      <c r="D380" s="216">
        <v>1</v>
      </c>
      <c r="E380" s="236" t="s">
        <v>400</v>
      </c>
    </row>
    <row r="381" spans="1:496" ht="15" customHeight="1" x14ac:dyDescent="0.2">
      <c r="A381" s="216" t="str">
        <f t="shared" si="8"/>
        <v>INDEC-PB - 31100-1</v>
      </c>
      <c r="B381" s="216">
        <v>31100</v>
      </c>
      <c r="C381" s="215" t="s">
        <v>50</v>
      </c>
      <c r="D381" s="216">
        <v>1</v>
      </c>
      <c r="E381" s="236" t="s">
        <v>401</v>
      </c>
    </row>
    <row r="382" spans="1:496" ht="15" customHeight="1" x14ac:dyDescent="0.2">
      <c r="A382" s="216" t="str">
        <f t="shared" si="8"/>
        <v>INDEC-PB - 31420-1</v>
      </c>
      <c r="B382" s="216">
        <v>31420</v>
      </c>
      <c r="C382" s="215" t="s">
        <v>50</v>
      </c>
      <c r="D382" s="216">
        <v>1</v>
      </c>
      <c r="E382" s="236" t="s">
        <v>402</v>
      </c>
    </row>
    <row r="383" spans="1:496" ht="15" customHeight="1" x14ac:dyDescent="0.2">
      <c r="A383" s="216" t="str">
        <f t="shared" si="8"/>
        <v>INDEC-PB - 31420-2</v>
      </c>
      <c r="B383" s="216">
        <v>31420</v>
      </c>
      <c r="C383" s="215" t="s">
        <v>50</v>
      </c>
      <c r="D383" s="216">
        <v>2</v>
      </c>
      <c r="E383" s="236" t="s">
        <v>403</v>
      </c>
    </row>
    <row r="384" spans="1:496" s="221" customFormat="1" ht="15" customHeight="1" x14ac:dyDescent="0.2">
      <c r="A384" s="219"/>
      <c r="B384" s="219"/>
      <c r="D384" s="219"/>
      <c r="E384" s="237"/>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Q384" s="215"/>
      <c r="FR384" s="215"/>
      <c r="FS384" s="215"/>
      <c r="FT384" s="215"/>
      <c r="FU384" s="215"/>
      <c r="FV384" s="215"/>
      <c r="FW384" s="215"/>
      <c r="FX384" s="215"/>
      <c r="FY384" s="215"/>
      <c r="FZ384" s="215"/>
      <c r="GA384" s="215"/>
      <c r="GB384" s="215"/>
      <c r="GC384" s="215"/>
      <c r="GD384" s="215"/>
      <c r="GE384" s="215"/>
      <c r="GF384" s="215"/>
      <c r="GG384" s="215"/>
      <c r="GH384" s="215"/>
      <c r="GI384" s="215"/>
      <c r="GJ384" s="215"/>
      <c r="GK384" s="215"/>
      <c r="GL384" s="215"/>
      <c r="GM384" s="215"/>
      <c r="GN384" s="215"/>
      <c r="GO384" s="215"/>
      <c r="GP384" s="215"/>
      <c r="GQ384" s="215"/>
      <c r="GR384" s="215"/>
      <c r="GS384" s="215"/>
      <c r="GT384" s="215"/>
      <c r="GU384" s="215"/>
      <c r="GV384" s="215"/>
      <c r="GW384" s="215"/>
      <c r="GX384" s="215"/>
      <c r="GY384" s="215"/>
      <c r="GZ384" s="215"/>
      <c r="HA384" s="215"/>
      <c r="HB384" s="215"/>
      <c r="HC384" s="215"/>
      <c r="HD384" s="215"/>
      <c r="HE384" s="215"/>
      <c r="HF384" s="215"/>
      <c r="HG384" s="215"/>
      <c r="HH384" s="215"/>
      <c r="HI384" s="215"/>
      <c r="HJ384" s="215"/>
      <c r="HK384" s="215"/>
      <c r="HL384" s="215"/>
      <c r="HM384" s="215"/>
      <c r="HN384" s="215"/>
      <c r="HO384" s="215"/>
      <c r="HP384" s="215"/>
      <c r="HQ384" s="215"/>
      <c r="HR384" s="215"/>
      <c r="HS384" s="215"/>
      <c r="HT384" s="215"/>
      <c r="HU384" s="215"/>
      <c r="HV384" s="215"/>
      <c r="HW384" s="215"/>
      <c r="HX384" s="215"/>
      <c r="HY384" s="215"/>
      <c r="HZ384" s="215"/>
      <c r="IA384" s="215"/>
      <c r="IB384" s="215"/>
      <c r="IC384" s="215"/>
      <c r="ID384" s="215"/>
      <c r="IE384" s="215"/>
      <c r="IF384" s="215"/>
      <c r="IG384" s="215"/>
      <c r="IH384" s="215"/>
      <c r="II384" s="215"/>
      <c r="IJ384" s="215"/>
      <c r="IK384" s="215"/>
      <c r="IL384" s="215"/>
      <c r="IM384" s="215"/>
      <c r="IN384" s="215"/>
      <c r="IO384" s="215"/>
      <c r="IP384" s="215"/>
      <c r="IQ384" s="215"/>
      <c r="IR384" s="215"/>
      <c r="IS384" s="215"/>
      <c r="IT384" s="215"/>
      <c r="IU384" s="215"/>
      <c r="IV384" s="215"/>
      <c r="IW384" s="215"/>
      <c r="IX384" s="215"/>
      <c r="IY384" s="215"/>
      <c r="IZ384" s="215"/>
      <c r="JA384" s="215"/>
      <c r="JB384" s="215"/>
      <c r="JC384" s="215"/>
      <c r="JD384" s="215"/>
      <c r="JE384" s="215"/>
      <c r="JF384" s="215"/>
      <c r="JG384" s="215"/>
      <c r="JH384" s="215"/>
      <c r="JI384" s="215"/>
      <c r="JJ384" s="215"/>
      <c r="JK384" s="215"/>
      <c r="JL384" s="215"/>
      <c r="JM384" s="215"/>
      <c r="JN384" s="215"/>
      <c r="JO384" s="215"/>
      <c r="JP384" s="215"/>
      <c r="JQ384" s="215"/>
      <c r="JR384" s="215"/>
      <c r="JS384" s="215"/>
      <c r="JT384" s="215"/>
      <c r="JU384" s="215"/>
      <c r="JV384" s="215"/>
      <c r="JW384" s="215"/>
      <c r="JX384" s="215"/>
      <c r="JY384" s="215"/>
      <c r="JZ384" s="215"/>
      <c r="KA384" s="215"/>
      <c r="KB384" s="215"/>
      <c r="KC384" s="215"/>
      <c r="KD384" s="215"/>
      <c r="KE384" s="215"/>
      <c r="KF384" s="215"/>
      <c r="KG384" s="215"/>
      <c r="KH384" s="215"/>
      <c r="KI384" s="215"/>
      <c r="KJ384" s="215"/>
      <c r="KK384" s="215"/>
      <c r="KL384" s="215"/>
      <c r="KM384" s="215"/>
      <c r="KN384" s="215"/>
      <c r="KO384" s="215"/>
      <c r="KP384" s="215"/>
      <c r="KQ384" s="215"/>
      <c r="KR384" s="215"/>
      <c r="KS384" s="215"/>
      <c r="KT384" s="215"/>
      <c r="KU384" s="215"/>
      <c r="KV384" s="215"/>
      <c r="KW384" s="215"/>
      <c r="KX384" s="215"/>
      <c r="KY384" s="215"/>
      <c r="KZ384" s="215"/>
      <c r="LA384" s="215"/>
      <c r="LB384" s="215"/>
      <c r="LC384" s="215"/>
      <c r="LD384" s="215"/>
      <c r="LE384" s="215"/>
      <c r="LF384" s="215"/>
      <c r="LG384" s="215"/>
      <c r="LH384" s="215"/>
      <c r="LI384" s="215"/>
      <c r="LJ384" s="215"/>
      <c r="LK384" s="215"/>
      <c r="LL384" s="215"/>
      <c r="LM384" s="215"/>
      <c r="LN384" s="215"/>
      <c r="LO384" s="215"/>
      <c r="LP384" s="215"/>
      <c r="LQ384" s="215"/>
      <c r="LR384" s="215"/>
      <c r="LS384" s="215"/>
      <c r="LT384" s="215"/>
      <c r="LU384" s="215"/>
      <c r="LV384" s="215"/>
      <c r="LW384" s="215"/>
      <c r="LX384" s="215"/>
      <c r="LY384" s="215"/>
      <c r="LZ384" s="215"/>
      <c r="MA384" s="215"/>
      <c r="MB384" s="215"/>
      <c r="MC384" s="215"/>
      <c r="MD384" s="215"/>
      <c r="ME384" s="215"/>
      <c r="MF384" s="215"/>
      <c r="MG384" s="215"/>
      <c r="MH384" s="215"/>
      <c r="MI384" s="215"/>
      <c r="MJ384" s="215"/>
      <c r="MK384" s="215"/>
      <c r="ML384" s="215"/>
      <c r="MM384" s="215"/>
      <c r="MN384" s="215"/>
      <c r="MO384" s="215"/>
      <c r="MP384" s="215"/>
      <c r="MQ384" s="215"/>
      <c r="MR384" s="215"/>
      <c r="MS384" s="215"/>
      <c r="MT384" s="215"/>
      <c r="MU384" s="215"/>
      <c r="MV384" s="215"/>
      <c r="MW384" s="215"/>
      <c r="MX384" s="215"/>
      <c r="MY384" s="215"/>
      <c r="MZ384" s="215"/>
      <c r="NA384" s="215"/>
      <c r="NB384" s="215"/>
      <c r="NC384" s="215"/>
      <c r="ND384" s="215"/>
      <c r="NE384" s="215"/>
      <c r="NF384" s="215"/>
      <c r="NG384" s="215"/>
      <c r="NH384" s="215"/>
      <c r="NI384" s="215"/>
      <c r="NJ384" s="215"/>
      <c r="NK384" s="215"/>
      <c r="NL384" s="215"/>
      <c r="NM384" s="215"/>
      <c r="NN384" s="215"/>
      <c r="NO384" s="215"/>
      <c r="NP384" s="215"/>
      <c r="NQ384" s="215"/>
      <c r="NR384" s="215"/>
      <c r="NS384" s="215"/>
      <c r="NT384" s="215"/>
      <c r="NU384" s="215"/>
      <c r="NV384" s="215"/>
      <c r="NW384" s="215"/>
      <c r="NX384" s="215"/>
      <c r="NY384" s="215"/>
      <c r="NZ384" s="215"/>
      <c r="OA384" s="215"/>
      <c r="OB384" s="215"/>
      <c r="OC384" s="215"/>
      <c r="OD384" s="215"/>
      <c r="OE384" s="215"/>
      <c r="OF384" s="215"/>
      <c r="OG384" s="215"/>
      <c r="OH384" s="215"/>
      <c r="OI384" s="215"/>
      <c r="OJ384" s="215"/>
      <c r="OK384" s="215"/>
      <c r="OL384" s="215"/>
      <c r="OM384" s="215"/>
      <c r="ON384" s="215"/>
      <c r="OO384" s="215"/>
      <c r="OP384" s="215"/>
      <c r="OQ384" s="215"/>
      <c r="OR384" s="215"/>
      <c r="OS384" s="215"/>
      <c r="OT384" s="215"/>
      <c r="OU384" s="215"/>
      <c r="OV384" s="215"/>
      <c r="OW384" s="215"/>
      <c r="OX384" s="215"/>
      <c r="OY384" s="215"/>
      <c r="OZ384" s="215"/>
      <c r="PA384" s="215"/>
      <c r="PB384" s="215"/>
      <c r="PC384" s="215"/>
      <c r="PD384" s="215"/>
      <c r="PE384" s="215"/>
      <c r="PF384" s="215"/>
      <c r="PG384" s="215"/>
      <c r="PH384" s="215"/>
      <c r="PI384" s="215"/>
      <c r="PJ384" s="215"/>
      <c r="PK384" s="215"/>
      <c r="PL384" s="215"/>
      <c r="PM384" s="215"/>
      <c r="PN384" s="215"/>
      <c r="PO384" s="215"/>
      <c r="PP384" s="215"/>
      <c r="PQ384" s="215"/>
      <c r="PR384" s="215"/>
      <c r="PS384" s="215"/>
      <c r="PT384" s="215"/>
      <c r="PU384" s="215"/>
      <c r="PV384" s="215"/>
      <c r="PW384" s="215"/>
      <c r="PX384" s="215"/>
      <c r="PY384" s="215"/>
      <c r="PZ384" s="215"/>
      <c r="QA384" s="215"/>
      <c r="QB384" s="215"/>
      <c r="QC384" s="215"/>
      <c r="QD384" s="215"/>
      <c r="QE384" s="215"/>
      <c r="QF384" s="215"/>
      <c r="QG384" s="215"/>
      <c r="QH384" s="215"/>
      <c r="QI384" s="215"/>
      <c r="QJ384" s="215"/>
      <c r="QK384" s="215"/>
      <c r="QL384" s="215"/>
      <c r="QM384" s="215"/>
      <c r="QN384" s="215"/>
      <c r="QO384" s="215"/>
      <c r="QP384" s="215"/>
      <c r="QQ384" s="215"/>
      <c r="QR384" s="215"/>
      <c r="QS384" s="215"/>
      <c r="QT384" s="215"/>
      <c r="QU384" s="215"/>
      <c r="QV384" s="215"/>
      <c r="QW384" s="215"/>
      <c r="QX384" s="215"/>
      <c r="QY384" s="215"/>
      <c r="QZ384" s="215"/>
      <c r="RA384" s="215"/>
      <c r="RB384" s="215"/>
      <c r="RC384" s="215"/>
      <c r="RD384" s="215"/>
      <c r="RE384" s="215"/>
      <c r="RF384" s="215"/>
      <c r="RG384" s="215"/>
      <c r="RH384" s="215"/>
      <c r="RI384" s="215"/>
      <c r="RJ384" s="215"/>
      <c r="RK384" s="215"/>
      <c r="RL384" s="215"/>
      <c r="RM384" s="215"/>
      <c r="RN384" s="215"/>
      <c r="RO384" s="215"/>
      <c r="RP384" s="215"/>
      <c r="RQ384" s="215"/>
      <c r="RR384" s="215"/>
      <c r="RS384" s="215"/>
      <c r="RT384" s="215"/>
      <c r="RU384" s="215"/>
      <c r="RV384" s="215"/>
      <c r="RW384" s="215"/>
      <c r="RX384" s="215"/>
      <c r="RY384" s="215"/>
      <c r="RZ384" s="215"/>
      <c r="SA384" s="215"/>
      <c r="SB384" s="215"/>
    </row>
    <row r="385" spans="1:496" s="221" customFormat="1" ht="15" customHeight="1" x14ac:dyDescent="0.2">
      <c r="A385" s="219"/>
      <c r="B385" s="219"/>
      <c r="D385" s="219"/>
      <c r="E385" s="237"/>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Q385" s="215"/>
      <c r="FR385" s="215"/>
      <c r="FS385" s="215"/>
      <c r="FT385" s="215"/>
      <c r="FU385" s="215"/>
      <c r="FV385" s="215"/>
      <c r="FW385" s="215"/>
      <c r="FX385" s="215"/>
      <c r="FY385" s="215"/>
      <c r="FZ385" s="215"/>
      <c r="GA385" s="215"/>
      <c r="GB385" s="215"/>
      <c r="GC385" s="215"/>
      <c r="GD385" s="215"/>
      <c r="GE385" s="215"/>
      <c r="GF385" s="215"/>
      <c r="GG385" s="215"/>
      <c r="GH385" s="215"/>
      <c r="GI385" s="215"/>
      <c r="GJ385" s="215"/>
      <c r="GK385" s="215"/>
      <c r="GL385" s="215"/>
      <c r="GM385" s="215"/>
      <c r="GN385" s="215"/>
      <c r="GO385" s="215"/>
      <c r="GP385" s="215"/>
      <c r="GQ385" s="215"/>
      <c r="GR385" s="215"/>
      <c r="GS385" s="215"/>
      <c r="GT385" s="215"/>
      <c r="GU385" s="215"/>
      <c r="GV385" s="215"/>
      <c r="GW385" s="215"/>
      <c r="GX385" s="215"/>
      <c r="GY385" s="215"/>
      <c r="GZ385" s="215"/>
      <c r="HA385" s="215"/>
      <c r="HB385" s="215"/>
      <c r="HC385" s="215"/>
      <c r="HD385" s="215"/>
      <c r="HE385" s="215"/>
      <c r="HF385" s="215"/>
      <c r="HG385" s="215"/>
      <c r="HH385" s="215"/>
      <c r="HI385" s="215"/>
      <c r="HJ385" s="215"/>
      <c r="HK385" s="215"/>
      <c r="HL385" s="215"/>
      <c r="HM385" s="215"/>
      <c r="HN385" s="215"/>
      <c r="HO385" s="215"/>
      <c r="HP385" s="215"/>
      <c r="HQ385" s="215"/>
      <c r="HR385" s="215"/>
      <c r="HS385" s="215"/>
      <c r="HT385" s="215"/>
      <c r="HU385" s="215"/>
      <c r="HV385" s="215"/>
      <c r="HW385" s="215"/>
      <c r="HX385" s="215"/>
      <c r="HY385" s="215"/>
      <c r="HZ385" s="215"/>
      <c r="IA385" s="215"/>
      <c r="IB385" s="215"/>
      <c r="IC385" s="215"/>
      <c r="ID385" s="215"/>
      <c r="IE385" s="215"/>
      <c r="IF385" s="215"/>
      <c r="IG385" s="215"/>
      <c r="IH385" s="215"/>
      <c r="II385" s="215"/>
      <c r="IJ385" s="215"/>
      <c r="IK385" s="215"/>
      <c r="IL385" s="215"/>
      <c r="IM385" s="215"/>
      <c r="IN385" s="215"/>
      <c r="IO385" s="215"/>
      <c r="IP385" s="215"/>
      <c r="IQ385" s="215"/>
      <c r="IR385" s="215"/>
      <c r="IS385" s="215"/>
      <c r="IT385" s="215"/>
      <c r="IU385" s="215"/>
      <c r="IV385" s="215"/>
      <c r="IW385" s="215"/>
      <c r="IX385" s="215"/>
      <c r="IY385" s="215"/>
      <c r="IZ385" s="215"/>
      <c r="JA385" s="215"/>
      <c r="JB385" s="215"/>
      <c r="JC385" s="215"/>
      <c r="JD385" s="215"/>
      <c r="JE385" s="215"/>
      <c r="JF385" s="215"/>
      <c r="JG385" s="215"/>
      <c r="JH385" s="215"/>
      <c r="JI385" s="215"/>
      <c r="JJ385" s="215"/>
      <c r="JK385" s="215"/>
      <c r="JL385" s="215"/>
      <c r="JM385" s="215"/>
      <c r="JN385" s="215"/>
      <c r="JO385" s="215"/>
      <c r="JP385" s="215"/>
      <c r="JQ385" s="215"/>
      <c r="JR385" s="215"/>
      <c r="JS385" s="215"/>
      <c r="JT385" s="215"/>
      <c r="JU385" s="215"/>
      <c r="JV385" s="215"/>
      <c r="JW385" s="215"/>
      <c r="JX385" s="215"/>
      <c r="JY385" s="215"/>
      <c r="JZ385" s="215"/>
      <c r="KA385" s="215"/>
      <c r="KB385" s="215"/>
      <c r="KC385" s="215"/>
      <c r="KD385" s="215"/>
      <c r="KE385" s="215"/>
      <c r="KF385" s="215"/>
      <c r="KG385" s="215"/>
      <c r="KH385" s="215"/>
      <c r="KI385" s="215"/>
      <c r="KJ385" s="215"/>
      <c r="KK385" s="215"/>
      <c r="KL385" s="215"/>
      <c r="KM385" s="215"/>
      <c r="KN385" s="215"/>
      <c r="KO385" s="215"/>
      <c r="KP385" s="215"/>
      <c r="KQ385" s="215"/>
      <c r="KR385" s="215"/>
      <c r="KS385" s="215"/>
      <c r="KT385" s="215"/>
      <c r="KU385" s="215"/>
      <c r="KV385" s="215"/>
      <c r="KW385" s="215"/>
      <c r="KX385" s="215"/>
      <c r="KY385" s="215"/>
      <c r="KZ385" s="215"/>
      <c r="LA385" s="215"/>
      <c r="LB385" s="215"/>
      <c r="LC385" s="215"/>
      <c r="LD385" s="215"/>
      <c r="LE385" s="215"/>
      <c r="LF385" s="215"/>
      <c r="LG385" s="215"/>
      <c r="LH385" s="215"/>
      <c r="LI385" s="215"/>
      <c r="LJ385" s="215"/>
      <c r="LK385" s="215"/>
      <c r="LL385" s="215"/>
      <c r="LM385" s="215"/>
      <c r="LN385" s="215"/>
      <c r="LO385" s="215"/>
      <c r="LP385" s="215"/>
      <c r="LQ385" s="215"/>
      <c r="LR385" s="215"/>
      <c r="LS385" s="215"/>
      <c r="LT385" s="215"/>
      <c r="LU385" s="215"/>
      <c r="LV385" s="215"/>
      <c r="LW385" s="215"/>
      <c r="LX385" s="215"/>
      <c r="LY385" s="215"/>
      <c r="LZ385" s="215"/>
      <c r="MA385" s="215"/>
      <c r="MB385" s="215"/>
      <c r="MC385" s="215"/>
      <c r="MD385" s="215"/>
      <c r="ME385" s="215"/>
      <c r="MF385" s="215"/>
      <c r="MG385" s="215"/>
      <c r="MH385" s="215"/>
      <c r="MI385" s="215"/>
      <c r="MJ385" s="215"/>
      <c r="MK385" s="215"/>
      <c r="ML385" s="215"/>
      <c r="MM385" s="215"/>
      <c r="MN385" s="215"/>
      <c r="MO385" s="215"/>
      <c r="MP385" s="215"/>
      <c r="MQ385" s="215"/>
      <c r="MR385" s="215"/>
      <c r="MS385" s="215"/>
      <c r="MT385" s="215"/>
      <c r="MU385" s="215"/>
      <c r="MV385" s="215"/>
      <c r="MW385" s="215"/>
      <c r="MX385" s="215"/>
      <c r="MY385" s="215"/>
      <c r="MZ385" s="215"/>
      <c r="NA385" s="215"/>
      <c r="NB385" s="215"/>
      <c r="NC385" s="215"/>
      <c r="ND385" s="215"/>
      <c r="NE385" s="215"/>
      <c r="NF385" s="215"/>
      <c r="NG385" s="215"/>
      <c r="NH385" s="215"/>
      <c r="NI385" s="215"/>
      <c r="NJ385" s="215"/>
      <c r="NK385" s="215"/>
      <c r="NL385" s="215"/>
      <c r="NM385" s="215"/>
      <c r="NN385" s="215"/>
      <c r="NO385" s="215"/>
      <c r="NP385" s="215"/>
      <c r="NQ385" s="215"/>
      <c r="NR385" s="215"/>
      <c r="NS385" s="215"/>
      <c r="NT385" s="215"/>
      <c r="NU385" s="215"/>
      <c r="NV385" s="215"/>
      <c r="NW385" s="215"/>
      <c r="NX385" s="215"/>
      <c r="NY385" s="215"/>
      <c r="NZ385" s="215"/>
      <c r="OA385" s="215"/>
      <c r="OB385" s="215"/>
      <c r="OC385" s="215"/>
      <c r="OD385" s="215"/>
      <c r="OE385" s="215"/>
      <c r="OF385" s="215"/>
      <c r="OG385" s="215"/>
      <c r="OH385" s="215"/>
      <c r="OI385" s="215"/>
      <c r="OJ385" s="215"/>
      <c r="OK385" s="215"/>
      <c r="OL385" s="215"/>
      <c r="OM385" s="215"/>
      <c r="ON385" s="215"/>
      <c r="OO385" s="215"/>
      <c r="OP385" s="215"/>
      <c r="OQ385" s="215"/>
      <c r="OR385" s="215"/>
      <c r="OS385" s="215"/>
      <c r="OT385" s="215"/>
      <c r="OU385" s="215"/>
      <c r="OV385" s="215"/>
      <c r="OW385" s="215"/>
      <c r="OX385" s="215"/>
      <c r="OY385" s="215"/>
      <c r="OZ385" s="215"/>
      <c r="PA385" s="215"/>
      <c r="PB385" s="215"/>
      <c r="PC385" s="215"/>
      <c r="PD385" s="215"/>
      <c r="PE385" s="215"/>
      <c r="PF385" s="215"/>
      <c r="PG385" s="215"/>
      <c r="PH385" s="215"/>
      <c r="PI385" s="215"/>
      <c r="PJ385" s="215"/>
      <c r="PK385" s="215"/>
      <c r="PL385" s="215"/>
      <c r="PM385" s="215"/>
      <c r="PN385" s="215"/>
      <c r="PO385" s="215"/>
      <c r="PP385" s="215"/>
      <c r="PQ385" s="215"/>
      <c r="PR385" s="215"/>
      <c r="PS385" s="215"/>
      <c r="PT385" s="215"/>
      <c r="PU385" s="215"/>
      <c r="PV385" s="215"/>
      <c r="PW385" s="215"/>
      <c r="PX385" s="215"/>
      <c r="PY385" s="215"/>
      <c r="PZ385" s="215"/>
      <c r="QA385" s="215"/>
      <c r="QB385" s="215"/>
      <c r="QC385" s="215"/>
      <c r="QD385" s="215"/>
      <c r="QE385" s="215"/>
      <c r="QF385" s="215"/>
      <c r="QG385" s="215"/>
      <c r="QH385" s="215"/>
      <c r="QI385" s="215"/>
      <c r="QJ385" s="215"/>
      <c r="QK385" s="215"/>
      <c r="QL385" s="215"/>
      <c r="QM385" s="215"/>
      <c r="QN385" s="215"/>
      <c r="QO385" s="215"/>
      <c r="QP385" s="215"/>
      <c r="QQ385" s="215"/>
      <c r="QR385" s="215"/>
      <c r="QS385" s="215"/>
      <c r="QT385" s="215"/>
      <c r="QU385" s="215"/>
      <c r="QV385" s="215"/>
      <c r="QW385" s="215"/>
      <c r="QX385" s="215"/>
      <c r="QY385" s="215"/>
      <c r="QZ385" s="215"/>
      <c r="RA385" s="215"/>
      <c r="RB385" s="215"/>
      <c r="RC385" s="215"/>
      <c r="RD385" s="215"/>
      <c r="RE385" s="215"/>
      <c r="RF385" s="215"/>
      <c r="RG385" s="215"/>
      <c r="RH385" s="215"/>
      <c r="RI385" s="215"/>
      <c r="RJ385" s="215"/>
      <c r="RK385" s="215"/>
      <c r="RL385" s="215"/>
      <c r="RM385" s="215"/>
      <c r="RN385" s="215"/>
      <c r="RO385" s="215"/>
      <c r="RP385" s="215"/>
      <c r="RQ385" s="215"/>
      <c r="RR385" s="215"/>
      <c r="RS385" s="215"/>
      <c r="RT385" s="215"/>
      <c r="RU385" s="215"/>
      <c r="RV385" s="215"/>
      <c r="RW385" s="215"/>
      <c r="RX385" s="215"/>
      <c r="RY385" s="215"/>
      <c r="RZ385" s="215"/>
      <c r="SA385" s="215"/>
      <c r="SB385" s="215"/>
    </row>
    <row r="386" spans="1:496" ht="15" customHeight="1" x14ac:dyDescent="0.2">
      <c r="A386" s="216" t="str">
        <f t="shared" si="8"/>
        <v>INDEC-PB - 44430-1</v>
      </c>
      <c r="B386" s="216">
        <v>44430</v>
      </c>
      <c r="C386" s="215" t="s">
        <v>50</v>
      </c>
      <c r="D386" s="216">
        <v>1</v>
      </c>
      <c r="E386" s="236" t="s">
        <v>404</v>
      </c>
    </row>
    <row r="387" spans="1:496" ht="15" customHeight="1" x14ac:dyDescent="0.2">
      <c r="A387" s="216" t="str">
        <f t="shared" si="8"/>
        <v>INDEC-PB - 37930-1</v>
      </c>
      <c r="B387" s="216">
        <v>37930</v>
      </c>
      <c r="C387" s="215" t="s">
        <v>50</v>
      </c>
      <c r="D387" s="216">
        <v>1</v>
      </c>
      <c r="E387" s="236" t="s">
        <v>405</v>
      </c>
    </row>
    <row r="388" spans="1:496" ht="15" customHeight="1" x14ac:dyDescent="0.2">
      <c r="A388" s="216" t="str">
        <f t="shared" si="8"/>
        <v>INDEC-PB - 37330-1</v>
      </c>
      <c r="B388" s="216">
        <v>37330</v>
      </c>
      <c r="C388" s="215" t="s">
        <v>50</v>
      </c>
      <c r="D388" s="216">
        <v>1</v>
      </c>
      <c r="E388" s="236" t="s">
        <v>406</v>
      </c>
    </row>
    <row r="389" spans="1:496" ht="15" customHeight="1" x14ac:dyDescent="0.2">
      <c r="A389" s="216" t="str">
        <f t="shared" si="8"/>
        <v>INDEC-PB - 37540-1</v>
      </c>
      <c r="B389" s="216">
        <v>37540</v>
      </c>
      <c r="C389" s="215" t="s">
        <v>50</v>
      </c>
      <c r="D389" s="216">
        <v>1</v>
      </c>
      <c r="E389" s="236" t="s">
        <v>407</v>
      </c>
    </row>
    <row r="390" spans="1:496" ht="15" customHeight="1" x14ac:dyDescent="0.2">
      <c r="A390" s="216" t="str">
        <f t="shared" si="8"/>
        <v>INDEC-PB - 43121-1</v>
      </c>
      <c r="B390" s="216">
        <v>43121</v>
      </c>
      <c r="C390" s="215" t="s">
        <v>50</v>
      </c>
      <c r="D390" s="216">
        <v>1</v>
      </c>
      <c r="E390" s="236" t="s">
        <v>408</v>
      </c>
    </row>
    <row r="391" spans="1:496" ht="15" customHeight="1" x14ac:dyDescent="0.2">
      <c r="A391" s="216" t="str">
        <f t="shared" si="8"/>
        <v>INDEC-PB - 46112-1</v>
      </c>
      <c r="B391" s="216">
        <v>46112</v>
      </c>
      <c r="C391" s="215" t="s">
        <v>50</v>
      </c>
      <c r="D391" s="216">
        <v>1</v>
      </c>
      <c r="E391" s="236" t="s">
        <v>409</v>
      </c>
    </row>
    <row r="392" spans="1:496" s="221" customFormat="1" ht="15" customHeight="1" x14ac:dyDescent="0.2">
      <c r="A392" s="219"/>
      <c r="B392" s="219"/>
      <c r="D392" s="219"/>
      <c r="E392" s="237"/>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c r="EO392" s="215"/>
      <c r="EP392" s="215"/>
      <c r="EQ392" s="215"/>
      <c r="ER392" s="215"/>
      <c r="ES392" s="215"/>
      <c r="ET392" s="215"/>
      <c r="EU392" s="215"/>
      <c r="EV392" s="215"/>
      <c r="EW392" s="215"/>
      <c r="EX392" s="215"/>
      <c r="EY392" s="215"/>
      <c r="EZ392" s="215"/>
      <c r="FA392" s="215"/>
      <c r="FB392" s="215"/>
      <c r="FC392" s="215"/>
      <c r="FD392" s="215"/>
      <c r="FE392" s="215"/>
      <c r="FF392" s="215"/>
      <c r="FG392" s="215"/>
      <c r="FH392" s="215"/>
      <c r="FI392" s="215"/>
      <c r="FJ392" s="215"/>
      <c r="FK392" s="215"/>
      <c r="FL392" s="215"/>
      <c r="FM392" s="215"/>
      <c r="FN392" s="215"/>
      <c r="FO392" s="215"/>
      <c r="FP392" s="215"/>
      <c r="FQ392" s="215"/>
      <c r="FR392" s="215"/>
      <c r="FS392" s="215"/>
      <c r="FT392" s="215"/>
      <c r="FU392" s="215"/>
      <c r="FV392" s="215"/>
      <c r="FW392" s="215"/>
      <c r="FX392" s="215"/>
      <c r="FY392" s="215"/>
      <c r="FZ392" s="215"/>
      <c r="GA392" s="215"/>
      <c r="GB392" s="215"/>
      <c r="GC392" s="215"/>
      <c r="GD392" s="215"/>
      <c r="GE392" s="215"/>
      <c r="GF392" s="215"/>
      <c r="GG392" s="215"/>
      <c r="GH392" s="215"/>
      <c r="GI392" s="215"/>
      <c r="GJ392" s="215"/>
      <c r="GK392" s="215"/>
      <c r="GL392" s="215"/>
      <c r="GM392" s="215"/>
      <c r="GN392" s="215"/>
      <c r="GO392" s="215"/>
      <c r="GP392" s="215"/>
      <c r="GQ392" s="215"/>
      <c r="GR392" s="215"/>
      <c r="GS392" s="215"/>
      <c r="GT392" s="215"/>
      <c r="GU392" s="215"/>
      <c r="GV392" s="215"/>
      <c r="GW392" s="215"/>
      <c r="GX392" s="215"/>
      <c r="GY392" s="215"/>
      <c r="GZ392" s="215"/>
      <c r="HA392" s="215"/>
      <c r="HB392" s="215"/>
      <c r="HC392" s="215"/>
      <c r="HD392" s="215"/>
      <c r="HE392" s="215"/>
      <c r="HF392" s="215"/>
      <c r="HG392" s="215"/>
      <c r="HH392" s="215"/>
      <c r="HI392" s="215"/>
      <c r="HJ392" s="215"/>
      <c r="HK392" s="215"/>
      <c r="HL392" s="215"/>
      <c r="HM392" s="215"/>
      <c r="HN392" s="215"/>
      <c r="HO392" s="215"/>
      <c r="HP392" s="215"/>
      <c r="HQ392" s="215"/>
      <c r="HR392" s="215"/>
      <c r="HS392" s="215"/>
      <c r="HT392" s="215"/>
      <c r="HU392" s="215"/>
      <c r="HV392" s="215"/>
      <c r="HW392" s="215"/>
      <c r="HX392" s="215"/>
      <c r="HY392" s="215"/>
      <c r="HZ392" s="215"/>
      <c r="IA392" s="215"/>
      <c r="IB392" s="215"/>
      <c r="IC392" s="215"/>
      <c r="ID392" s="215"/>
      <c r="IE392" s="215"/>
      <c r="IF392" s="215"/>
      <c r="IG392" s="215"/>
      <c r="IH392" s="215"/>
      <c r="II392" s="215"/>
      <c r="IJ392" s="215"/>
      <c r="IK392" s="215"/>
      <c r="IL392" s="215"/>
      <c r="IM392" s="215"/>
      <c r="IN392" s="215"/>
      <c r="IO392" s="215"/>
      <c r="IP392" s="215"/>
      <c r="IQ392" s="215"/>
      <c r="IR392" s="215"/>
      <c r="IS392" s="215"/>
      <c r="IT392" s="215"/>
      <c r="IU392" s="215"/>
      <c r="IV392" s="215"/>
      <c r="IW392" s="215"/>
      <c r="IX392" s="215"/>
      <c r="IY392" s="215"/>
      <c r="IZ392" s="215"/>
      <c r="JA392" s="215"/>
      <c r="JB392" s="215"/>
      <c r="JC392" s="215"/>
      <c r="JD392" s="215"/>
      <c r="JE392" s="215"/>
      <c r="JF392" s="215"/>
      <c r="JG392" s="215"/>
      <c r="JH392" s="215"/>
      <c r="JI392" s="215"/>
      <c r="JJ392" s="215"/>
      <c r="JK392" s="215"/>
      <c r="JL392" s="215"/>
      <c r="JM392" s="215"/>
      <c r="JN392" s="215"/>
      <c r="JO392" s="215"/>
      <c r="JP392" s="215"/>
      <c r="JQ392" s="215"/>
      <c r="JR392" s="215"/>
      <c r="JS392" s="215"/>
      <c r="JT392" s="215"/>
      <c r="JU392" s="215"/>
      <c r="JV392" s="215"/>
      <c r="JW392" s="215"/>
      <c r="JX392" s="215"/>
      <c r="JY392" s="215"/>
      <c r="JZ392" s="215"/>
      <c r="KA392" s="215"/>
      <c r="KB392" s="215"/>
      <c r="KC392" s="215"/>
      <c r="KD392" s="215"/>
      <c r="KE392" s="215"/>
      <c r="KF392" s="215"/>
      <c r="KG392" s="215"/>
      <c r="KH392" s="215"/>
      <c r="KI392" s="215"/>
      <c r="KJ392" s="215"/>
      <c r="KK392" s="215"/>
      <c r="KL392" s="215"/>
      <c r="KM392" s="215"/>
      <c r="KN392" s="215"/>
      <c r="KO392" s="215"/>
      <c r="KP392" s="215"/>
      <c r="KQ392" s="215"/>
      <c r="KR392" s="215"/>
      <c r="KS392" s="215"/>
      <c r="KT392" s="215"/>
      <c r="KU392" s="215"/>
      <c r="KV392" s="215"/>
      <c r="KW392" s="215"/>
      <c r="KX392" s="215"/>
      <c r="KY392" s="215"/>
      <c r="KZ392" s="215"/>
      <c r="LA392" s="215"/>
      <c r="LB392" s="215"/>
      <c r="LC392" s="215"/>
      <c r="LD392" s="215"/>
      <c r="LE392" s="215"/>
      <c r="LF392" s="215"/>
      <c r="LG392" s="215"/>
      <c r="LH392" s="215"/>
      <c r="LI392" s="215"/>
      <c r="LJ392" s="215"/>
      <c r="LK392" s="215"/>
      <c r="LL392" s="215"/>
      <c r="LM392" s="215"/>
      <c r="LN392" s="215"/>
      <c r="LO392" s="215"/>
      <c r="LP392" s="215"/>
      <c r="LQ392" s="215"/>
      <c r="LR392" s="215"/>
      <c r="LS392" s="215"/>
      <c r="LT392" s="215"/>
      <c r="LU392" s="215"/>
      <c r="LV392" s="215"/>
      <c r="LW392" s="215"/>
      <c r="LX392" s="215"/>
      <c r="LY392" s="215"/>
      <c r="LZ392" s="215"/>
      <c r="MA392" s="215"/>
      <c r="MB392" s="215"/>
      <c r="MC392" s="215"/>
      <c r="MD392" s="215"/>
      <c r="ME392" s="215"/>
      <c r="MF392" s="215"/>
      <c r="MG392" s="215"/>
      <c r="MH392" s="215"/>
      <c r="MI392" s="215"/>
      <c r="MJ392" s="215"/>
      <c r="MK392" s="215"/>
      <c r="ML392" s="215"/>
      <c r="MM392" s="215"/>
      <c r="MN392" s="215"/>
      <c r="MO392" s="215"/>
      <c r="MP392" s="215"/>
      <c r="MQ392" s="215"/>
      <c r="MR392" s="215"/>
      <c r="MS392" s="215"/>
      <c r="MT392" s="215"/>
      <c r="MU392" s="215"/>
      <c r="MV392" s="215"/>
      <c r="MW392" s="215"/>
      <c r="MX392" s="215"/>
      <c r="MY392" s="215"/>
      <c r="MZ392" s="215"/>
      <c r="NA392" s="215"/>
      <c r="NB392" s="215"/>
      <c r="NC392" s="215"/>
      <c r="ND392" s="215"/>
      <c r="NE392" s="215"/>
      <c r="NF392" s="215"/>
      <c r="NG392" s="215"/>
      <c r="NH392" s="215"/>
      <c r="NI392" s="215"/>
      <c r="NJ392" s="215"/>
      <c r="NK392" s="215"/>
      <c r="NL392" s="215"/>
      <c r="NM392" s="215"/>
      <c r="NN392" s="215"/>
      <c r="NO392" s="215"/>
      <c r="NP392" s="215"/>
      <c r="NQ392" s="215"/>
      <c r="NR392" s="215"/>
      <c r="NS392" s="215"/>
      <c r="NT392" s="215"/>
      <c r="NU392" s="215"/>
      <c r="NV392" s="215"/>
      <c r="NW392" s="215"/>
      <c r="NX392" s="215"/>
      <c r="NY392" s="215"/>
      <c r="NZ392" s="215"/>
      <c r="OA392" s="215"/>
      <c r="OB392" s="215"/>
      <c r="OC392" s="215"/>
      <c r="OD392" s="215"/>
      <c r="OE392" s="215"/>
      <c r="OF392" s="215"/>
      <c r="OG392" s="215"/>
      <c r="OH392" s="215"/>
      <c r="OI392" s="215"/>
      <c r="OJ392" s="215"/>
      <c r="OK392" s="215"/>
      <c r="OL392" s="215"/>
      <c r="OM392" s="215"/>
      <c r="ON392" s="215"/>
      <c r="OO392" s="215"/>
      <c r="OP392" s="215"/>
      <c r="OQ392" s="215"/>
      <c r="OR392" s="215"/>
      <c r="OS392" s="215"/>
      <c r="OT392" s="215"/>
      <c r="OU392" s="215"/>
      <c r="OV392" s="215"/>
      <c r="OW392" s="215"/>
      <c r="OX392" s="215"/>
      <c r="OY392" s="215"/>
      <c r="OZ392" s="215"/>
      <c r="PA392" s="215"/>
      <c r="PB392" s="215"/>
      <c r="PC392" s="215"/>
      <c r="PD392" s="215"/>
      <c r="PE392" s="215"/>
      <c r="PF392" s="215"/>
      <c r="PG392" s="215"/>
      <c r="PH392" s="215"/>
      <c r="PI392" s="215"/>
      <c r="PJ392" s="215"/>
      <c r="PK392" s="215"/>
      <c r="PL392" s="215"/>
      <c r="PM392" s="215"/>
      <c r="PN392" s="215"/>
      <c r="PO392" s="215"/>
      <c r="PP392" s="215"/>
      <c r="PQ392" s="215"/>
      <c r="PR392" s="215"/>
      <c r="PS392" s="215"/>
      <c r="PT392" s="215"/>
      <c r="PU392" s="215"/>
      <c r="PV392" s="215"/>
      <c r="PW392" s="215"/>
      <c r="PX392" s="215"/>
      <c r="PY392" s="215"/>
      <c r="PZ392" s="215"/>
      <c r="QA392" s="215"/>
      <c r="QB392" s="215"/>
      <c r="QC392" s="215"/>
      <c r="QD392" s="215"/>
      <c r="QE392" s="215"/>
      <c r="QF392" s="215"/>
      <c r="QG392" s="215"/>
      <c r="QH392" s="215"/>
      <c r="QI392" s="215"/>
      <c r="QJ392" s="215"/>
      <c r="QK392" s="215"/>
      <c r="QL392" s="215"/>
      <c r="QM392" s="215"/>
      <c r="QN392" s="215"/>
      <c r="QO392" s="215"/>
      <c r="QP392" s="215"/>
      <c r="QQ392" s="215"/>
      <c r="QR392" s="215"/>
      <c r="QS392" s="215"/>
      <c r="QT392" s="215"/>
      <c r="QU392" s="215"/>
      <c r="QV392" s="215"/>
      <c r="QW392" s="215"/>
      <c r="QX392" s="215"/>
      <c r="QY392" s="215"/>
      <c r="QZ392" s="215"/>
      <c r="RA392" s="215"/>
      <c r="RB392" s="215"/>
      <c r="RC392" s="215"/>
      <c r="RD392" s="215"/>
      <c r="RE392" s="215"/>
      <c r="RF392" s="215"/>
      <c r="RG392" s="215"/>
      <c r="RH392" s="215"/>
      <c r="RI392" s="215"/>
      <c r="RJ392" s="215"/>
      <c r="RK392" s="215"/>
      <c r="RL392" s="215"/>
      <c r="RM392" s="215"/>
      <c r="RN392" s="215"/>
      <c r="RO392" s="215"/>
      <c r="RP392" s="215"/>
      <c r="RQ392" s="215"/>
      <c r="RR392" s="215"/>
      <c r="RS392" s="215"/>
      <c r="RT392" s="215"/>
      <c r="RU392" s="215"/>
      <c r="RV392" s="215"/>
      <c r="RW392" s="215"/>
      <c r="RX392" s="215"/>
      <c r="RY392" s="215"/>
      <c r="RZ392" s="215"/>
      <c r="SA392" s="215"/>
      <c r="SB392" s="215"/>
    </row>
    <row r="393" spans="1:496" ht="15" customHeight="1" x14ac:dyDescent="0.2">
      <c r="A393" s="216" t="str">
        <f t="shared" si="8"/>
        <v>INDEC-PB - 49911-1</v>
      </c>
      <c r="B393" s="216">
        <v>49911</v>
      </c>
      <c r="C393" s="215" t="s">
        <v>50</v>
      </c>
      <c r="D393" s="216">
        <v>1</v>
      </c>
      <c r="E393" s="236" t="s">
        <v>410</v>
      </c>
    </row>
    <row r="394" spans="1:496" ht="15" customHeight="1" x14ac:dyDescent="0.2">
      <c r="A394" s="216" t="str">
        <f t="shared" si="8"/>
        <v>INDEC-PB - 33310-1</v>
      </c>
      <c r="B394" s="216">
        <v>33310</v>
      </c>
      <c r="C394" s="215" t="s">
        <v>50</v>
      </c>
      <c r="D394" s="216">
        <v>1</v>
      </c>
      <c r="E394" s="236" t="s">
        <v>411</v>
      </c>
    </row>
    <row r="395" spans="1:496" ht="15" customHeight="1" x14ac:dyDescent="0.2">
      <c r="A395" s="216" t="str">
        <f t="shared" si="8"/>
        <v>INDEC-PB - 32129-1</v>
      </c>
      <c r="B395" s="216">
        <v>32129</v>
      </c>
      <c r="C395" s="215" t="s">
        <v>50</v>
      </c>
      <c r="D395" s="216">
        <v>1</v>
      </c>
      <c r="E395" s="236" t="s">
        <v>412</v>
      </c>
    </row>
    <row r="396" spans="1:496" ht="15" customHeight="1" x14ac:dyDescent="0.2">
      <c r="A396" s="216" t="str">
        <f t="shared" si="8"/>
        <v>INDEC-PB - 37990-2</v>
      </c>
      <c r="B396" s="216">
        <v>37990</v>
      </c>
      <c r="C396" s="215" t="s">
        <v>50</v>
      </c>
      <c r="D396" s="216">
        <v>2</v>
      </c>
      <c r="E396" s="236" t="s">
        <v>413</v>
      </c>
    </row>
    <row r="397" spans="1:496" ht="15" customHeight="1" x14ac:dyDescent="0.2">
      <c r="A397" s="216" t="str">
        <f t="shared" si="8"/>
        <v>INDEC-PB - 41251-1</v>
      </c>
      <c r="B397" s="216">
        <v>41251</v>
      </c>
      <c r="C397" s="215" t="s">
        <v>50</v>
      </c>
      <c r="D397" s="216">
        <v>1</v>
      </c>
      <c r="E397" s="236" t="s">
        <v>414</v>
      </c>
    </row>
    <row r="398" spans="1:496" ht="15" customHeight="1" x14ac:dyDescent="0.2">
      <c r="A398" s="216" t="str">
        <f t="shared" si="8"/>
        <v>INDEC-PB - 12010-1</v>
      </c>
      <c r="B398" s="216">
        <v>12010</v>
      </c>
      <c r="C398" s="215" t="s">
        <v>50</v>
      </c>
      <c r="D398" s="216">
        <v>1</v>
      </c>
      <c r="E398" s="236" t="s">
        <v>415</v>
      </c>
    </row>
    <row r="399" spans="1:496" ht="15" customHeight="1" x14ac:dyDescent="0.2">
      <c r="A399" s="216" t="str">
        <f t="shared" si="8"/>
        <v>INDEC-PB - 15320-1</v>
      </c>
      <c r="B399" s="216">
        <v>15320</v>
      </c>
      <c r="C399" s="215" t="s">
        <v>50</v>
      </c>
      <c r="D399" s="216">
        <v>1</v>
      </c>
      <c r="E399" s="236" t="s">
        <v>416</v>
      </c>
    </row>
    <row r="400" spans="1:496" ht="15" customHeight="1" x14ac:dyDescent="0.2">
      <c r="A400" s="216" t="str">
        <f t="shared" si="8"/>
        <v>INDEC-PB - 41116-1</v>
      </c>
      <c r="B400" s="216">
        <v>41116</v>
      </c>
      <c r="C400" s="215" t="s">
        <v>50</v>
      </c>
      <c r="D400" s="216">
        <v>1</v>
      </c>
      <c r="E400" s="236" t="s">
        <v>417</v>
      </c>
    </row>
    <row r="401" spans="1:496" ht="15" customHeight="1" x14ac:dyDescent="0.2">
      <c r="A401" s="216" t="str">
        <f t="shared" si="8"/>
        <v>INDEC-PB - 42999-1</v>
      </c>
      <c r="B401" s="216">
        <v>42999</v>
      </c>
      <c r="C401" s="215" t="s">
        <v>50</v>
      </c>
      <c r="D401" s="216">
        <v>1</v>
      </c>
      <c r="E401" s="236" t="s">
        <v>418</v>
      </c>
    </row>
    <row r="402" spans="1:496" ht="15" customHeight="1" x14ac:dyDescent="0.2">
      <c r="A402" s="216" t="str">
        <f t="shared" si="8"/>
        <v>INDEC-PB - 35110-3</v>
      </c>
      <c r="B402" s="216">
        <v>35110</v>
      </c>
      <c r="C402" s="215" t="s">
        <v>50</v>
      </c>
      <c r="D402" s="216">
        <v>3</v>
      </c>
      <c r="E402" s="236" t="s">
        <v>419</v>
      </c>
    </row>
    <row r="403" spans="1:496" ht="15" customHeight="1" x14ac:dyDescent="0.2">
      <c r="A403" s="216" t="str">
        <f t="shared" si="8"/>
        <v>INDEC-PB - 34740-6</v>
      </c>
      <c r="B403" s="216">
        <v>34740</v>
      </c>
      <c r="C403" s="215" t="s">
        <v>50</v>
      </c>
      <c r="D403" s="216">
        <v>6</v>
      </c>
      <c r="E403" s="236" t="s">
        <v>420</v>
      </c>
    </row>
    <row r="404" spans="1:496" ht="15" customHeight="1" x14ac:dyDescent="0.2">
      <c r="A404" s="216" t="str">
        <f t="shared" si="8"/>
        <v>INDEC-PB - 34730-1</v>
      </c>
      <c r="B404" s="216">
        <v>34730</v>
      </c>
      <c r="C404" s="215" t="s">
        <v>50</v>
      </c>
      <c r="D404" s="216">
        <v>1</v>
      </c>
      <c r="E404" s="236" t="s">
        <v>421</v>
      </c>
    </row>
    <row r="405" spans="1:496" s="221" customFormat="1" ht="15" customHeight="1" x14ac:dyDescent="0.2">
      <c r="A405" s="219"/>
      <c r="B405" s="219"/>
      <c r="D405" s="219"/>
      <c r="E405" s="237"/>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Q405" s="215"/>
      <c r="FR405" s="215"/>
      <c r="FS405" s="215"/>
      <c r="FT405" s="215"/>
      <c r="FU405" s="215"/>
      <c r="FV405" s="215"/>
      <c r="FW405" s="215"/>
      <c r="FX405" s="215"/>
      <c r="FY405" s="215"/>
      <c r="FZ405" s="215"/>
      <c r="GA405" s="215"/>
      <c r="GB405" s="215"/>
      <c r="GC405" s="215"/>
      <c r="GD405" s="215"/>
      <c r="GE405" s="215"/>
      <c r="GF405" s="215"/>
      <c r="GG405" s="215"/>
      <c r="GH405" s="215"/>
      <c r="GI405" s="215"/>
      <c r="GJ405" s="215"/>
      <c r="GK405" s="215"/>
      <c r="GL405" s="215"/>
      <c r="GM405" s="215"/>
      <c r="GN405" s="215"/>
      <c r="GO405" s="215"/>
      <c r="GP405" s="215"/>
      <c r="GQ405" s="215"/>
      <c r="GR405" s="215"/>
      <c r="GS405" s="215"/>
      <c r="GT405" s="215"/>
      <c r="GU405" s="215"/>
      <c r="GV405" s="215"/>
      <c r="GW405" s="215"/>
      <c r="GX405" s="215"/>
      <c r="GY405" s="215"/>
      <c r="GZ405" s="215"/>
      <c r="HA405" s="215"/>
      <c r="HB405" s="215"/>
      <c r="HC405" s="215"/>
      <c r="HD405" s="215"/>
      <c r="HE405" s="215"/>
      <c r="HF405" s="215"/>
      <c r="HG405" s="215"/>
      <c r="HH405" s="215"/>
      <c r="HI405" s="215"/>
      <c r="HJ405" s="215"/>
      <c r="HK405" s="215"/>
      <c r="HL405" s="215"/>
      <c r="HM405" s="215"/>
      <c r="HN405" s="215"/>
      <c r="HO405" s="215"/>
      <c r="HP405" s="215"/>
      <c r="HQ405" s="215"/>
      <c r="HR405" s="215"/>
      <c r="HS405" s="215"/>
      <c r="HT405" s="215"/>
      <c r="HU405" s="215"/>
      <c r="HV405" s="215"/>
      <c r="HW405" s="215"/>
      <c r="HX405" s="215"/>
      <c r="HY405" s="215"/>
      <c r="HZ405" s="215"/>
      <c r="IA405" s="215"/>
      <c r="IB405" s="215"/>
      <c r="IC405" s="215"/>
      <c r="ID405" s="215"/>
      <c r="IE405" s="215"/>
      <c r="IF405" s="215"/>
      <c r="IG405" s="215"/>
      <c r="IH405" s="215"/>
      <c r="II405" s="215"/>
      <c r="IJ405" s="215"/>
      <c r="IK405" s="215"/>
      <c r="IL405" s="215"/>
      <c r="IM405" s="215"/>
      <c r="IN405" s="215"/>
      <c r="IO405" s="215"/>
      <c r="IP405" s="215"/>
      <c r="IQ405" s="215"/>
      <c r="IR405" s="215"/>
      <c r="IS405" s="215"/>
      <c r="IT405" s="215"/>
      <c r="IU405" s="215"/>
      <c r="IV405" s="215"/>
      <c r="IW405" s="215"/>
      <c r="IX405" s="215"/>
      <c r="IY405" s="215"/>
      <c r="IZ405" s="215"/>
      <c r="JA405" s="215"/>
      <c r="JB405" s="215"/>
      <c r="JC405" s="215"/>
      <c r="JD405" s="215"/>
      <c r="JE405" s="215"/>
      <c r="JF405" s="215"/>
      <c r="JG405" s="215"/>
      <c r="JH405" s="215"/>
      <c r="JI405" s="215"/>
      <c r="JJ405" s="215"/>
      <c r="JK405" s="215"/>
      <c r="JL405" s="215"/>
      <c r="JM405" s="215"/>
      <c r="JN405" s="215"/>
      <c r="JO405" s="215"/>
      <c r="JP405" s="215"/>
      <c r="JQ405" s="215"/>
      <c r="JR405" s="215"/>
      <c r="JS405" s="215"/>
      <c r="JT405" s="215"/>
      <c r="JU405" s="215"/>
      <c r="JV405" s="215"/>
      <c r="JW405" s="215"/>
      <c r="JX405" s="215"/>
      <c r="JY405" s="215"/>
      <c r="JZ405" s="215"/>
      <c r="KA405" s="215"/>
      <c r="KB405" s="215"/>
      <c r="KC405" s="215"/>
      <c r="KD405" s="215"/>
      <c r="KE405" s="215"/>
      <c r="KF405" s="215"/>
      <c r="KG405" s="215"/>
      <c r="KH405" s="215"/>
      <c r="KI405" s="215"/>
      <c r="KJ405" s="215"/>
      <c r="KK405" s="215"/>
      <c r="KL405" s="215"/>
      <c r="KM405" s="215"/>
      <c r="KN405" s="215"/>
      <c r="KO405" s="215"/>
      <c r="KP405" s="215"/>
      <c r="KQ405" s="215"/>
      <c r="KR405" s="215"/>
      <c r="KS405" s="215"/>
      <c r="KT405" s="215"/>
      <c r="KU405" s="215"/>
      <c r="KV405" s="215"/>
      <c r="KW405" s="215"/>
      <c r="KX405" s="215"/>
      <c r="KY405" s="215"/>
      <c r="KZ405" s="215"/>
      <c r="LA405" s="215"/>
      <c r="LB405" s="215"/>
      <c r="LC405" s="215"/>
      <c r="LD405" s="215"/>
      <c r="LE405" s="215"/>
      <c r="LF405" s="215"/>
      <c r="LG405" s="215"/>
      <c r="LH405" s="215"/>
      <c r="LI405" s="215"/>
      <c r="LJ405" s="215"/>
      <c r="LK405" s="215"/>
      <c r="LL405" s="215"/>
      <c r="LM405" s="215"/>
      <c r="LN405" s="215"/>
      <c r="LO405" s="215"/>
      <c r="LP405" s="215"/>
      <c r="LQ405" s="215"/>
      <c r="LR405" s="215"/>
      <c r="LS405" s="215"/>
      <c r="LT405" s="215"/>
      <c r="LU405" s="215"/>
      <c r="LV405" s="215"/>
      <c r="LW405" s="215"/>
      <c r="LX405" s="215"/>
      <c r="LY405" s="215"/>
      <c r="LZ405" s="215"/>
      <c r="MA405" s="215"/>
      <c r="MB405" s="215"/>
      <c r="MC405" s="215"/>
      <c r="MD405" s="215"/>
      <c r="ME405" s="215"/>
      <c r="MF405" s="215"/>
      <c r="MG405" s="215"/>
      <c r="MH405" s="215"/>
      <c r="MI405" s="215"/>
      <c r="MJ405" s="215"/>
      <c r="MK405" s="215"/>
      <c r="ML405" s="215"/>
      <c r="MM405" s="215"/>
      <c r="MN405" s="215"/>
      <c r="MO405" s="215"/>
      <c r="MP405" s="215"/>
      <c r="MQ405" s="215"/>
      <c r="MR405" s="215"/>
      <c r="MS405" s="215"/>
      <c r="MT405" s="215"/>
      <c r="MU405" s="215"/>
      <c r="MV405" s="215"/>
      <c r="MW405" s="215"/>
      <c r="MX405" s="215"/>
      <c r="MY405" s="215"/>
      <c r="MZ405" s="215"/>
      <c r="NA405" s="215"/>
      <c r="NB405" s="215"/>
      <c r="NC405" s="215"/>
      <c r="ND405" s="215"/>
      <c r="NE405" s="215"/>
      <c r="NF405" s="215"/>
      <c r="NG405" s="215"/>
      <c r="NH405" s="215"/>
      <c r="NI405" s="215"/>
      <c r="NJ405" s="215"/>
      <c r="NK405" s="215"/>
      <c r="NL405" s="215"/>
      <c r="NM405" s="215"/>
      <c r="NN405" s="215"/>
      <c r="NO405" s="215"/>
      <c r="NP405" s="215"/>
      <c r="NQ405" s="215"/>
      <c r="NR405" s="215"/>
      <c r="NS405" s="215"/>
      <c r="NT405" s="215"/>
      <c r="NU405" s="215"/>
      <c r="NV405" s="215"/>
      <c r="NW405" s="215"/>
      <c r="NX405" s="215"/>
      <c r="NY405" s="215"/>
      <c r="NZ405" s="215"/>
      <c r="OA405" s="215"/>
      <c r="OB405" s="215"/>
      <c r="OC405" s="215"/>
      <c r="OD405" s="215"/>
      <c r="OE405" s="215"/>
      <c r="OF405" s="215"/>
      <c r="OG405" s="215"/>
      <c r="OH405" s="215"/>
      <c r="OI405" s="215"/>
      <c r="OJ405" s="215"/>
      <c r="OK405" s="215"/>
      <c r="OL405" s="215"/>
      <c r="OM405" s="215"/>
      <c r="ON405" s="215"/>
      <c r="OO405" s="215"/>
      <c r="OP405" s="215"/>
      <c r="OQ405" s="215"/>
      <c r="OR405" s="215"/>
      <c r="OS405" s="215"/>
      <c r="OT405" s="215"/>
      <c r="OU405" s="215"/>
      <c r="OV405" s="215"/>
      <c r="OW405" s="215"/>
      <c r="OX405" s="215"/>
      <c r="OY405" s="215"/>
      <c r="OZ405" s="215"/>
      <c r="PA405" s="215"/>
      <c r="PB405" s="215"/>
      <c r="PC405" s="215"/>
      <c r="PD405" s="215"/>
      <c r="PE405" s="215"/>
      <c r="PF405" s="215"/>
      <c r="PG405" s="215"/>
      <c r="PH405" s="215"/>
      <c r="PI405" s="215"/>
      <c r="PJ405" s="215"/>
      <c r="PK405" s="215"/>
      <c r="PL405" s="215"/>
      <c r="PM405" s="215"/>
      <c r="PN405" s="215"/>
      <c r="PO405" s="215"/>
      <c r="PP405" s="215"/>
      <c r="PQ405" s="215"/>
      <c r="PR405" s="215"/>
      <c r="PS405" s="215"/>
      <c r="PT405" s="215"/>
      <c r="PU405" s="215"/>
      <c r="PV405" s="215"/>
      <c r="PW405" s="215"/>
      <c r="PX405" s="215"/>
      <c r="PY405" s="215"/>
      <c r="PZ405" s="215"/>
      <c r="QA405" s="215"/>
      <c r="QB405" s="215"/>
      <c r="QC405" s="215"/>
      <c r="QD405" s="215"/>
      <c r="QE405" s="215"/>
      <c r="QF405" s="215"/>
      <c r="QG405" s="215"/>
      <c r="QH405" s="215"/>
      <c r="QI405" s="215"/>
      <c r="QJ405" s="215"/>
      <c r="QK405" s="215"/>
      <c r="QL405" s="215"/>
      <c r="QM405" s="215"/>
      <c r="QN405" s="215"/>
      <c r="QO405" s="215"/>
      <c r="QP405" s="215"/>
      <c r="QQ405" s="215"/>
      <c r="QR405" s="215"/>
      <c r="QS405" s="215"/>
      <c r="QT405" s="215"/>
      <c r="QU405" s="215"/>
      <c r="QV405" s="215"/>
      <c r="QW405" s="215"/>
      <c r="QX405" s="215"/>
      <c r="QY405" s="215"/>
      <c r="QZ405" s="215"/>
      <c r="RA405" s="215"/>
      <c r="RB405" s="215"/>
      <c r="RC405" s="215"/>
      <c r="RD405" s="215"/>
      <c r="RE405" s="215"/>
      <c r="RF405" s="215"/>
      <c r="RG405" s="215"/>
      <c r="RH405" s="215"/>
      <c r="RI405" s="215"/>
      <c r="RJ405" s="215"/>
      <c r="RK405" s="215"/>
      <c r="RL405" s="215"/>
      <c r="RM405" s="215"/>
      <c r="RN405" s="215"/>
      <c r="RO405" s="215"/>
      <c r="RP405" s="215"/>
      <c r="RQ405" s="215"/>
      <c r="RR405" s="215"/>
      <c r="RS405" s="215"/>
      <c r="RT405" s="215"/>
      <c r="RU405" s="215"/>
      <c r="RV405" s="215"/>
      <c r="RW405" s="215"/>
      <c r="RX405" s="215"/>
      <c r="RY405" s="215"/>
      <c r="RZ405" s="215"/>
      <c r="SA405" s="215"/>
      <c r="SB405" s="215"/>
    </row>
    <row r="406" spans="1:496" ht="15" customHeight="1" x14ac:dyDescent="0.2">
      <c r="A406" s="216" t="str">
        <f t="shared" si="8"/>
        <v>INDEC-PB - 34710-1</v>
      </c>
      <c r="B406" s="216">
        <v>34710</v>
      </c>
      <c r="C406" s="215" t="s">
        <v>50</v>
      </c>
      <c r="D406" s="216">
        <v>1</v>
      </c>
      <c r="E406" s="236" t="s">
        <v>422</v>
      </c>
    </row>
    <row r="407" spans="1:496" ht="15" customHeight="1" x14ac:dyDescent="0.2">
      <c r="A407" s="216" t="str">
        <f t="shared" si="8"/>
        <v>INDEC-PB - 41530-1</v>
      </c>
      <c r="B407" s="216">
        <v>41530</v>
      </c>
      <c r="C407" s="215" t="s">
        <v>50</v>
      </c>
      <c r="D407" s="216">
        <v>1</v>
      </c>
      <c r="E407" s="236" t="s">
        <v>423</v>
      </c>
    </row>
    <row r="408" spans="1:496" ht="15" customHeight="1" x14ac:dyDescent="0.2">
      <c r="A408" s="216" t="str">
        <f t="shared" si="8"/>
        <v>INDEC-PB - 41510-1</v>
      </c>
      <c r="B408" s="216">
        <v>41510</v>
      </c>
      <c r="C408" s="215" t="s">
        <v>50</v>
      </c>
      <c r="D408" s="216">
        <v>1</v>
      </c>
      <c r="E408" s="236" t="s">
        <v>424</v>
      </c>
    </row>
    <row r="409" spans="1:496" ht="15" customHeight="1" x14ac:dyDescent="0.2">
      <c r="A409" s="216" t="str">
        <f t="shared" si="8"/>
        <v>INDEC-PB - 31600-2</v>
      </c>
      <c r="B409" s="216">
        <v>31600</v>
      </c>
      <c r="C409" s="215" t="s">
        <v>50</v>
      </c>
      <c r="D409" s="216">
        <v>2</v>
      </c>
      <c r="E409" s="236" t="s">
        <v>425</v>
      </c>
    </row>
    <row r="410" spans="1:496" ht="15" customHeight="1" x14ac:dyDescent="0.2">
      <c r="A410" s="216" t="str">
        <f t="shared" si="8"/>
        <v>INDEC-PB - 49129-2</v>
      </c>
      <c r="B410" s="216">
        <v>49129</v>
      </c>
      <c r="C410" s="215" t="s">
        <v>50</v>
      </c>
      <c r="D410" s="216">
        <v>2</v>
      </c>
      <c r="E410" s="236" t="s">
        <v>426</v>
      </c>
    </row>
    <row r="411" spans="1:496" ht="15" customHeight="1" x14ac:dyDescent="0.2">
      <c r="A411" s="216" t="str">
        <f t="shared" si="8"/>
        <v>INDEC-PB - 34740-1</v>
      </c>
      <c r="B411" s="216">
        <v>34740</v>
      </c>
      <c r="C411" s="215" t="s">
        <v>50</v>
      </c>
      <c r="D411" s="216">
        <v>1</v>
      </c>
      <c r="E411" s="236" t="s">
        <v>427</v>
      </c>
    </row>
    <row r="412" spans="1:496" s="221" customFormat="1" ht="15" customHeight="1" x14ac:dyDescent="0.2">
      <c r="A412" s="219"/>
      <c r="B412" s="219"/>
      <c r="D412" s="219"/>
      <c r="E412" s="237"/>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Q412" s="215"/>
      <c r="FR412" s="215"/>
      <c r="FS412" s="215"/>
      <c r="FT412" s="215"/>
      <c r="FU412" s="215"/>
      <c r="FV412" s="215"/>
      <c r="FW412" s="215"/>
      <c r="FX412" s="215"/>
      <c r="FY412" s="215"/>
      <c r="FZ412" s="215"/>
      <c r="GA412" s="215"/>
      <c r="GB412" s="215"/>
      <c r="GC412" s="215"/>
      <c r="GD412" s="215"/>
      <c r="GE412" s="215"/>
      <c r="GF412" s="215"/>
      <c r="GG412" s="215"/>
      <c r="GH412" s="215"/>
      <c r="GI412" s="215"/>
      <c r="GJ412" s="215"/>
      <c r="GK412" s="215"/>
      <c r="GL412" s="215"/>
      <c r="GM412" s="215"/>
      <c r="GN412" s="215"/>
      <c r="GO412" s="215"/>
      <c r="GP412" s="215"/>
      <c r="GQ412" s="215"/>
      <c r="GR412" s="215"/>
      <c r="GS412" s="215"/>
      <c r="GT412" s="215"/>
      <c r="GU412" s="215"/>
      <c r="GV412" s="215"/>
      <c r="GW412" s="215"/>
      <c r="GX412" s="215"/>
      <c r="GY412" s="215"/>
      <c r="GZ412" s="215"/>
      <c r="HA412" s="215"/>
      <c r="HB412" s="215"/>
      <c r="HC412" s="215"/>
      <c r="HD412" s="215"/>
      <c r="HE412" s="215"/>
      <c r="HF412" s="215"/>
      <c r="HG412" s="215"/>
      <c r="HH412" s="215"/>
      <c r="HI412" s="215"/>
      <c r="HJ412" s="215"/>
      <c r="HK412" s="215"/>
      <c r="HL412" s="215"/>
      <c r="HM412" s="215"/>
      <c r="HN412" s="215"/>
      <c r="HO412" s="215"/>
      <c r="HP412" s="215"/>
      <c r="HQ412" s="215"/>
      <c r="HR412" s="215"/>
      <c r="HS412" s="215"/>
      <c r="HT412" s="215"/>
      <c r="HU412" s="215"/>
      <c r="HV412" s="215"/>
      <c r="HW412" s="215"/>
      <c r="HX412" s="215"/>
      <c r="HY412" s="215"/>
      <c r="HZ412" s="215"/>
      <c r="IA412" s="215"/>
      <c r="IB412" s="215"/>
      <c r="IC412" s="215"/>
      <c r="ID412" s="215"/>
      <c r="IE412" s="215"/>
      <c r="IF412" s="215"/>
      <c r="IG412" s="215"/>
      <c r="IH412" s="215"/>
      <c r="II412" s="215"/>
      <c r="IJ412" s="215"/>
      <c r="IK412" s="215"/>
      <c r="IL412" s="215"/>
      <c r="IM412" s="215"/>
      <c r="IN412" s="215"/>
      <c r="IO412" s="215"/>
      <c r="IP412" s="215"/>
      <c r="IQ412" s="215"/>
      <c r="IR412" s="215"/>
      <c r="IS412" s="215"/>
      <c r="IT412" s="215"/>
      <c r="IU412" s="215"/>
      <c r="IV412" s="215"/>
      <c r="IW412" s="215"/>
      <c r="IX412" s="215"/>
      <c r="IY412" s="215"/>
      <c r="IZ412" s="215"/>
      <c r="JA412" s="215"/>
      <c r="JB412" s="215"/>
      <c r="JC412" s="215"/>
      <c r="JD412" s="215"/>
      <c r="JE412" s="215"/>
      <c r="JF412" s="215"/>
      <c r="JG412" s="215"/>
      <c r="JH412" s="215"/>
      <c r="JI412" s="215"/>
      <c r="JJ412" s="215"/>
      <c r="JK412" s="215"/>
      <c r="JL412" s="215"/>
      <c r="JM412" s="215"/>
      <c r="JN412" s="215"/>
      <c r="JO412" s="215"/>
      <c r="JP412" s="215"/>
      <c r="JQ412" s="215"/>
      <c r="JR412" s="215"/>
      <c r="JS412" s="215"/>
      <c r="JT412" s="215"/>
      <c r="JU412" s="215"/>
      <c r="JV412" s="215"/>
      <c r="JW412" s="215"/>
      <c r="JX412" s="215"/>
      <c r="JY412" s="215"/>
      <c r="JZ412" s="215"/>
      <c r="KA412" s="215"/>
      <c r="KB412" s="215"/>
      <c r="KC412" s="215"/>
      <c r="KD412" s="215"/>
      <c r="KE412" s="215"/>
      <c r="KF412" s="215"/>
      <c r="KG412" s="215"/>
      <c r="KH412" s="215"/>
      <c r="KI412" s="215"/>
      <c r="KJ412" s="215"/>
      <c r="KK412" s="215"/>
      <c r="KL412" s="215"/>
      <c r="KM412" s="215"/>
      <c r="KN412" s="215"/>
      <c r="KO412" s="215"/>
      <c r="KP412" s="215"/>
      <c r="KQ412" s="215"/>
      <c r="KR412" s="215"/>
      <c r="KS412" s="215"/>
      <c r="KT412" s="215"/>
      <c r="KU412" s="215"/>
      <c r="KV412" s="215"/>
      <c r="KW412" s="215"/>
      <c r="KX412" s="215"/>
      <c r="KY412" s="215"/>
      <c r="KZ412" s="215"/>
      <c r="LA412" s="215"/>
      <c r="LB412" s="215"/>
      <c r="LC412" s="215"/>
      <c r="LD412" s="215"/>
      <c r="LE412" s="215"/>
      <c r="LF412" s="215"/>
      <c r="LG412" s="215"/>
      <c r="LH412" s="215"/>
      <c r="LI412" s="215"/>
      <c r="LJ412" s="215"/>
      <c r="LK412" s="215"/>
      <c r="LL412" s="215"/>
      <c r="LM412" s="215"/>
      <c r="LN412" s="215"/>
      <c r="LO412" s="215"/>
      <c r="LP412" s="215"/>
      <c r="LQ412" s="215"/>
      <c r="LR412" s="215"/>
      <c r="LS412" s="215"/>
      <c r="LT412" s="215"/>
      <c r="LU412" s="215"/>
      <c r="LV412" s="215"/>
      <c r="LW412" s="215"/>
      <c r="LX412" s="215"/>
      <c r="LY412" s="215"/>
      <c r="LZ412" s="215"/>
      <c r="MA412" s="215"/>
      <c r="MB412" s="215"/>
      <c r="MC412" s="215"/>
      <c r="MD412" s="215"/>
      <c r="ME412" s="215"/>
      <c r="MF412" s="215"/>
      <c r="MG412" s="215"/>
      <c r="MH412" s="215"/>
      <c r="MI412" s="215"/>
      <c r="MJ412" s="215"/>
      <c r="MK412" s="215"/>
      <c r="ML412" s="215"/>
      <c r="MM412" s="215"/>
      <c r="MN412" s="215"/>
      <c r="MO412" s="215"/>
      <c r="MP412" s="215"/>
      <c r="MQ412" s="215"/>
      <c r="MR412" s="215"/>
      <c r="MS412" s="215"/>
      <c r="MT412" s="215"/>
      <c r="MU412" s="215"/>
      <c r="MV412" s="215"/>
      <c r="MW412" s="215"/>
      <c r="MX412" s="215"/>
      <c r="MY412" s="215"/>
      <c r="MZ412" s="215"/>
      <c r="NA412" s="215"/>
      <c r="NB412" s="215"/>
      <c r="NC412" s="215"/>
      <c r="ND412" s="215"/>
      <c r="NE412" s="215"/>
      <c r="NF412" s="215"/>
      <c r="NG412" s="215"/>
      <c r="NH412" s="215"/>
      <c r="NI412" s="215"/>
      <c r="NJ412" s="215"/>
      <c r="NK412" s="215"/>
      <c r="NL412" s="215"/>
      <c r="NM412" s="215"/>
      <c r="NN412" s="215"/>
      <c r="NO412" s="215"/>
      <c r="NP412" s="215"/>
      <c r="NQ412" s="215"/>
      <c r="NR412" s="215"/>
      <c r="NS412" s="215"/>
      <c r="NT412" s="215"/>
      <c r="NU412" s="215"/>
      <c r="NV412" s="215"/>
      <c r="NW412" s="215"/>
      <c r="NX412" s="215"/>
      <c r="NY412" s="215"/>
      <c r="NZ412" s="215"/>
      <c r="OA412" s="215"/>
      <c r="OB412" s="215"/>
      <c r="OC412" s="215"/>
      <c r="OD412" s="215"/>
      <c r="OE412" s="215"/>
      <c r="OF412" s="215"/>
      <c r="OG412" s="215"/>
      <c r="OH412" s="215"/>
      <c r="OI412" s="215"/>
      <c r="OJ412" s="215"/>
      <c r="OK412" s="215"/>
      <c r="OL412" s="215"/>
      <c r="OM412" s="215"/>
      <c r="ON412" s="215"/>
      <c r="OO412" s="215"/>
      <c r="OP412" s="215"/>
      <c r="OQ412" s="215"/>
      <c r="OR412" s="215"/>
      <c r="OS412" s="215"/>
      <c r="OT412" s="215"/>
      <c r="OU412" s="215"/>
      <c r="OV412" s="215"/>
      <c r="OW412" s="215"/>
      <c r="OX412" s="215"/>
      <c r="OY412" s="215"/>
      <c r="OZ412" s="215"/>
      <c r="PA412" s="215"/>
      <c r="PB412" s="215"/>
      <c r="PC412" s="215"/>
      <c r="PD412" s="215"/>
      <c r="PE412" s="215"/>
      <c r="PF412" s="215"/>
      <c r="PG412" s="215"/>
      <c r="PH412" s="215"/>
      <c r="PI412" s="215"/>
      <c r="PJ412" s="215"/>
      <c r="PK412" s="215"/>
      <c r="PL412" s="215"/>
      <c r="PM412" s="215"/>
      <c r="PN412" s="215"/>
      <c r="PO412" s="215"/>
      <c r="PP412" s="215"/>
      <c r="PQ412" s="215"/>
      <c r="PR412" s="215"/>
      <c r="PS412" s="215"/>
      <c r="PT412" s="215"/>
      <c r="PU412" s="215"/>
      <c r="PV412" s="215"/>
      <c r="PW412" s="215"/>
      <c r="PX412" s="215"/>
      <c r="PY412" s="215"/>
      <c r="PZ412" s="215"/>
      <c r="QA412" s="215"/>
      <c r="QB412" s="215"/>
      <c r="QC412" s="215"/>
      <c r="QD412" s="215"/>
      <c r="QE412" s="215"/>
      <c r="QF412" s="215"/>
      <c r="QG412" s="215"/>
      <c r="QH412" s="215"/>
      <c r="QI412" s="215"/>
      <c r="QJ412" s="215"/>
      <c r="QK412" s="215"/>
      <c r="QL412" s="215"/>
      <c r="QM412" s="215"/>
      <c r="QN412" s="215"/>
      <c r="QO412" s="215"/>
      <c r="QP412" s="215"/>
      <c r="QQ412" s="215"/>
      <c r="QR412" s="215"/>
      <c r="QS412" s="215"/>
      <c r="QT412" s="215"/>
      <c r="QU412" s="215"/>
      <c r="QV412" s="215"/>
      <c r="QW412" s="215"/>
      <c r="QX412" s="215"/>
      <c r="QY412" s="215"/>
      <c r="QZ412" s="215"/>
      <c r="RA412" s="215"/>
      <c r="RB412" s="215"/>
      <c r="RC412" s="215"/>
      <c r="RD412" s="215"/>
      <c r="RE412" s="215"/>
      <c r="RF412" s="215"/>
      <c r="RG412" s="215"/>
      <c r="RH412" s="215"/>
      <c r="RI412" s="215"/>
      <c r="RJ412" s="215"/>
      <c r="RK412" s="215"/>
      <c r="RL412" s="215"/>
      <c r="RM412" s="215"/>
      <c r="RN412" s="215"/>
      <c r="RO412" s="215"/>
      <c r="RP412" s="215"/>
      <c r="RQ412" s="215"/>
      <c r="RR412" s="215"/>
      <c r="RS412" s="215"/>
      <c r="RT412" s="215"/>
      <c r="RU412" s="215"/>
      <c r="RV412" s="215"/>
      <c r="RW412" s="215"/>
      <c r="RX412" s="215"/>
      <c r="RY412" s="215"/>
      <c r="RZ412" s="215"/>
      <c r="SA412" s="215"/>
      <c r="SB412" s="215"/>
    </row>
    <row r="413" spans="1:496" ht="15" customHeight="1" x14ac:dyDescent="0.2">
      <c r="A413" s="216" t="str">
        <f t="shared" si="8"/>
        <v>INDEC-PB - 44240-1</v>
      </c>
      <c r="B413" s="216">
        <v>44240</v>
      </c>
      <c r="C413" s="215" t="s">
        <v>50</v>
      </c>
      <c r="D413" s="216">
        <v>1</v>
      </c>
      <c r="E413" s="236" t="s">
        <v>428</v>
      </c>
    </row>
    <row r="414" spans="1:496" ht="15" customHeight="1" x14ac:dyDescent="0.2">
      <c r="A414" s="216" t="str">
        <f t="shared" si="8"/>
        <v>INDEC-PB - 33500-1</v>
      </c>
      <c r="B414" s="216">
        <v>33500</v>
      </c>
      <c r="C414" s="215" t="s">
        <v>50</v>
      </c>
      <c r="D414" s="216">
        <v>1</v>
      </c>
      <c r="E414" s="236" t="s">
        <v>429</v>
      </c>
    </row>
    <row r="415" spans="1:496" ht="15" customHeight="1" x14ac:dyDescent="0.2">
      <c r="A415" s="216" t="str">
        <f t="shared" si="8"/>
        <v>INDEC-PB - 44214-1</v>
      </c>
      <c r="B415" s="216">
        <v>44214</v>
      </c>
      <c r="C415" s="215" t="s">
        <v>50</v>
      </c>
      <c r="D415" s="216">
        <v>1</v>
      </c>
      <c r="E415" s="236" t="s">
        <v>430</v>
      </c>
    </row>
    <row r="416" spans="1:496" ht="15" customHeight="1" x14ac:dyDescent="0.2">
      <c r="A416" s="216" t="str">
        <f t="shared" si="8"/>
        <v>INDEC-PB - 37350-2</v>
      </c>
      <c r="B416" s="216">
        <v>37350</v>
      </c>
      <c r="C416" s="215" t="s">
        <v>50</v>
      </c>
      <c r="D416" s="216">
        <v>2</v>
      </c>
      <c r="E416" s="236" t="s">
        <v>431</v>
      </c>
    </row>
    <row r="417" spans="1:496" ht="15" customHeight="1" x14ac:dyDescent="0.2">
      <c r="A417" s="216" t="str">
        <f t="shared" si="8"/>
        <v>INDEC-PB - 42943-1</v>
      </c>
      <c r="B417" s="216">
        <v>42943</v>
      </c>
      <c r="C417" s="215" t="s">
        <v>50</v>
      </c>
      <c r="D417" s="216">
        <v>1</v>
      </c>
      <c r="E417" s="236" t="s">
        <v>432</v>
      </c>
    </row>
    <row r="418" spans="1:496" ht="15" customHeight="1" x14ac:dyDescent="0.2">
      <c r="A418" s="216" t="str">
        <f t="shared" si="8"/>
        <v>INDEC-PB - 36990-1</v>
      </c>
      <c r="B418" s="216">
        <v>36990</v>
      </c>
      <c r="C418" s="215" t="s">
        <v>50</v>
      </c>
      <c r="D418" s="216">
        <v>1</v>
      </c>
      <c r="E418" s="236" t="s">
        <v>433</v>
      </c>
    </row>
    <row r="419" spans="1:496" ht="15" customHeight="1" x14ac:dyDescent="0.2">
      <c r="A419" s="216" t="str">
        <f t="shared" si="8"/>
        <v>INDEC-PB - 46121-1</v>
      </c>
      <c r="B419" s="216">
        <v>46121</v>
      </c>
      <c r="C419" s="215" t="s">
        <v>50</v>
      </c>
      <c r="D419" s="216">
        <v>1</v>
      </c>
      <c r="E419" s="236" t="s">
        <v>434</v>
      </c>
    </row>
    <row r="420" spans="1:496" ht="15" customHeight="1" x14ac:dyDescent="0.2">
      <c r="A420" s="216" t="str">
        <f t="shared" si="8"/>
        <v>INDEC-PB - 49115-1</v>
      </c>
      <c r="B420" s="216">
        <v>49115</v>
      </c>
      <c r="C420" s="215" t="s">
        <v>50</v>
      </c>
      <c r="D420" s="216">
        <v>1</v>
      </c>
      <c r="E420" s="236" t="s">
        <v>435</v>
      </c>
    </row>
    <row r="421" spans="1:496" s="221" customFormat="1" ht="15" customHeight="1" x14ac:dyDescent="0.2">
      <c r="A421" s="219"/>
      <c r="B421" s="219"/>
      <c r="D421" s="219"/>
      <c r="E421" s="237"/>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Q421" s="215"/>
      <c r="FR421" s="215"/>
      <c r="FS421" s="215"/>
      <c r="FT421" s="215"/>
      <c r="FU421" s="215"/>
      <c r="FV421" s="215"/>
      <c r="FW421" s="215"/>
      <c r="FX421" s="215"/>
      <c r="FY421" s="215"/>
      <c r="FZ421" s="215"/>
      <c r="GA421" s="215"/>
      <c r="GB421" s="215"/>
      <c r="GC421" s="215"/>
      <c r="GD421" s="215"/>
      <c r="GE421" s="215"/>
      <c r="GF421" s="215"/>
      <c r="GG421" s="215"/>
      <c r="GH421" s="215"/>
      <c r="GI421" s="215"/>
      <c r="GJ421" s="215"/>
      <c r="GK421" s="215"/>
      <c r="GL421" s="215"/>
      <c r="GM421" s="215"/>
      <c r="GN421" s="215"/>
      <c r="GO421" s="215"/>
      <c r="GP421" s="215"/>
      <c r="GQ421" s="215"/>
      <c r="GR421" s="215"/>
      <c r="GS421" s="215"/>
      <c r="GT421" s="215"/>
      <c r="GU421" s="215"/>
      <c r="GV421" s="215"/>
      <c r="GW421" s="215"/>
      <c r="GX421" s="215"/>
      <c r="GY421" s="215"/>
      <c r="GZ421" s="215"/>
      <c r="HA421" s="215"/>
      <c r="HB421" s="215"/>
      <c r="HC421" s="215"/>
      <c r="HD421" s="215"/>
      <c r="HE421" s="215"/>
      <c r="HF421" s="215"/>
      <c r="HG421" s="215"/>
      <c r="HH421" s="215"/>
      <c r="HI421" s="215"/>
      <c r="HJ421" s="215"/>
      <c r="HK421" s="215"/>
      <c r="HL421" s="215"/>
      <c r="HM421" s="215"/>
      <c r="HN421" s="215"/>
      <c r="HO421" s="215"/>
      <c r="HP421" s="215"/>
      <c r="HQ421" s="215"/>
      <c r="HR421" s="215"/>
      <c r="HS421" s="215"/>
      <c r="HT421" s="215"/>
      <c r="HU421" s="215"/>
      <c r="HV421" s="215"/>
      <c r="HW421" s="215"/>
      <c r="HX421" s="215"/>
      <c r="HY421" s="215"/>
      <c r="HZ421" s="215"/>
      <c r="IA421" s="215"/>
      <c r="IB421" s="215"/>
      <c r="IC421" s="215"/>
      <c r="ID421" s="215"/>
      <c r="IE421" s="215"/>
      <c r="IF421" s="215"/>
      <c r="IG421" s="215"/>
      <c r="IH421" s="215"/>
      <c r="II421" s="215"/>
      <c r="IJ421" s="215"/>
      <c r="IK421" s="215"/>
      <c r="IL421" s="215"/>
      <c r="IM421" s="215"/>
      <c r="IN421" s="215"/>
      <c r="IO421" s="215"/>
      <c r="IP421" s="215"/>
      <c r="IQ421" s="215"/>
      <c r="IR421" s="215"/>
      <c r="IS421" s="215"/>
      <c r="IT421" s="215"/>
      <c r="IU421" s="215"/>
      <c r="IV421" s="215"/>
      <c r="IW421" s="215"/>
      <c r="IX421" s="215"/>
      <c r="IY421" s="215"/>
      <c r="IZ421" s="215"/>
      <c r="JA421" s="215"/>
      <c r="JB421" s="215"/>
      <c r="JC421" s="215"/>
      <c r="JD421" s="215"/>
      <c r="JE421" s="215"/>
      <c r="JF421" s="215"/>
      <c r="JG421" s="215"/>
      <c r="JH421" s="215"/>
      <c r="JI421" s="215"/>
      <c r="JJ421" s="215"/>
      <c r="JK421" s="215"/>
      <c r="JL421" s="215"/>
      <c r="JM421" s="215"/>
      <c r="JN421" s="215"/>
      <c r="JO421" s="215"/>
      <c r="JP421" s="215"/>
      <c r="JQ421" s="215"/>
      <c r="JR421" s="215"/>
      <c r="JS421" s="215"/>
      <c r="JT421" s="215"/>
      <c r="JU421" s="215"/>
      <c r="JV421" s="215"/>
      <c r="JW421" s="215"/>
      <c r="JX421" s="215"/>
      <c r="JY421" s="215"/>
      <c r="JZ421" s="215"/>
      <c r="KA421" s="215"/>
      <c r="KB421" s="215"/>
      <c r="KC421" s="215"/>
      <c r="KD421" s="215"/>
      <c r="KE421" s="215"/>
      <c r="KF421" s="215"/>
      <c r="KG421" s="215"/>
      <c r="KH421" s="215"/>
      <c r="KI421" s="215"/>
      <c r="KJ421" s="215"/>
      <c r="KK421" s="215"/>
      <c r="KL421" s="215"/>
      <c r="KM421" s="215"/>
      <c r="KN421" s="215"/>
      <c r="KO421" s="215"/>
      <c r="KP421" s="215"/>
      <c r="KQ421" s="215"/>
      <c r="KR421" s="215"/>
      <c r="KS421" s="215"/>
      <c r="KT421" s="215"/>
      <c r="KU421" s="215"/>
      <c r="KV421" s="215"/>
      <c r="KW421" s="215"/>
      <c r="KX421" s="215"/>
      <c r="KY421" s="215"/>
      <c r="KZ421" s="215"/>
      <c r="LA421" s="215"/>
      <c r="LB421" s="215"/>
      <c r="LC421" s="215"/>
      <c r="LD421" s="215"/>
      <c r="LE421" s="215"/>
      <c r="LF421" s="215"/>
      <c r="LG421" s="215"/>
      <c r="LH421" s="215"/>
      <c r="LI421" s="215"/>
      <c r="LJ421" s="215"/>
      <c r="LK421" s="215"/>
      <c r="LL421" s="215"/>
      <c r="LM421" s="215"/>
      <c r="LN421" s="215"/>
      <c r="LO421" s="215"/>
      <c r="LP421" s="215"/>
      <c r="LQ421" s="215"/>
      <c r="LR421" s="215"/>
      <c r="LS421" s="215"/>
      <c r="LT421" s="215"/>
      <c r="LU421" s="215"/>
      <c r="LV421" s="215"/>
      <c r="LW421" s="215"/>
      <c r="LX421" s="215"/>
      <c r="LY421" s="215"/>
      <c r="LZ421" s="215"/>
      <c r="MA421" s="215"/>
      <c r="MB421" s="215"/>
      <c r="MC421" s="215"/>
      <c r="MD421" s="215"/>
      <c r="ME421" s="215"/>
      <c r="MF421" s="215"/>
      <c r="MG421" s="215"/>
      <c r="MH421" s="215"/>
      <c r="MI421" s="215"/>
      <c r="MJ421" s="215"/>
      <c r="MK421" s="215"/>
      <c r="ML421" s="215"/>
      <c r="MM421" s="215"/>
      <c r="MN421" s="215"/>
      <c r="MO421" s="215"/>
      <c r="MP421" s="215"/>
      <c r="MQ421" s="215"/>
      <c r="MR421" s="215"/>
      <c r="MS421" s="215"/>
      <c r="MT421" s="215"/>
      <c r="MU421" s="215"/>
      <c r="MV421" s="215"/>
      <c r="MW421" s="215"/>
      <c r="MX421" s="215"/>
      <c r="MY421" s="215"/>
      <c r="MZ421" s="215"/>
      <c r="NA421" s="215"/>
      <c r="NB421" s="215"/>
      <c r="NC421" s="215"/>
      <c r="ND421" s="215"/>
      <c r="NE421" s="215"/>
      <c r="NF421" s="215"/>
      <c r="NG421" s="215"/>
      <c r="NH421" s="215"/>
      <c r="NI421" s="215"/>
      <c r="NJ421" s="215"/>
      <c r="NK421" s="215"/>
      <c r="NL421" s="215"/>
      <c r="NM421" s="215"/>
      <c r="NN421" s="215"/>
      <c r="NO421" s="215"/>
      <c r="NP421" s="215"/>
      <c r="NQ421" s="215"/>
      <c r="NR421" s="215"/>
      <c r="NS421" s="215"/>
      <c r="NT421" s="215"/>
      <c r="NU421" s="215"/>
      <c r="NV421" s="215"/>
      <c r="NW421" s="215"/>
      <c r="NX421" s="215"/>
      <c r="NY421" s="215"/>
      <c r="NZ421" s="215"/>
      <c r="OA421" s="215"/>
      <c r="OB421" s="215"/>
      <c r="OC421" s="215"/>
      <c r="OD421" s="215"/>
      <c r="OE421" s="215"/>
      <c r="OF421" s="215"/>
      <c r="OG421" s="215"/>
      <c r="OH421" s="215"/>
      <c r="OI421" s="215"/>
      <c r="OJ421" s="215"/>
      <c r="OK421" s="215"/>
      <c r="OL421" s="215"/>
      <c r="OM421" s="215"/>
      <c r="ON421" s="215"/>
      <c r="OO421" s="215"/>
      <c r="OP421" s="215"/>
      <c r="OQ421" s="215"/>
      <c r="OR421" s="215"/>
      <c r="OS421" s="215"/>
      <c r="OT421" s="215"/>
      <c r="OU421" s="215"/>
      <c r="OV421" s="215"/>
      <c r="OW421" s="215"/>
      <c r="OX421" s="215"/>
      <c r="OY421" s="215"/>
      <c r="OZ421" s="215"/>
      <c r="PA421" s="215"/>
      <c r="PB421" s="215"/>
      <c r="PC421" s="215"/>
      <c r="PD421" s="215"/>
      <c r="PE421" s="215"/>
      <c r="PF421" s="215"/>
      <c r="PG421" s="215"/>
      <c r="PH421" s="215"/>
      <c r="PI421" s="215"/>
      <c r="PJ421" s="215"/>
      <c r="PK421" s="215"/>
      <c r="PL421" s="215"/>
      <c r="PM421" s="215"/>
      <c r="PN421" s="215"/>
      <c r="PO421" s="215"/>
      <c r="PP421" s="215"/>
      <c r="PQ421" s="215"/>
      <c r="PR421" s="215"/>
      <c r="PS421" s="215"/>
      <c r="PT421" s="215"/>
      <c r="PU421" s="215"/>
      <c r="PV421" s="215"/>
      <c r="PW421" s="215"/>
      <c r="PX421" s="215"/>
      <c r="PY421" s="215"/>
      <c r="PZ421" s="215"/>
      <c r="QA421" s="215"/>
      <c r="QB421" s="215"/>
      <c r="QC421" s="215"/>
      <c r="QD421" s="215"/>
      <c r="QE421" s="215"/>
      <c r="QF421" s="215"/>
      <c r="QG421" s="215"/>
      <c r="QH421" s="215"/>
      <c r="QI421" s="215"/>
      <c r="QJ421" s="215"/>
      <c r="QK421" s="215"/>
      <c r="QL421" s="215"/>
      <c r="QM421" s="215"/>
      <c r="QN421" s="215"/>
      <c r="QO421" s="215"/>
      <c r="QP421" s="215"/>
      <c r="QQ421" s="215"/>
      <c r="QR421" s="215"/>
      <c r="QS421" s="215"/>
      <c r="QT421" s="215"/>
      <c r="QU421" s="215"/>
      <c r="QV421" s="215"/>
      <c r="QW421" s="215"/>
      <c r="QX421" s="215"/>
      <c r="QY421" s="215"/>
      <c r="QZ421" s="215"/>
      <c r="RA421" s="215"/>
      <c r="RB421" s="215"/>
      <c r="RC421" s="215"/>
      <c r="RD421" s="215"/>
      <c r="RE421" s="215"/>
      <c r="RF421" s="215"/>
      <c r="RG421" s="215"/>
      <c r="RH421" s="215"/>
      <c r="RI421" s="215"/>
      <c r="RJ421" s="215"/>
      <c r="RK421" s="215"/>
      <c r="RL421" s="215"/>
      <c r="RM421" s="215"/>
      <c r="RN421" s="215"/>
      <c r="RO421" s="215"/>
      <c r="RP421" s="215"/>
      <c r="RQ421" s="215"/>
      <c r="RR421" s="215"/>
      <c r="RS421" s="215"/>
      <c r="RT421" s="215"/>
      <c r="RU421" s="215"/>
      <c r="RV421" s="215"/>
      <c r="RW421" s="215"/>
      <c r="RX421" s="215"/>
      <c r="RY421" s="215"/>
      <c r="RZ421" s="215"/>
      <c r="SA421" s="215"/>
      <c r="SB421" s="215"/>
    </row>
    <row r="422" spans="1:496" s="221" customFormat="1" ht="15" customHeight="1" x14ac:dyDescent="0.2">
      <c r="A422" s="219"/>
      <c r="B422" s="219"/>
      <c r="D422" s="219"/>
      <c r="E422" s="237"/>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Q422" s="215"/>
      <c r="FR422" s="215"/>
      <c r="FS422" s="215"/>
      <c r="FT422" s="215"/>
      <c r="FU422" s="215"/>
      <c r="FV422" s="215"/>
      <c r="FW422" s="215"/>
      <c r="FX422" s="215"/>
      <c r="FY422" s="215"/>
      <c r="FZ422" s="215"/>
      <c r="GA422" s="215"/>
      <c r="GB422" s="215"/>
      <c r="GC422" s="215"/>
      <c r="GD422" s="215"/>
      <c r="GE422" s="215"/>
      <c r="GF422" s="215"/>
      <c r="GG422" s="215"/>
      <c r="GH422" s="215"/>
      <c r="GI422" s="215"/>
      <c r="GJ422" s="215"/>
      <c r="GK422" s="215"/>
      <c r="GL422" s="215"/>
      <c r="GM422" s="215"/>
      <c r="GN422" s="215"/>
      <c r="GO422" s="215"/>
      <c r="GP422" s="215"/>
      <c r="GQ422" s="215"/>
      <c r="GR422" s="215"/>
      <c r="GS422" s="215"/>
      <c r="GT422" s="215"/>
      <c r="GU422" s="215"/>
      <c r="GV422" s="215"/>
      <c r="GW422" s="215"/>
      <c r="GX422" s="215"/>
      <c r="GY422" s="215"/>
      <c r="GZ422" s="215"/>
      <c r="HA422" s="215"/>
      <c r="HB422" s="215"/>
      <c r="HC422" s="215"/>
      <c r="HD422" s="215"/>
      <c r="HE422" s="215"/>
      <c r="HF422" s="215"/>
      <c r="HG422" s="215"/>
      <c r="HH422" s="215"/>
      <c r="HI422" s="215"/>
      <c r="HJ422" s="215"/>
      <c r="HK422" s="215"/>
      <c r="HL422" s="215"/>
      <c r="HM422" s="215"/>
      <c r="HN422" s="215"/>
      <c r="HO422" s="215"/>
      <c r="HP422" s="215"/>
      <c r="HQ422" s="215"/>
      <c r="HR422" s="215"/>
      <c r="HS422" s="215"/>
      <c r="HT422" s="215"/>
      <c r="HU422" s="215"/>
      <c r="HV422" s="215"/>
      <c r="HW422" s="215"/>
      <c r="HX422" s="215"/>
      <c r="HY422" s="215"/>
      <c r="HZ422" s="215"/>
      <c r="IA422" s="215"/>
      <c r="IB422" s="215"/>
      <c r="IC422" s="215"/>
      <c r="ID422" s="215"/>
      <c r="IE422" s="215"/>
      <c r="IF422" s="215"/>
      <c r="IG422" s="215"/>
      <c r="IH422" s="215"/>
      <c r="II422" s="215"/>
      <c r="IJ422" s="215"/>
      <c r="IK422" s="215"/>
      <c r="IL422" s="215"/>
      <c r="IM422" s="215"/>
      <c r="IN422" s="215"/>
      <c r="IO422" s="215"/>
      <c r="IP422" s="215"/>
      <c r="IQ422" s="215"/>
      <c r="IR422" s="215"/>
      <c r="IS422" s="215"/>
      <c r="IT422" s="215"/>
      <c r="IU422" s="215"/>
      <c r="IV422" s="215"/>
      <c r="IW422" s="215"/>
      <c r="IX422" s="215"/>
      <c r="IY422" s="215"/>
      <c r="IZ422" s="215"/>
      <c r="JA422" s="215"/>
      <c r="JB422" s="215"/>
      <c r="JC422" s="215"/>
      <c r="JD422" s="215"/>
      <c r="JE422" s="215"/>
      <c r="JF422" s="215"/>
      <c r="JG422" s="215"/>
      <c r="JH422" s="215"/>
      <c r="JI422" s="215"/>
      <c r="JJ422" s="215"/>
      <c r="JK422" s="215"/>
      <c r="JL422" s="215"/>
      <c r="JM422" s="215"/>
      <c r="JN422" s="215"/>
      <c r="JO422" s="215"/>
      <c r="JP422" s="215"/>
      <c r="JQ422" s="215"/>
      <c r="JR422" s="215"/>
      <c r="JS422" s="215"/>
      <c r="JT422" s="215"/>
      <c r="JU422" s="215"/>
      <c r="JV422" s="215"/>
      <c r="JW422" s="215"/>
      <c r="JX422" s="215"/>
      <c r="JY422" s="215"/>
      <c r="JZ422" s="215"/>
      <c r="KA422" s="215"/>
      <c r="KB422" s="215"/>
      <c r="KC422" s="215"/>
      <c r="KD422" s="215"/>
      <c r="KE422" s="215"/>
      <c r="KF422" s="215"/>
      <c r="KG422" s="215"/>
      <c r="KH422" s="215"/>
      <c r="KI422" s="215"/>
      <c r="KJ422" s="215"/>
      <c r="KK422" s="215"/>
      <c r="KL422" s="215"/>
      <c r="KM422" s="215"/>
      <c r="KN422" s="215"/>
      <c r="KO422" s="215"/>
      <c r="KP422" s="215"/>
      <c r="KQ422" s="215"/>
      <c r="KR422" s="215"/>
      <c r="KS422" s="215"/>
      <c r="KT422" s="215"/>
      <c r="KU422" s="215"/>
      <c r="KV422" s="215"/>
      <c r="KW422" s="215"/>
      <c r="KX422" s="215"/>
      <c r="KY422" s="215"/>
      <c r="KZ422" s="215"/>
      <c r="LA422" s="215"/>
      <c r="LB422" s="215"/>
      <c r="LC422" s="215"/>
      <c r="LD422" s="215"/>
      <c r="LE422" s="215"/>
      <c r="LF422" s="215"/>
      <c r="LG422" s="215"/>
      <c r="LH422" s="215"/>
      <c r="LI422" s="215"/>
      <c r="LJ422" s="215"/>
      <c r="LK422" s="215"/>
      <c r="LL422" s="215"/>
      <c r="LM422" s="215"/>
      <c r="LN422" s="215"/>
      <c r="LO422" s="215"/>
      <c r="LP422" s="215"/>
      <c r="LQ422" s="215"/>
      <c r="LR422" s="215"/>
      <c r="LS422" s="215"/>
      <c r="LT422" s="215"/>
      <c r="LU422" s="215"/>
      <c r="LV422" s="215"/>
      <c r="LW422" s="215"/>
      <c r="LX422" s="215"/>
      <c r="LY422" s="215"/>
      <c r="LZ422" s="215"/>
      <c r="MA422" s="215"/>
      <c r="MB422" s="215"/>
      <c r="MC422" s="215"/>
      <c r="MD422" s="215"/>
      <c r="ME422" s="215"/>
      <c r="MF422" s="215"/>
      <c r="MG422" s="215"/>
      <c r="MH422" s="215"/>
      <c r="MI422" s="215"/>
      <c r="MJ422" s="215"/>
      <c r="MK422" s="215"/>
      <c r="ML422" s="215"/>
      <c r="MM422" s="215"/>
      <c r="MN422" s="215"/>
      <c r="MO422" s="215"/>
      <c r="MP422" s="215"/>
      <c r="MQ422" s="215"/>
      <c r="MR422" s="215"/>
      <c r="MS422" s="215"/>
      <c r="MT422" s="215"/>
      <c r="MU422" s="215"/>
      <c r="MV422" s="215"/>
      <c r="MW422" s="215"/>
      <c r="MX422" s="215"/>
      <c r="MY422" s="215"/>
      <c r="MZ422" s="215"/>
      <c r="NA422" s="215"/>
      <c r="NB422" s="215"/>
      <c r="NC422" s="215"/>
      <c r="ND422" s="215"/>
      <c r="NE422" s="215"/>
      <c r="NF422" s="215"/>
      <c r="NG422" s="215"/>
      <c r="NH422" s="215"/>
      <c r="NI422" s="215"/>
      <c r="NJ422" s="215"/>
      <c r="NK422" s="215"/>
      <c r="NL422" s="215"/>
      <c r="NM422" s="215"/>
      <c r="NN422" s="215"/>
      <c r="NO422" s="215"/>
      <c r="NP422" s="215"/>
      <c r="NQ422" s="215"/>
      <c r="NR422" s="215"/>
      <c r="NS422" s="215"/>
      <c r="NT422" s="215"/>
      <c r="NU422" s="215"/>
      <c r="NV422" s="215"/>
      <c r="NW422" s="215"/>
      <c r="NX422" s="215"/>
      <c r="NY422" s="215"/>
      <c r="NZ422" s="215"/>
      <c r="OA422" s="215"/>
      <c r="OB422" s="215"/>
      <c r="OC422" s="215"/>
      <c r="OD422" s="215"/>
      <c r="OE422" s="215"/>
      <c r="OF422" s="215"/>
      <c r="OG422" s="215"/>
      <c r="OH422" s="215"/>
      <c r="OI422" s="215"/>
      <c r="OJ422" s="215"/>
      <c r="OK422" s="215"/>
      <c r="OL422" s="215"/>
      <c r="OM422" s="215"/>
      <c r="ON422" s="215"/>
      <c r="OO422" s="215"/>
      <c r="OP422" s="215"/>
      <c r="OQ422" s="215"/>
      <c r="OR422" s="215"/>
      <c r="OS422" s="215"/>
      <c r="OT422" s="215"/>
      <c r="OU422" s="215"/>
      <c r="OV422" s="215"/>
      <c r="OW422" s="215"/>
      <c r="OX422" s="215"/>
      <c r="OY422" s="215"/>
      <c r="OZ422" s="215"/>
      <c r="PA422" s="215"/>
      <c r="PB422" s="215"/>
      <c r="PC422" s="215"/>
      <c r="PD422" s="215"/>
      <c r="PE422" s="215"/>
      <c r="PF422" s="215"/>
      <c r="PG422" s="215"/>
      <c r="PH422" s="215"/>
      <c r="PI422" s="215"/>
      <c r="PJ422" s="215"/>
      <c r="PK422" s="215"/>
      <c r="PL422" s="215"/>
      <c r="PM422" s="215"/>
      <c r="PN422" s="215"/>
      <c r="PO422" s="215"/>
      <c r="PP422" s="215"/>
      <c r="PQ422" s="215"/>
      <c r="PR422" s="215"/>
      <c r="PS422" s="215"/>
      <c r="PT422" s="215"/>
      <c r="PU422" s="215"/>
      <c r="PV422" s="215"/>
      <c r="PW422" s="215"/>
      <c r="PX422" s="215"/>
      <c r="PY422" s="215"/>
      <c r="PZ422" s="215"/>
      <c r="QA422" s="215"/>
      <c r="QB422" s="215"/>
      <c r="QC422" s="215"/>
      <c r="QD422" s="215"/>
      <c r="QE422" s="215"/>
      <c r="QF422" s="215"/>
      <c r="QG422" s="215"/>
      <c r="QH422" s="215"/>
      <c r="QI422" s="215"/>
      <c r="QJ422" s="215"/>
      <c r="QK422" s="215"/>
      <c r="QL422" s="215"/>
      <c r="QM422" s="215"/>
      <c r="QN422" s="215"/>
      <c r="QO422" s="215"/>
      <c r="QP422" s="215"/>
      <c r="QQ422" s="215"/>
      <c r="QR422" s="215"/>
      <c r="QS422" s="215"/>
      <c r="QT422" s="215"/>
      <c r="QU422" s="215"/>
      <c r="QV422" s="215"/>
      <c r="QW422" s="215"/>
      <c r="QX422" s="215"/>
      <c r="QY422" s="215"/>
      <c r="QZ422" s="215"/>
      <c r="RA422" s="215"/>
      <c r="RB422" s="215"/>
      <c r="RC422" s="215"/>
      <c r="RD422" s="215"/>
      <c r="RE422" s="215"/>
      <c r="RF422" s="215"/>
      <c r="RG422" s="215"/>
      <c r="RH422" s="215"/>
      <c r="RI422" s="215"/>
      <c r="RJ422" s="215"/>
      <c r="RK422" s="215"/>
      <c r="RL422" s="215"/>
      <c r="RM422" s="215"/>
      <c r="RN422" s="215"/>
      <c r="RO422" s="215"/>
      <c r="RP422" s="215"/>
      <c r="RQ422" s="215"/>
      <c r="RR422" s="215"/>
      <c r="RS422" s="215"/>
      <c r="RT422" s="215"/>
      <c r="RU422" s="215"/>
      <c r="RV422" s="215"/>
      <c r="RW422" s="215"/>
      <c r="RX422" s="215"/>
      <c r="RY422" s="215"/>
      <c r="RZ422" s="215"/>
      <c r="SA422" s="215"/>
      <c r="SB422" s="215"/>
    </row>
    <row r="423" spans="1:496" s="221" customFormat="1" ht="15" customHeight="1" x14ac:dyDescent="0.2">
      <c r="A423" s="219"/>
      <c r="B423" s="219"/>
      <c r="D423" s="219"/>
      <c r="E423" s="237"/>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c r="EO423" s="215"/>
      <c r="EP423" s="215"/>
      <c r="EQ423" s="215"/>
      <c r="ER423" s="215"/>
      <c r="ES423" s="215"/>
      <c r="ET423" s="215"/>
      <c r="EU423" s="215"/>
      <c r="EV423" s="215"/>
      <c r="EW423" s="215"/>
      <c r="EX423" s="215"/>
      <c r="EY423" s="215"/>
      <c r="EZ423" s="215"/>
      <c r="FA423" s="215"/>
      <c r="FB423" s="215"/>
      <c r="FC423" s="215"/>
      <c r="FD423" s="215"/>
      <c r="FE423" s="215"/>
      <c r="FF423" s="215"/>
      <c r="FG423" s="215"/>
      <c r="FH423" s="215"/>
      <c r="FI423" s="215"/>
      <c r="FJ423" s="215"/>
      <c r="FK423" s="215"/>
      <c r="FL423" s="215"/>
      <c r="FM423" s="215"/>
      <c r="FN423" s="215"/>
      <c r="FO423" s="215"/>
      <c r="FP423" s="215"/>
      <c r="FQ423" s="215"/>
      <c r="FR423" s="215"/>
      <c r="FS423" s="215"/>
      <c r="FT423" s="215"/>
      <c r="FU423" s="215"/>
      <c r="FV423" s="215"/>
      <c r="FW423" s="215"/>
      <c r="FX423" s="215"/>
      <c r="FY423" s="215"/>
      <c r="FZ423" s="215"/>
      <c r="GA423" s="215"/>
      <c r="GB423" s="215"/>
      <c r="GC423" s="215"/>
      <c r="GD423" s="215"/>
      <c r="GE423" s="215"/>
      <c r="GF423" s="215"/>
      <c r="GG423" s="215"/>
      <c r="GH423" s="215"/>
      <c r="GI423" s="215"/>
      <c r="GJ423" s="215"/>
      <c r="GK423" s="215"/>
      <c r="GL423" s="215"/>
      <c r="GM423" s="215"/>
      <c r="GN423" s="215"/>
      <c r="GO423" s="215"/>
      <c r="GP423" s="215"/>
      <c r="GQ423" s="215"/>
      <c r="GR423" s="215"/>
      <c r="GS423" s="215"/>
      <c r="GT423" s="215"/>
      <c r="GU423" s="215"/>
      <c r="GV423" s="215"/>
      <c r="GW423" s="215"/>
      <c r="GX423" s="215"/>
      <c r="GY423" s="215"/>
      <c r="GZ423" s="215"/>
      <c r="HA423" s="215"/>
      <c r="HB423" s="215"/>
      <c r="HC423" s="215"/>
      <c r="HD423" s="215"/>
      <c r="HE423" s="215"/>
      <c r="HF423" s="215"/>
      <c r="HG423" s="215"/>
      <c r="HH423" s="215"/>
      <c r="HI423" s="215"/>
      <c r="HJ423" s="215"/>
      <c r="HK423" s="215"/>
      <c r="HL423" s="215"/>
      <c r="HM423" s="215"/>
      <c r="HN423" s="215"/>
      <c r="HO423" s="215"/>
      <c r="HP423" s="215"/>
      <c r="HQ423" s="215"/>
      <c r="HR423" s="215"/>
      <c r="HS423" s="215"/>
      <c r="HT423" s="215"/>
      <c r="HU423" s="215"/>
      <c r="HV423" s="215"/>
      <c r="HW423" s="215"/>
      <c r="HX423" s="215"/>
      <c r="HY423" s="215"/>
      <c r="HZ423" s="215"/>
      <c r="IA423" s="215"/>
      <c r="IB423" s="215"/>
      <c r="IC423" s="215"/>
      <c r="ID423" s="215"/>
      <c r="IE423" s="215"/>
      <c r="IF423" s="215"/>
      <c r="IG423" s="215"/>
      <c r="IH423" s="215"/>
      <c r="II423" s="215"/>
      <c r="IJ423" s="215"/>
      <c r="IK423" s="215"/>
      <c r="IL423" s="215"/>
      <c r="IM423" s="215"/>
      <c r="IN423" s="215"/>
      <c r="IO423" s="215"/>
      <c r="IP423" s="215"/>
      <c r="IQ423" s="215"/>
      <c r="IR423" s="215"/>
      <c r="IS423" s="215"/>
      <c r="IT423" s="215"/>
      <c r="IU423" s="215"/>
      <c r="IV423" s="215"/>
      <c r="IW423" s="215"/>
      <c r="IX423" s="215"/>
      <c r="IY423" s="215"/>
      <c r="IZ423" s="215"/>
      <c r="JA423" s="215"/>
      <c r="JB423" s="215"/>
      <c r="JC423" s="215"/>
      <c r="JD423" s="215"/>
      <c r="JE423" s="215"/>
      <c r="JF423" s="215"/>
      <c r="JG423" s="215"/>
      <c r="JH423" s="215"/>
      <c r="JI423" s="215"/>
      <c r="JJ423" s="215"/>
      <c r="JK423" s="215"/>
      <c r="JL423" s="215"/>
      <c r="JM423" s="215"/>
      <c r="JN423" s="215"/>
      <c r="JO423" s="215"/>
      <c r="JP423" s="215"/>
      <c r="JQ423" s="215"/>
      <c r="JR423" s="215"/>
      <c r="JS423" s="215"/>
      <c r="JT423" s="215"/>
      <c r="JU423" s="215"/>
      <c r="JV423" s="215"/>
      <c r="JW423" s="215"/>
      <c r="JX423" s="215"/>
      <c r="JY423" s="215"/>
      <c r="JZ423" s="215"/>
      <c r="KA423" s="215"/>
      <c r="KB423" s="215"/>
      <c r="KC423" s="215"/>
      <c r="KD423" s="215"/>
      <c r="KE423" s="215"/>
      <c r="KF423" s="215"/>
      <c r="KG423" s="215"/>
      <c r="KH423" s="215"/>
      <c r="KI423" s="215"/>
      <c r="KJ423" s="215"/>
      <c r="KK423" s="215"/>
      <c r="KL423" s="215"/>
      <c r="KM423" s="215"/>
      <c r="KN423" s="215"/>
      <c r="KO423" s="215"/>
      <c r="KP423" s="215"/>
      <c r="KQ423" s="215"/>
      <c r="KR423" s="215"/>
      <c r="KS423" s="215"/>
      <c r="KT423" s="215"/>
      <c r="KU423" s="215"/>
      <c r="KV423" s="215"/>
      <c r="KW423" s="215"/>
      <c r="KX423" s="215"/>
      <c r="KY423" s="215"/>
      <c r="KZ423" s="215"/>
      <c r="LA423" s="215"/>
      <c r="LB423" s="215"/>
      <c r="LC423" s="215"/>
      <c r="LD423" s="215"/>
      <c r="LE423" s="215"/>
      <c r="LF423" s="215"/>
      <c r="LG423" s="215"/>
      <c r="LH423" s="215"/>
      <c r="LI423" s="215"/>
      <c r="LJ423" s="215"/>
      <c r="LK423" s="215"/>
      <c r="LL423" s="215"/>
      <c r="LM423" s="215"/>
      <c r="LN423" s="215"/>
      <c r="LO423" s="215"/>
      <c r="LP423" s="215"/>
      <c r="LQ423" s="215"/>
      <c r="LR423" s="215"/>
      <c r="LS423" s="215"/>
      <c r="LT423" s="215"/>
      <c r="LU423" s="215"/>
      <c r="LV423" s="215"/>
      <c r="LW423" s="215"/>
      <c r="LX423" s="215"/>
      <c r="LY423" s="215"/>
      <c r="LZ423" s="215"/>
      <c r="MA423" s="215"/>
      <c r="MB423" s="215"/>
      <c r="MC423" s="215"/>
      <c r="MD423" s="215"/>
      <c r="ME423" s="215"/>
      <c r="MF423" s="215"/>
      <c r="MG423" s="215"/>
      <c r="MH423" s="215"/>
      <c r="MI423" s="215"/>
      <c r="MJ423" s="215"/>
      <c r="MK423" s="215"/>
      <c r="ML423" s="215"/>
      <c r="MM423" s="215"/>
      <c r="MN423" s="215"/>
      <c r="MO423" s="215"/>
      <c r="MP423" s="215"/>
      <c r="MQ423" s="215"/>
      <c r="MR423" s="215"/>
      <c r="MS423" s="215"/>
      <c r="MT423" s="215"/>
      <c r="MU423" s="215"/>
      <c r="MV423" s="215"/>
      <c r="MW423" s="215"/>
      <c r="MX423" s="215"/>
      <c r="MY423" s="215"/>
      <c r="MZ423" s="215"/>
      <c r="NA423" s="215"/>
      <c r="NB423" s="215"/>
      <c r="NC423" s="215"/>
      <c r="ND423" s="215"/>
      <c r="NE423" s="215"/>
      <c r="NF423" s="215"/>
      <c r="NG423" s="215"/>
      <c r="NH423" s="215"/>
      <c r="NI423" s="215"/>
      <c r="NJ423" s="215"/>
      <c r="NK423" s="215"/>
      <c r="NL423" s="215"/>
      <c r="NM423" s="215"/>
      <c r="NN423" s="215"/>
      <c r="NO423" s="215"/>
      <c r="NP423" s="215"/>
      <c r="NQ423" s="215"/>
      <c r="NR423" s="215"/>
      <c r="NS423" s="215"/>
      <c r="NT423" s="215"/>
      <c r="NU423" s="215"/>
      <c r="NV423" s="215"/>
      <c r="NW423" s="215"/>
      <c r="NX423" s="215"/>
      <c r="NY423" s="215"/>
      <c r="NZ423" s="215"/>
      <c r="OA423" s="215"/>
      <c r="OB423" s="215"/>
      <c r="OC423" s="215"/>
      <c r="OD423" s="215"/>
      <c r="OE423" s="215"/>
      <c r="OF423" s="215"/>
      <c r="OG423" s="215"/>
      <c r="OH423" s="215"/>
      <c r="OI423" s="215"/>
      <c r="OJ423" s="215"/>
      <c r="OK423" s="215"/>
      <c r="OL423" s="215"/>
      <c r="OM423" s="215"/>
      <c r="ON423" s="215"/>
      <c r="OO423" s="215"/>
      <c r="OP423" s="215"/>
      <c r="OQ423" s="215"/>
      <c r="OR423" s="215"/>
      <c r="OS423" s="215"/>
      <c r="OT423" s="215"/>
      <c r="OU423" s="215"/>
      <c r="OV423" s="215"/>
      <c r="OW423" s="215"/>
      <c r="OX423" s="215"/>
      <c r="OY423" s="215"/>
      <c r="OZ423" s="215"/>
      <c r="PA423" s="215"/>
      <c r="PB423" s="215"/>
      <c r="PC423" s="215"/>
      <c r="PD423" s="215"/>
      <c r="PE423" s="215"/>
      <c r="PF423" s="215"/>
      <c r="PG423" s="215"/>
      <c r="PH423" s="215"/>
      <c r="PI423" s="215"/>
      <c r="PJ423" s="215"/>
      <c r="PK423" s="215"/>
      <c r="PL423" s="215"/>
      <c r="PM423" s="215"/>
      <c r="PN423" s="215"/>
      <c r="PO423" s="215"/>
      <c r="PP423" s="215"/>
      <c r="PQ423" s="215"/>
      <c r="PR423" s="215"/>
      <c r="PS423" s="215"/>
      <c r="PT423" s="215"/>
      <c r="PU423" s="215"/>
      <c r="PV423" s="215"/>
      <c r="PW423" s="215"/>
      <c r="PX423" s="215"/>
      <c r="PY423" s="215"/>
      <c r="PZ423" s="215"/>
      <c r="QA423" s="215"/>
      <c r="QB423" s="215"/>
      <c r="QC423" s="215"/>
      <c r="QD423" s="215"/>
      <c r="QE423" s="215"/>
      <c r="QF423" s="215"/>
      <c r="QG423" s="215"/>
      <c r="QH423" s="215"/>
      <c r="QI423" s="215"/>
      <c r="QJ423" s="215"/>
      <c r="QK423" s="215"/>
      <c r="QL423" s="215"/>
      <c r="QM423" s="215"/>
      <c r="QN423" s="215"/>
      <c r="QO423" s="215"/>
      <c r="QP423" s="215"/>
      <c r="QQ423" s="215"/>
      <c r="QR423" s="215"/>
      <c r="QS423" s="215"/>
      <c r="QT423" s="215"/>
      <c r="QU423" s="215"/>
      <c r="QV423" s="215"/>
      <c r="QW423" s="215"/>
      <c r="QX423" s="215"/>
      <c r="QY423" s="215"/>
      <c r="QZ423" s="215"/>
      <c r="RA423" s="215"/>
      <c r="RB423" s="215"/>
      <c r="RC423" s="215"/>
      <c r="RD423" s="215"/>
      <c r="RE423" s="215"/>
      <c r="RF423" s="215"/>
      <c r="RG423" s="215"/>
      <c r="RH423" s="215"/>
      <c r="RI423" s="215"/>
      <c r="RJ423" s="215"/>
      <c r="RK423" s="215"/>
      <c r="RL423" s="215"/>
      <c r="RM423" s="215"/>
      <c r="RN423" s="215"/>
      <c r="RO423" s="215"/>
      <c r="RP423" s="215"/>
      <c r="RQ423" s="215"/>
      <c r="RR423" s="215"/>
      <c r="RS423" s="215"/>
      <c r="RT423" s="215"/>
      <c r="RU423" s="215"/>
      <c r="RV423" s="215"/>
      <c r="RW423" s="215"/>
      <c r="RX423" s="215"/>
      <c r="RY423" s="215"/>
      <c r="RZ423" s="215"/>
      <c r="SA423" s="215"/>
      <c r="SB423" s="215"/>
    </row>
    <row r="424" spans="1:496" s="221" customFormat="1" ht="15" customHeight="1" x14ac:dyDescent="0.2">
      <c r="A424" s="219"/>
      <c r="B424" s="219"/>
      <c r="D424" s="219"/>
      <c r="E424" s="237"/>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Q424" s="215"/>
      <c r="FR424" s="215"/>
      <c r="FS424" s="215"/>
      <c r="FT424" s="215"/>
      <c r="FU424" s="215"/>
      <c r="FV424" s="215"/>
      <c r="FW424" s="215"/>
      <c r="FX424" s="215"/>
      <c r="FY424" s="215"/>
      <c r="FZ424" s="215"/>
      <c r="GA424" s="215"/>
      <c r="GB424" s="215"/>
      <c r="GC424" s="215"/>
      <c r="GD424" s="215"/>
      <c r="GE424" s="215"/>
      <c r="GF424" s="215"/>
      <c r="GG424" s="215"/>
      <c r="GH424" s="215"/>
      <c r="GI424" s="215"/>
      <c r="GJ424" s="215"/>
      <c r="GK424" s="215"/>
      <c r="GL424" s="215"/>
      <c r="GM424" s="215"/>
      <c r="GN424" s="215"/>
      <c r="GO424" s="215"/>
      <c r="GP424" s="215"/>
      <c r="GQ424" s="215"/>
      <c r="GR424" s="215"/>
      <c r="GS424" s="215"/>
      <c r="GT424" s="215"/>
      <c r="GU424" s="215"/>
      <c r="GV424" s="215"/>
      <c r="GW424" s="215"/>
      <c r="GX424" s="215"/>
      <c r="GY424" s="215"/>
      <c r="GZ424" s="215"/>
      <c r="HA424" s="215"/>
      <c r="HB424" s="215"/>
      <c r="HC424" s="215"/>
      <c r="HD424" s="215"/>
      <c r="HE424" s="215"/>
      <c r="HF424" s="215"/>
      <c r="HG424" s="215"/>
      <c r="HH424" s="215"/>
      <c r="HI424" s="215"/>
      <c r="HJ424" s="215"/>
      <c r="HK424" s="215"/>
      <c r="HL424" s="215"/>
      <c r="HM424" s="215"/>
      <c r="HN424" s="215"/>
      <c r="HO424" s="215"/>
      <c r="HP424" s="215"/>
      <c r="HQ424" s="215"/>
      <c r="HR424" s="215"/>
      <c r="HS424" s="215"/>
      <c r="HT424" s="215"/>
      <c r="HU424" s="215"/>
      <c r="HV424" s="215"/>
      <c r="HW424" s="215"/>
      <c r="HX424" s="215"/>
      <c r="HY424" s="215"/>
      <c r="HZ424" s="215"/>
      <c r="IA424" s="215"/>
      <c r="IB424" s="215"/>
      <c r="IC424" s="215"/>
      <c r="ID424" s="215"/>
      <c r="IE424" s="215"/>
      <c r="IF424" s="215"/>
      <c r="IG424" s="215"/>
      <c r="IH424" s="215"/>
      <c r="II424" s="215"/>
      <c r="IJ424" s="215"/>
      <c r="IK424" s="215"/>
      <c r="IL424" s="215"/>
      <c r="IM424" s="215"/>
      <c r="IN424" s="215"/>
      <c r="IO424" s="215"/>
      <c r="IP424" s="215"/>
      <c r="IQ424" s="215"/>
      <c r="IR424" s="215"/>
      <c r="IS424" s="215"/>
      <c r="IT424" s="215"/>
      <c r="IU424" s="215"/>
      <c r="IV424" s="215"/>
      <c r="IW424" s="215"/>
      <c r="IX424" s="215"/>
      <c r="IY424" s="215"/>
      <c r="IZ424" s="215"/>
      <c r="JA424" s="215"/>
      <c r="JB424" s="215"/>
      <c r="JC424" s="215"/>
      <c r="JD424" s="215"/>
      <c r="JE424" s="215"/>
      <c r="JF424" s="215"/>
      <c r="JG424" s="215"/>
      <c r="JH424" s="215"/>
      <c r="JI424" s="215"/>
      <c r="JJ424" s="215"/>
      <c r="JK424" s="215"/>
      <c r="JL424" s="215"/>
      <c r="JM424" s="215"/>
      <c r="JN424" s="215"/>
      <c r="JO424" s="215"/>
      <c r="JP424" s="215"/>
      <c r="JQ424" s="215"/>
      <c r="JR424" s="215"/>
      <c r="JS424" s="215"/>
      <c r="JT424" s="215"/>
      <c r="JU424" s="215"/>
      <c r="JV424" s="215"/>
      <c r="JW424" s="215"/>
      <c r="JX424" s="215"/>
      <c r="JY424" s="215"/>
      <c r="JZ424" s="215"/>
      <c r="KA424" s="215"/>
      <c r="KB424" s="215"/>
      <c r="KC424" s="215"/>
      <c r="KD424" s="215"/>
      <c r="KE424" s="215"/>
      <c r="KF424" s="215"/>
      <c r="KG424" s="215"/>
      <c r="KH424" s="215"/>
      <c r="KI424" s="215"/>
      <c r="KJ424" s="215"/>
      <c r="KK424" s="215"/>
      <c r="KL424" s="215"/>
      <c r="KM424" s="215"/>
      <c r="KN424" s="215"/>
      <c r="KO424" s="215"/>
      <c r="KP424" s="215"/>
      <c r="KQ424" s="215"/>
      <c r="KR424" s="215"/>
      <c r="KS424" s="215"/>
      <c r="KT424" s="215"/>
      <c r="KU424" s="215"/>
      <c r="KV424" s="215"/>
      <c r="KW424" s="215"/>
      <c r="KX424" s="215"/>
      <c r="KY424" s="215"/>
      <c r="KZ424" s="215"/>
      <c r="LA424" s="215"/>
      <c r="LB424" s="215"/>
      <c r="LC424" s="215"/>
      <c r="LD424" s="215"/>
      <c r="LE424" s="215"/>
      <c r="LF424" s="215"/>
      <c r="LG424" s="215"/>
      <c r="LH424" s="215"/>
      <c r="LI424" s="215"/>
      <c r="LJ424" s="215"/>
      <c r="LK424" s="215"/>
      <c r="LL424" s="215"/>
      <c r="LM424" s="215"/>
      <c r="LN424" s="215"/>
      <c r="LO424" s="215"/>
      <c r="LP424" s="215"/>
      <c r="LQ424" s="215"/>
      <c r="LR424" s="215"/>
      <c r="LS424" s="215"/>
      <c r="LT424" s="215"/>
      <c r="LU424" s="215"/>
      <c r="LV424" s="215"/>
      <c r="LW424" s="215"/>
      <c r="LX424" s="215"/>
      <c r="LY424" s="215"/>
      <c r="LZ424" s="215"/>
      <c r="MA424" s="215"/>
      <c r="MB424" s="215"/>
      <c r="MC424" s="215"/>
      <c r="MD424" s="215"/>
      <c r="ME424" s="215"/>
      <c r="MF424" s="215"/>
      <c r="MG424" s="215"/>
      <c r="MH424" s="215"/>
      <c r="MI424" s="215"/>
      <c r="MJ424" s="215"/>
      <c r="MK424" s="215"/>
      <c r="ML424" s="215"/>
      <c r="MM424" s="215"/>
      <c r="MN424" s="215"/>
      <c r="MO424" s="215"/>
      <c r="MP424" s="215"/>
      <c r="MQ424" s="215"/>
      <c r="MR424" s="215"/>
      <c r="MS424" s="215"/>
      <c r="MT424" s="215"/>
      <c r="MU424" s="215"/>
      <c r="MV424" s="215"/>
      <c r="MW424" s="215"/>
      <c r="MX424" s="215"/>
      <c r="MY424" s="215"/>
      <c r="MZ424" s="215"/>
      <c r="NA424" s="215"/>
      <c r="NB424" s="215"/>
      <c r="NC424" s="215"/>
      <c r="ND424" s="215"/>
      <c r="NE424" s="215"/>
      <c r="NF424" s="215"/>
      <c r="NG424" s="215"/>
      <c r="NH424" s="215"/>
      <c r="NI424" s="215"/>
      <c r="NJ424" s="215"/>
      <c r="NK424" s="215"/>
      <c r="NL424" s="215"/>
      <c r="NM424" s="215"/>
      <c r="NN424" s="215"/>
      <c r="NO424" s="215"/>
      <c r="NP424" s="215"/>
      <c r="NQ424" s="215"/>
      <c r="NR424" s="215"/>
      <c r="NS424" s="215"/>
      <c r="NT424" s="215"/>
      <c r="NU424" s="215"/>
      <c r="NV424" s="215"/>
      <c r="NW424" s="215"/>
      <c r="NX424" s="215"/>
      <c r="NY424" s="215"/>
      <c r="NZ424" s="215"/>
      <c r="OA424" s="215"/>
      <c r="OB424" s="215"/>
      <c r="OC424" s="215"/>
      <c r="OD424" s="215"/>
      <c r="OE424" s="215"/>
      <c r="OF424" s="215"/>
      <c r="OG424" s="215"/>
      <c r="OH424" s="215"/>
      <c r="OI424" s="215"/>
      <c r="OJ424" s="215"/>
      <c r="OK424" s="215"/>
      <c r="OL424" s="215"/>
      <c r="OM424" s="215"/>
      <c r="ON424" s="215"/>
      <c r="OO424" s="215"/>
      <c r="OP424" s="215"/>
      <c r="OQ424" s="215"/>
      <c r="OR424" s="215"/>
      <c r="OS424" s="215"/>
      <c r="OT424" s="215"/>
      <c r="OU424" s="215"/>
      <c r="OV424" s="215"/>
      <c r="OW424" s="215"/>
      <c r="OX424" s="215"/>
      <c r="OY424" s="215"/>
      <c r="OZ424" s="215"/>
      <c r="PA424" s="215"/>
      <c r="PB424" s="215"/>
      <c r="PC424" s="215"/>
      <c r="PD424" s="215"/>
      <c r="PE424" s="215"/>
      <c r="PF424" s="215"/>
      <c r="PG424" s="215"/>
      <c r="PH424" s="215"/>
      <c r="PI424" s="215"/>
      <c r="PJ424" s="215"/>
      <c r="PK424" s="215"/>
      <c r="PL424" s="215"/>
      <c r="PM424" s="215"/>
      <c r="PN424" s="215"/>
      <c r="PO424" s="215"/>
      <c r="PP424" s="215"/>
      <c r="PQ424" s="215"/>
      <c r="PR424" s="215"/>
      <c r="PS424" s="215"/>
      <c r="PT424" s="215"/>
      <c r="PU424" s="215"/>
      <c r="PV424" s="215"/>
      <c r="PW424" s="215"/>
      <c r="PX424" s="215"/>
      <c r="PY424" s="215"/>
      <c r="PZ424" s="215"/>
      <c r="QA424" s="215"/>
      <c r="QB424" s="215"/>
      <c r="QC424" s="215"/>
      <c r="QD424" s="215"/>
      <c r="QE424" s="215"/>
      <c r="QF424" s="215"/>
      <c r="QG424" s="215"/>
      <c r="QH424" s="215"/>
      <c r="QI424" s="215"/>
      <c r="QJ424" s="215"/>
      <c r="QK424" s="215"/>
      <c r="QL424" s="215"/>
      <c r="QM424" s="215"/>
      <c r="QN424" s="215"/>
      <c r="QO424" s="215"/>
      <c r="QP424" s="215"/>
      <c r="QQ424" s="215"/>
      <c r="QR424" s="215"/>
      <c r="QS424" s="215"/>
      <c r="QT424" s="215"/>
      <c r="QU424" s="215"/>
      <c r="QV424" s="215"/>
      <c r="QW424" s="215"/>
      <c r="QX424" s="215"/>
      <c r="QY424" s="215"/>
      <c r="QZ424" s="215"/>
      <c r="RA424" s="215"/>
      <c r="RB424" s="215"/>
      <c r="RC424" s="215"/>
      <c r="RD424" s="215"/>
      <c r="RE424" s="215"/>
      <c r="RF424" s="215"/>
      <c r="RG424" s="215"/>
      <c r="RH424" s="215"/>
      <c r="RI424" s="215"/>
      <c r="RJ424" s="215"/>
      <c r="RK424" s="215"/>
      <c r="RL424" s="215"/>
      <c r="RM424" s="215"/>
      <c r="RN424" s="215"/>
      <c r="RO424" s="215"/>
      <c r="RP424" s="215"/>
      <c r="RQ424" s="215"/>
      <c r="RR424" s="215"/>
      <c r="RS424" s="215"/>
      <c r="RT424" s="215"/>
      <c r="RU424" s="215"/>
      <c r="RV424" s="215"/>
      <c r="RW424" s="215"/>
      <c r="RX424" s="215"/>
      <c r="RY424" s="215"/>
      <c r="RZ424" s="215"/>
      <c r="SA424" s="215"/>
      <c r="SB424" s="215"/>
    </row>
    <row r="425" spans="1:496" ht="15" customHeight="1" x14ac:dyDescent="0.2">
      <c r="A425" s="216" t="str">
        <f t="shared" si="8"/>
        <v>INDEC-PB - 15200-1</v>
      </c>
      <c r="B425" s="216">
        <v>15200</v>
      </c>
      <c r="C425" s="215" t="s">
        <v>50</v>
      </c>
      <c r="D425" s="216">
        <v>1</v>
      </c>
      <c r="E425" s="236" t="s">
        <v>436</v>
      </c>
    </row>
    <row r="426" spans="1:496" ht="15" customHeight="1" x14ac:dyDescent="0.2">
      <c r="A426" s="238"/>
      <c r="E426" s="239"/>
    </row>
    <row r="427" spans="1:496" ht="15" customHeight="1" x14ac:dyDescent="0.2">
      <c r="A427" s="240"/>
      <c r="E427" s="239" t="s">
        <v>437</v>
      </c>
    </row>
    <row r="428" spans="1:496" ht="15" customHeight="1" x14ac:dyDescent="0.2">
      <c r="A428" s="216" t="str">
        <f t="shared" ref="A428:A445" si="9">CONCATENATE("INDEC-PB - ",B428,C428,D428)</f>
        <v>INDEC-PB - 94920-1</v>
      </c>
      <c r="B428" s="216">
        <v>94920</v>
      </c>
      <c r="C428" s="215" t="s">
        <v>50</v>
      </c>
      <c r="D428" s="216">
        <v>1</v>
      </c>
      <c r="E428" s="236" t="s">
        <v>438</v>
      </c>
    </row>
    <row r="429" spans="1:496" ht="15" customHeight="1" x14ac:dyDescent="0.2">
      <c r="A429" s="216" t="str">
        <f t="shared" si="9"/>
        <v>INDEC-PB - 91223-1</v>
      </c>
      <c r="B429" s="216">
        <v>91223</v>
      </c>
      <c r="C429" s="215" t="s">
        <v>50</v>
      </c>
      <c r="D429" s="216">
        <v>1</v>
      </c>
      <c r="E429" s="236" t="s">
        <v>439</v>
      </c>
    </row>
    <row r="430" spans="1:496" ht="15" customHeight="1" x14ac:dyDescent="0.2">
      <c r="A430" s="216" t="str">
        <f t="shared" si="9"/>
        <v>INDEC-PB - 91211-11</v>
      </c>
      <c r="B430" s="216">
        <v>91211</v>
      </c>
      <c r="C430" s="215" t="s">
        <v>50</v>
      </c>
      <c r="D430" s="216">
        <v>11</v>
      </c>
      <c r="E430" s="236" t="s">
        <v>440</v>
      </c>
    </row>
    <row r="431" spans="1:496" ht="15" customHeight="1" x14ac:dyDescent="0.2">
      <c r="A431" s="216" t="str">
        <f t="shared" si="9"/>
        <v>INDEC-PB - 91211-1</v>
      </c>
      <c r="B431" s="216">
        <v>91211</v>
      </c>
      <c r="C431" s="215" t="s">
        <v>50</v>
      </c>
      <c r="D431" s="216">
        <v>1</v>
      </c>
      <c r="E431" s="236" t="s">
        <v>441</v>
      </c>
    </row>
    <row r="432" spans="1:496" s="221" customFormat="1" ht="15" customHeight="1" x14ac:dyDescent="0.2">
      <c r="A432" s="219"/>
      <c r="B432" s="219"/>
      <c r="D432" s="219"/>
      <c r="E432" s="237"/>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Q432" s="215"/>
      <c r="FR432" s="215"/>
      <c r="FS432" s="215"/>
      <c r="FT432" s="215"/>
      <c r="FU432" s="215"/>
      <c r="FV432" s="215"/>
      <c r="FW432" s="215"/>
      <c r="FX432" s="215"/>
      <c r="FY432" s="215"/>
      <c r="FZ432" s="215"/>
      <c r="GA432" s="215"/>
      <c r="GB432" s="215"/>
      <c r="GC432" s="215"/>
      <c r="GD432" s="215"/>
      <c r="GE432" s="215"/>
      <c r="GF432" s="215"/>
      <c r="GG432" s="215"/>
      <c r="GH432" s="215"/>
      <c r="GI432" s="215"/>
      <c r="GJ432" s="215"/>
      <c r="GK432" s="215"/>
      <c r="GL432" s="215"/>
      <c r="GM432" s="215"/>
      <c r="GN432" s="215"/>
      <c r="GO432" s="215"/>
      <c r="GP432" s="215"/>
      <c r="GQ432" s="215"/>
      <c r="GR432" s="215"/>
      <c r="GS432" s="215"/>
      <c r="GT432" s="215"/>
      <c r="GU432" s="215"/>
      <c r="GV432" s="215"/>
      <c r="GW432" s="215"/>
      <c r="GX432" s="215"/>
      <c r="GY432" s="215"/>
      <c r="GZ432" s="215"/>
      <c r="HA432" s="215"/>
      <c r="HB432" s="215"/>
      <c r="HC432" s="215"/>
      <c r="HD432" s="215"/>
      <c r="HE432" s="215"/>
      <c r="HF432" s="215"/>
      <c r="HG432" s="215"/>
      <c r="HH432" s="215"/>
      <c r="HI432" s="215"/>
      <c r="HJ432" s="215"/>
      <c r="HK432" s="215"/>
      <c r="HL432" s="215"/>
      <c r="HM432" s="215"/>
      <c r="HN432" s="215"/>
      <c r="HO432" s="215"/>
      <c r="HP432" s="215"/>
      <c r="HQ432" s="215"/>
      <c r="HR432" s="215"/>
      <c r="HS432" s="215"/>
      <c r="HT432" s="215"/>
      <c r="HU432" s="215"/>
      <c r="HV432" s="215"/>
      <c r="HW432" s="215"/>
      <c r="HX432" s="215"/>
      <c r="HY432" s="215"/>
      <c r="HZ432" s="215"/>
      <c r="IA432" s="215"/>
      <c r="IB432" s="215"/>
      <c r="IC432" s="215"/>
      <c r="ID432" s="215"/>
      <c r="IE432" s="215"/>
      <c r="IF432" s="215"/>
      <c r="IG432" s="215"/>
      <c r="IH432" s="215"/>
      <c r="II432" s="215"/>
      <c r="IJ432" s="215"/>
      <c r="IK432" s="215"/>
      <c r="IL432" s="215"/>
      <c r="IM432" s="215"/>
      <c r="IN432" s="215"/>
      <c r="IO432" s="215"/>
      <c r="IP432" s="215"/>
      <c r="IQ432" s="215"/>
      <c r="IR432" s="215"/>
      <c r="IS432" s="215"/>
      <c r="IT432" s="215"/>
      <c r="IU432" s="215"/>
      <c r="IV432" s="215"/>
      <c r="IW432" s="215"/>
      <c r="IX432" s="215"/>
      <c r="IY432" s="215"/>
      <c r="IZ432" s="215"/>
      <c r="JA432" s="215"/>
      <c r="JB432" s="215"/>
      <c r="JC432" s="215"/>
      <c r="JD432" s="215"/>
      <c r="JE432" s="215"/>
      <c r="JF432" s="215"/>
      <c r="JG432" s="215"/>
      <c r="JH432" s="215"/>
      <c r="JI432" s="215"/>
      <c r="JJ432" s="215"/>
      <c r="JK432" s="215"/>
      <c r="JL432" s="215"/>
      <c r="JM432" s="215"/>
      <c r="JN432" s="215"/>
      <c r="JO432" s="215"/>
      <c r="JP432" s="215"/>
      <c r="JQ432" s="215"/>
      <c r="JR432" s="215"/>
      <c r="JS432" s="215"/>
      <c r="JT432" s="215"/>
      <c r="JU432" s="215"/>
      <c r="JV432" s="215"/>
      <c r="JW432" s="215"/>
      <c r="JX432" s="215"/>
      <c r="JY432" s="215"/>
      <c r="JZ432" s="215"/>
      <c r="KA432" s="215"/>
      <c r="KB432" s="215"/>
      <c r="KC432" s="215"/>
      <c r="KD432" s="215"/>
      <c r="KE432" s="215"/>
      <c r="KF432" s="215"/>
      <c r="KG432" s="215"/>
      <c r="KH432" s="215"/>
      <c r="KI432" s="215"/>
      <c r="KJ432" s="215"/>
      <c r="KK432" s="215"/>
      <c r="KL432" s="215"/>
      <c r="KM432" s="215"/>
      <c r="KN432" s="215"/>
      <c r="KO432" s="215"/>
      <c r="KP432" s="215"/>
      <c r="KQ432" s="215"/>
      <c r="KR432" s="215"/>
      <c r="KS432" s="215"/>
      <c r="KT432" s="215"/>
      <c r="KU432" s="215"/>
      <c r="KV432" s="215"/>
      <c r="KW432" s="215"/>
      <c r="KX432" s="215"/>
      <c r="KY432" s="215"/>
      <c r="KZ432" s="215"/>
      <c r="LA432" s="215"/>
      <c r="LB432" s="215"/>
      <c r="LC432" s="215"/>
      <c r="LD432" s="215"/>
      <c r="LE432" s="215"/>
      <c r="LF432" s="215"/>
      <c r="LG432" s="215"/>
      <c r="LH432" s="215"/>
      <c r="LI432" s="215"/>
      <c r="LJ432" s="215"/>
      <c r="LK432" s="215"/>
      <c r="LL432" s="215"/>
      <c r="LM432" s="215"/>
      <c r="LN432" s="215"/>
      <c r="LO432" s="215"/>
      <c r="LP432" s="215"/>
      <c r="LQ432" s="215"/>
      <c r="LR432" s="215"/>
      <c r="LS432" s="215"/>
      <c r="LT432" s="215"/>
      <c r="LU432" s="215"/>
      <c r="LV432" s="215"/>
      <c r="LW432" s="215"/>
      <c r="LX432" s="215"/>
      <c r="LY432" s="215"/>
      <c r="LZ432" s="215"/>
      <c r="MA432" s="215"/>
      <c r="MB432" s="215"/>
      <c r="MC432" s="215"/>
      <c r="MD432" s="215"/>
      <c r="ME432" s="215"/>
      <c r="MF432" s="215"/>
      <c r="MG432" s="215"/>
      <c r="MH432" s="215"/>
      <c r="MI432" s="215"/>
      <c r="MJ432" s="215"/>
      <c r="MK432" s="215"/>
      <c r="ML432" s="215"/>
      <c r="MM432" s="215"/>
      <c r="MN432" s="215"/>
      <c r="MO432" s="215"/>
      <c r="MP432" s="215"/>
      <c r="MQ432" s="215"/>
      <c r="MR432" s="215"/>
      <c r="MS432" s="215"/>
      <c r="MT432" s="215"/>
      <c r="MU432" s="215"/>
      <c r="MV432" s="215"/>
      <c r="MW432" s="215"/>
      <c r="MX432" s="215"/>
      <c r="MY432" s="215"/>
      <c r="MZ432" s="215"/>
      <c r="NA432" s="215"/>
      <c r="NB432" s="215"/>
      <c r="NC432" s="215"/>
      <c r="ND432" s="215"/>
      <c r="NE432" s="215"/>
      <c r="NF432" s="215"/>
      <c r="NG432" s="215"/>
      <c r="NH432" s="215"/>
      <c r="NI432" s="215"/>
      <c r="NJ432" s="215"/>
      <c r="NK432" s="215"/>
      <c r="NL432" s="215"/>
      <c r="NM432" s="215"/>
      <c r="NN432" s="215"/>
      <c r="NO432" s="215"/>
      <c r="NP432" s="215"/>
      <c r="NQ432" s="215"/>
      <c r="NR432" s="215"/>
      <c r="NS432" s="215"/>
      <c r="NT432" s="215"/>
      <c r="NU432" s="215"/>
      <c r="NV432" s="215"/>
      <c r="NW432" s="215"/>
      <c r="NX432" s="215"/>
      <c r="NY432" s="215"/>
      <c r="NZ432" s="215"/>
      <c r="OA432" s="215"/>
      <c r="OB432" s="215"/>
      <c r="OC432" s="215"/>
      <c r="OD432" s="215"/>
      <c r="OE432" s="215"/>
      <c r="OF432" s="215"/>
      <c r="OG432" s="215"/>
      <c r="OH432" s="215"/>
      <c r="OI432" s="215"/>
      <c r="OJ432" s="215"/>
      <c r="OK432" s="215"/>
      <c r="OL432" s="215"/>
      <c r="OM432" s="215"/>
      <c r="ON432" s="215"/>
      <c r="OO432" s="215"/>
      <c r="OP432" s="215"/>
      <c r="OQ432" s="215"/>
      <c r="OR432" s="215"/>
      <c r="OS432" s="215"/>
      <c r="OT432" s="215"/>
      <c r="OU432" s="215"/>
      <c r="OV432" s="215"/>
      <c r="OW432" s="215"/>
      <c r="OX432" s="215"/>
      <c r="OY432" s="215"/>
      <c r="OZ432" s="215"/>
      <c r="PA432" s="215"/>
      <c r="PB432" s="215"/>
      <c r="PC432" s="215"/>
      <c r="PD432" s="215"/>
      <c r="PE432" s="215"/>
      <c r="PF432" s="215"/>
      <c r="PG432" s="215"/>
      <c r="PH432" s="215"/>
      <c r="PI432" s="215"/>
      <c r="PJ432" s="215"/>
      <c r="PK432" s="215"/>
      <c r="PL432" s="215"/>
      <c r="PM432" s="215"/>
      <c r="PN432" s="215"/>
      <c r="PO432" s="215"/>
      <c r="PP432" s="215"/>
      <c r="PQ432" s="215"/>
      <c r="PR432" s="215"/>
      <c r="PS432" s="215"/>
      <c r="PT432" s="215"/>
      <c r="PU432" s="215"/>
      <c r="PV432" s="215"/>
      <c r="PW432" s="215"/>
      <c r="PX432" s="215"/>
      <c r="PY432" s="215"/>
      <c r="PZ432" s="215"/>
      <c r="QA432" s="215"/>
      <c r="QB432" s="215"/>
      <c r="QC432" s="215"/>
      <c r="QD432" s="215"/>
      <c r="QE432" s="215"/>
      <c r="QF432" s="215"/>
      <c r="QG432" s="215"/>
      <c r="QH432" s="215"/>
      <c r="QI432" s="215"/>
      <c r="QJ432" s="215"/>
      <c r="QK432" s="215"/>
      <c r="QL432" s="215"/>
      <c r="QM432" s="215"/>
      <c r="QN432" s="215"/>
      <c r="QO432" s="215"/>
      <c r="QP432" s="215"/>
      <c r="QQ432" s="215"/>
      <c r="QR432" s="215"/>
      <c r="QS432" s="215"/>
      <c r="QT432" s="215"/>
      <c r="QU432" s="215"/>
      <c r="QV432" s="215"/>
      <c r="QW432" s="215"/>
      <c r="QX432" s="215"/>
      <c r="QY432" s="215"/>
      <c r="QZ432" s="215"/>
      <c r="RA432" s="215"/>
      <c r="RB432" s="215"/>
      <c r="RC432" s="215"/>
      <c r="RD432" s="215"/>
      <c r="RE432" s="215"/>
      <c r="RF432" s="215"/>
      <c r="RG432" s="215"/>
      <c r="RH432" s="215"/>
      <c r="RI432" s="215"/>
      <c r="RJ432" s="215"/>
      <c r="RK432" s="215"/>
      <c r="RL432" s="215"/>
      <c r="RM432" s="215"/>
      <c r="RN432" s="215"/>
      <c r="RO432" s="215"/>
      <c r="RP432" s="215"/>
      <c r="RQ432" s="215"/>
      <c r="RR432" s="215"/>
      <c r="RS432" s="215"/>
      <c r="RT432" s="215"/>
      <c r="RU432" s="215"/>
      <c r="RV432" s="215"/>
      <c r="RW432" s="215"/>
      <c r="RX432" s="215"/>
      <c r="RY432" s="215"/>
      <c r="RZ432" s="215"/>
      <c r="SA432" s="215"/>
      <c r="SB432" s="215"/>
    </row>
    <row r="433" spans="1:496" ht="15" customHeight="1" x14ac:dyDescent="0.2">
      <c r="A433" s="216" t="str">
        <f t="shared" si="9"/>
        <v>INDEC-PB - 91547-1</v>
      </c>
      <c r="B433" s="216">
        <v>91547</v>
      </c>
      <c r="C433" s="215" t="s">
        <v>50</v>
      </c>
      <c r="D433" s="216">
        <v>1</v>
      </c>
      <c r="E433" s="236" t="s">
        <v>442</v>
      </c>
    </row>
    <row r="434" spans="1:496" ht="15" customHeight="1" x14ac:dyDescent="0.2">
      <c r="A434" s="216" t="str">
        <f t="shared" si="9"/>
        <v>INDEC-PB - 81100-1</v>
      </c>
      <c r="B434" s="216">
        <v>81100</v>
      </c>
      <c r="C434" s="215" t="s">
        <v>50</v>
      </c>
      <c r="D434" s="216">
        <v>1</v>
      </c>
      <c r="E434" s="236" t="s">
        <v>443</v>
      </c>
    </row>
    <row r="435" spans="1:496" s="221" customFormat="1" ht="15" customHeight="1" x14ac:dyDescent="0.2">
      <c r="A435" s="219"/>
      <c r="B435" s="219"/>
      <c r="D435" s="219"/>
      <c r="E435" s="237"/>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Q435" s="215"/>
      <c r="FR435" s="215"/>
      <c r="FS435" s="215"/>
      <c r="FT435" s="215"/>
      <c r="FU435" s="215"/>
      <c r="FV435" s="215"/>
      <c r="FW435" s="215"/>
      <c r="FX435" s="215"/>
      <c r="FY435" s="215"/>
      <c r="FZ435" s="215"/>
      <c r="GA435" s="215"/>
      <c r="GB435" s="215"/>
      <c r="GC435" s="215"/>
      <c r="GD435" s="215"/>
      <c r="GE435" s="215"/>
      <c r="GF435" s="215"/>
      <c r="GG435" s="215"/>
      <c r="GH435" s="215"/>
      <c r="GI435" s="215"/>
      <c r="GJ435" s="215"/>
      <c r="GK435" s="215"/>
      <c r="GL435" s="215"/>
      <c r="GM435" s="215"/>
      <c r="GN435" s="215"/>
      <c r="GO435" s="215"/>
      <c r="GP435" s="215"/>
      <c r="GQ435" s="215"/>
      <c r="GR435" s="215"/>
      <c r="GS435" s="215"/>
      <c r="GT435" s="215"/>
      <c r="GU435" s="215"/>
      <c r="GV435" s="215"/>
      <c r="GW435" s="215"/>
      <c r="GX435" s="215"/>
      <c r="GY435" s="215"/>
      <c r="GZ435" s="215"/>
      <c r="HA435" s="215"/>
      <c r="HB435" s="215"/>
      <c r="HC435" s="215"/>
      <c r="HD435" s="215"/>
      <c r="HE435" s="215"/>
      <c r="HF435" s="215"/>
      <c r="HG435" s="215"/>
      <c r="HH435" s="215"/>
      <c r="HI435" s="215"/>
      <c r="HJ435" s="215"/>
      <c r="HK435" s="215"/>
      <c r="HL435" s="215"/>
      <c r="HM435" s="215"/>
      <c r="HN435" s="215"/>
      <c r="HO435" s="215"/>
      <c r="HP435" s="215"/>
      <c r="HQ435" s="215"/>
      <c r="HR435" s="215"/>
      <c r="HS435" s="215"/>
      <c r="HT435" s="215"/>
      <c r="HU435" s="215"/>
      <c r="HV435" s="215"/>
      <c r="HW435" s="215"/>
      <c r="HX435" s="215"/>
      <c r="HY435" s="215"/>
      <c r="HZ435" s="215"/>
      <c r="IA435" s="215"/>
      <c r="IB435" s="215"/>
      <c r="IC435" s="215"/>
      <c r="ID435" s="215"/>
      <c r="IE435" s="215"/>
      <c r="IF435" s="215"/>
      <c r="IG435" s="215"/>
      <c r="IH435" s="215"/>
      <c r="II435" s="215"/>
      <c r="IJ435" s="215"/>
      <c r="IK435" s="215"/>
      <c r="IL435" s="215"/>
      <c r="IM435" s="215"/>
      <c r="IN435" s="215"/>
      <c r="IO435" s="215"/>
      <c r="IP435" s="215"/>
      <c r="IQ435" s="215"/>
      <c r="IR435" s="215"/>
      <c r="IS435" s="215"/>
      <c r="IT435" s="215"/>
      <c r="IU435" s="215"/>
      <c r="IV435" s="215"/>
      <c r="IW435" s="215"/>
      <c r="IX435" s="215"/>
      <c r="IY435" s="215"/>
      <c r="IZ435" s="215"/>
      <c r="JA435" s="215"/>
      <c r="JB435" s="215"/>
      <c r="JC435" s="215"/>
      <c r="JD435" s="215"/>
      <c r="JE435" s="215"/>
      <c r="JF435" s="215"/>
      <c r="JG435" s="215"/>
      <c r="JH435" s="215"/>
      <c r="JI435" s="215"/>
      <c r="JJ435" s="215"/>
      <c r="JK435" s="215"/>
      <c r="JL435" s="215"/>
      <c r="JM435" s="215"/>
      <c r="JN435" s="215"/>
      <c r="JO435" s="215"/>
      <c r="JP435" s="215"/>
      <c r="JQ435" s="215"/>
      <c r="JR435" s="215"/>
      <c r="JS435" s="215"/>
      <c r="JT435" s="215"/>
      <c r="JU435" s="215"/>
      <c r="JV435" s="215"/>
      <c r="JW435" s="215"/>
      <c r="JX435" s="215"/>
      <c r="JY435" s="215"/>
      <c r="JZ435" s="215"/>
      <c r="KA435" s="215"/>
      <c r="KB435" s="215"/>
      <c r="KC435" s="215"/>
      <c r="KD435" s="215"/>
      <c r="KE435" s="215"/>
      <c r="KF435" s="215"/>
      <c r="KG435" s="215"/>
      <c r="KH435" s="215"/>
      <c r="KI435" s="215"/>
      <c r="KJ435" s="215"/>
      <c r="KK435" s="215"/>
      <c r="KL435" s="215"/>
      <c r="KM435" s="215"/>
      <c r="KN435" s="215"/>
      <c r="KO435" s="215"/>
      <c r="KP435" s="215"/>
      <c r="KQ435" s="215"/>
      <c r="KR435" s="215"/>
      <c r="KS435" s="215"/>
      <c r="KT435" s="215"/>
      <c r="KU435" s="215"/>
      <c r="KV435" s="215"/>
      <c r="KW435" s="215"/>
      <c r="KX435" s="215"/>
      <c r="KY435" s="215"/>
      <c r="KZ435" s="215"/>
      <c r="LA435" s="215"/>
      <c r="LB435" s="215"/>
      <c r="LC435" s="215"/>
      <c r="LD435" s="215"/>
      <c r="LE435" s="215"/>
      <c r="LF435" s="215"/>
      <c r="LG435" s="215"/>
      <c r="LH435" s="215"/>
      <c r="LI435" s="215"/>
      <c r="LJ435" s="215"/>
      <c r="LK435" s="215"/>
      <c r="LL435" s="215"/>
      <c r="LM435" s="215"/>
      <c r="LN435" s="215"/>
      <c r="LO435" s="215"/>
      <c r="LP435" s="215"/>
      <c r="LQ435" s="215"/>
      <c r="LR435" s="215"/>
      <c r="LS435" s="215"/>
      <c r="LT435" s="215"/>
      <c r="LU435" s="215"/>
      <c r="LV435" s="215"/>
      <c r="LW435" s="215"/>
      <c r="LX435" s="215"/>
      <c r="LY435" s="215"/>
      <c r="LZ435" s="215"/>
      <c r="MA435" s="215"/>
      <c r="MB435" s="215"/>
      <c r="MC435" s="215"/>
      <c r="MD435" s="215"/>
      <c r="ME435" s="215"/>
      <c r="MF435" s="215"/>
      <c r="MG435" s="215"/>
      <c r="MH435" s="215"/>
      <c r="MI435" s="215"/>
      <c r="MJ435" s="215"/>
      <c r="MK435" s="215"/>
      <c r="ML435" s="215"/>
      <c r="MM435" s="215"/>
      <c r="MN435" s="215"/>
      <c r="MO435" s="215"/>
      <c r="MP435" s="215"/>
      <c r="MQ435" s="215"/>
      <c r="MR435" s="215"/>
      <c r="MS435" s="215"/>
      <c r="MT435" s="215"/>
      <c r="MU435" s="215"/>
      <c r="MV435" s="215"/>
      <c r="MW435" s="215"/>
      <c r="MX435" s="215"/>
      <c r="MY435" s="215"/>
      <c r="MZ435" s="215"/>
      <c r="NA435" s="215"/>
      <c r="NB435" s="215"/>
      <c r="NC435" s="215"/>
      <c r="ND435" s="215"/>
      <c r="NE435" s="215"/>
      <c r="NF435" s="215"/>
      <c r="NG435" s="215"/>
      <c r="NH435" s="215"/>
      <c r="NI435" s="215"/>
      <c r="NJ435" s="215"/>
      <c r="NK435" s="215"/>
      <c r="NL435" s="215"/>
      <c r="NM435" s="215"/>
      <c r="NN435" s="215"/>
      <c r="NO435" s="215"/>
      <c r="NP435" s="215"/>
      <c r="NQ435" s="215"/>
      <c r="NR435" s="215"/>
      <c r="NS435" s="215"/>
      <c r="NT435" s="215"/>
      <c r="NU435" s="215"/>
      <c r="NV435" s="215"/>
      <c r="NW435" s="215"/>
      <c r="NX435" s="215"/>
      <c r="NY435" s="215"/>
      <c r="NZ435" s="215"/>
      <c r="OA435" s="215"/>
      <c r="OB435" s="215"/>
      <c r="OC435" s="215"/>
      <c r="OD435" s="215"/>
      <c r="OE435" s="215"/>
      <c r="OF435" s="215"/>
      <c r="OG435" s="215"/>
      <c r="OH435" s="215"/>
      <c r="OI435" s="215"/>
      <c r="OJ435" s="215"/>
      <c r="OK435" s="215"/>
      <c r="OL435" s="215"/>
      <c r="OM435" s="215"/>
      <c r="ON435" s="215"/>
      <c r="OO435" s="215"/>
      <c r="OP435" s="215"/>
      <c r="OQ435" s="215"/>
      <c r="OR435" s="215"/>
      <c r="OS435" s="215"/>
      <c r="OT435" s="215"/>
      <c r="OU435" s="215"/>
      <c r="OV435" s="215"/>
      <c r="OW435" s="215"/>
      <c r="OX435" s="215"/>
      <c r="OY435" s="215"/>
      <c r="OZ435" s="215"/>
      <c r="PA435" s="215"/>
      <c r="PB435" s="215"/>
      <c r="PC435" s="215"/>
      <c r="PD435" s="215"/>
      <c r="PE435" s="215"/>
      <c r="PF435" s="215"/>
      <c r="PG435" s="215"/>
      <c r="PH435" s="215"/>
      <c r="PI435" s="215"/>
      <c r="PJ435" s="215"/>
      <c r="PK435" s="215"/>
      <c r="PL435" s="215"/>
      <c r="PM435" s="215"/>
      <c r="PN435" s="215"/>
      <c r="PO435" s="215"/>
      <c r="PP435" s="215"/>
      <c r="PQ435" s="215"/>
      <c r="PR435" s="215"/>
      <c r="PS435" s="215"/>
      <c r="PT435" s="215"/>
      <c r="PU435" s="215"/>
      <c r="PV435" s="215"/>
      <c r="PW435" s="215"/>
      <c r="PX435" s="215"/>
      <c r="PY435" s="215"/>
      <c r="PZ435" s="215"/>
      <c r="QA435" s="215"/>
      <c r="QB435" s="215"/>
      <c r="QC435" s="215"/>
      <c r="QD435" s="215"/>
      <c r="QE435" s="215"/>
      <c r="QF435" s="215"/>
      <c r="QG435" s="215"/>
      <c r="QH435" s="215"/>
      <c r="QI435" s="215"/>
      <c r="QJ435" s="215"/>
      <c r="QK435" s="215"/>
      <c r="QL435" s="215"/>
      <c r="QM435" s="215"/>
      <c r="QN435" s="215"/>
      <c r="QO435" s="215"/>
      <c r="QP435" s="215"/>
      <c r="QQ435" s="215"/>
      <c r="QR435" s="215"/>
      <c r="QS435" s="215"/>
      <c r="QT435" s="215"/>
      <c r="QU435" s="215"/>
      <c r="QV435" s="215"/>
      <c r="QW435" s="215"/>
      <c r="QX435" s="215"/>
      <c r="QY435" s="215"/>
      <c r="QZ435" s="215"/>
      <c r="RA435" s="215"/>
      <c r="RB435" s="215"/>
      <c r="RC435" s="215"/>
      <c r="RD435" s="215"/>
      <c r="RE435" s="215"/>
      <c r="RF435" s="215"/>
      <c r="RG435" s="215"/>
      <c r="RH435" s="215"/>
      <c r="RI435" s="215"/>
      <c r="RJ435" s="215"/>
      <c r="RK435" s="215"/>
      <c r="RL435" s="215"/>
      <c r="RM435" s="215"/>
      <c r="RN435" s="215"/>
      <c r="RO435" s="215"/>
      <c r="RP435" s="215"/>
      <c r="RQ435" s="215"/>
      <c r="RR435" s="215"/>
      <c r="RS435" s="215"/>
      <c r="RT435" s="215"/>
      <c r="RU435" s="215"/>
      <c r="RV435" s="215"/>
      <c r="RW435" s="215"/>
      <c r="RX435" s="215"/>
      <c r="RY435" s="215"/>
      <c r="RZ435" s="215"/>
      <c r="SA435" s="215"/>
      <c r="SB435" s="215"/>
    </row>
    <row r="436" spans="1:496" ht="15" customHeight="1" x14ac:dyDescent="0.2">
      <c r="A436" s="216" t="str">
        <f t="shared" si="9"/>
        <v>INDEC-PB - 94214-1</v>
      </c>
      <c r="B436" s="216">
        <v>94214</v>
      </c>
      <c r="C436" s="215" t="s">
        <v>50</v>
      </c>
      <c r="D436" s="216">
        <v>1</v>
      </c>
      <c r="E436" s="236" t="s">
        <v>444</v>
      </c>
    </row>
    <row r="437" spans="1:496" ht="15" customHeight="1" x14ac:dyDescent="0.2">
      <c r="A437" s="216" t="str">
        <f t="shared" si="9"/>
        <v>INDEC-PB - 94216-1</v>
      </c>
      <c r="B437" s="216">
        <v>94216</v>
      </c>
      <c r="C437" s="215" t="s">
        <v>50</v>
      </c>
      <c r="D437" s="216">
        <v>1</v>
      </c>
      <c r="E437" s="236" t="s">
        <v>445</v>
      </c>
    </row>
    <row r="438" spans="1:496" s="221" customFormat="1" ht="15" customHeight="1" x14ac:dyDescent="0.2">
      <c r="A438" s="219"/>
      <c r="B438" s="219"/>
      <c r="D438" s="219"/>
      <c r="E438" s="237"/>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Q438" s="215"/>
      <c r="FR438" s="215"/>
      <c r="FS438" s="215"/>
      <c r="FT438" s="215"/>
      <c r="FU438" s="215"/>
      <c r="FV438" s="215"/>
      <c r="FW438" s="215"/>
      <c r="FX438" s="215"/>
      <c r="FY438" s="215"/>
      <c r="FZ438" s="215"/>
      <c r="GA438" s="215"/>
      <c r="GB438" s="215"/>
      <c r="GC438" s="215"/>
      <c r="GD438" s="215"/>
      <c r="GE438" s="215"/>
      <c r="GF438" s="215"/>
      <c r="GG438" s="215"/>
      <c r="GH438" s="215"/>
      <c r="GI438" s="215"/>
      <c r="GJ438" s="215"/>
      <c r="GK438" s="215"/>
      <c r="GL438" s="215"/>
      <c r="GM438" s="215"/>
      <c r="GN438" s="215"/>
      <c r="GO438" s="215"/>
      <c r="GP438" s="215"/>
      <c r="GQ438" s="215"/>
      <c r="GR438" s="215"/>
      <c r="GS438" s="215"/>
      <c r="GT438" s="215"/>
      <c r="GU438" s="215"/>
      <c r="GV438" s="215"/>
      <c r="GW438" s="215"/>
      <c r="GX438" s="215"/>
      <c r="GY438" s="215"/>
      <c r="GZ438" s="215"/>
      <c r="HA438" s="215"/>
      <c r="HB438" s="215"/>
      <c r="HC438" s="215"/>
      <c r="HD438" s="215"/>
      <c r="HE438" s="215"/>
      <c r="HF438" s="215"/>
      <c r="HG438" s="215"/>
      <c r="HH438" s="215"/>
      <c r="HI438" s="215"/>
      <c r="HJ438" s="215"/>
      <c r="HK438" s="215"/>
      <c r="HL438" s="215"/>
      <c r="HM438" s="215"/>
      <c r="HN438" s="215"/>
      <c r="HO438" s="215"/>
      <c r="HP438" s="215"/>
      <c r="HQ438" s="215"/>
      <c r="HR438" s="215"/>
      <c r="HS438" s="215"/>
      <c r="HT438" s="215"/>
      <c r="HU438" s="215"/>
      <c r="HV438" s="215"/>
      <c r="HW438" s="215"/>
      <c r="HX438" s="215"/>
      <c r="HY438" s="215"/>
      <c r="HZ438" s="215"/>
      <c r="IA438" s="215"/>
      <c r="IB438" s="215"/>
      <c r="IC438" s="215"/>
      <c r="ID438" s="215"/>
      <c r="IE438" s="215"/>
      <c r="IF438" s="215"/>
      <c r="IG438" s="215"/>
      <c r="IH438" s="215"/>
      <c r="II438" s="215"/>
      <c r="IJ438" s="215"/>
      <c r="IK438" s="215"/>
      <c r="IL438" s="215"/>
      <c r="IM438" s="215"/>
      <c r="IN438" s="215"/>
      <c r="IO438" s="215"/>
      <c r="IP438" s="215"/>
      <c r="IQ438" s="215"/>
      <c r="IR438" s="215"/>
      <c r="IS438" s="215"/>
      <c r="IT438" s="215"/>
      <c r="IU438" s="215"/>
      <c r="IV438" s="215"/>
      <c r="IW438" s="215"/>
      <c r="IX438" s="215"/>
      <c r="IY438" s="215"/>
      <c r="IZ438" s="215"/>
      <c r="JA438" s="215"/>
      <c r="JB438" s="215"/>
      <c r="JC438" s="215"/>
      <c r="JD438" s="215"/>
      <c r="JE438" s="215"/>
      <c r="JF438" s="215"/>
      <c r="JG438" s="215"/>
      <c r="JH438" s="215"/>
      <c r="JI438" s="215"/>
      <c r="JJ438" s="215"/>
      <c r="JK438" s="215"/>
      <c r="JL438" s="215"/>
      <c r="JM438" s="215"/>
      <c r="JN438" s="215"/>
      <c r="JO438" s="215"/>
      <c r="JP438" s="215"/>
      <c r="JQ438" s="215"/>
      <c r="JR438" s="215"/>
      <c r="JS438" s="215"/>
      <c r="JT438" s="215"/>
      <c r="JU438" s="215"/>
      <c r="JV438" s="215"/>
      <c r="JW438" s="215"/>
      <c r="JX438" s="215"/>
      <c r="JY438" s="215"/>
      <c r="JZ438" s="215"/>
      <c r="KA438" s="215"/>
      <c r="KB438" s="215"/>
      <c r="KC438" s="215"/>
      <c r="KD438" s="215"/>
      <c r="KE438" s="215"/>
      <c r="KF438" s="215"/>
      <c r="KG438" s="215"/>
      <c r="KH438" s="215"/>
      <c r="KI438" s="215"/>
      <c r="KJ438" s="215"/>
      <c r="KK438" s="215"/>
      <c r="KL438" s="215"/>
      <c r="KM438" s="215"/>
      <c r="KN438" s="215"/>
      <c r="KO438" s="215"/>
      <c r="KP438" s="215"/>
      <c r="KQ438" s="215"/>
      <c r="KR438" s="215"/>
      <c r="KS438" s="215"/>
      <c r="KT438" s="215"/>
      <c r="KU438" s="215"/>
      <c r="KV438" s="215"/>
      <c r="KW438" s="215"/>
      <c r="KX438" s="215"/>
      <c r="KY438" s="215"/>
      <c r="KZ438" s="215"/>
      <c r="LA438" s="215"/>
      <c r="LB438" s="215"/>
      <c r="LC438" s="215"/>
      <c r="LD438" s="215"/>
      <c r="LE438" s="215"/>
      <c r="LF438" s="215"/>
      <c r="LG438" s="215"/>
      <c r="LH438" s="215"/>
      <c r="LI438" s="215"/>
      <c r="LJ438" s="215"/>
      <c r="LK438" s="215"/>
      <c r="LL438" s="215"/>
      <c r="LM438" s="215"/>
      <c r="LN438" s="215"/>
      <c r="LO438" s="215"/>
      <c r="LP438" s="215"/>
      <c r="LQ438" s="215"/>
      <c r="LR438" s="215"/>
      <c r="LS438" s="215"/>
      <c r="LT438" s="215"/>
      <c r="LU438" s="215"/>
      <c r="LV438" s="215"/>
      <c r="LW438" s="215"/>
      <c r="LX438" s="215"/>
      <c r="LY438" s="215"/>
      <c r="LZ438" s="215"/>
      <c r="MA438" s="215"/>
      <c r="MB438" s="215"/>
      <c r="MC438" s="215"/>
      <c r="MD438" s="215"/>
      <c r="ME438" s="215"/>
      <c r="MF438" s="215"/>
      <c r="MG438" s="215"/>
      <c r="MH438" s="215"/>
      <c r="MI438" s="215"/>
      <c r="MJ438" s="215"/>
      <c r="MK438" s="215"/>
      <c r="ML438" s="215"/>
      <c r="MM438" s="215"/>
      <c r="MN438" s="215"/>
      <c r="MO438" s="215"/>
      <c r="MP438" s="215"/>
      <c r="MQ438" s="215"/>
      <c r="MR438" s="215"/>
      <c r="MS438" s="215"/>
      <c r="MT438" s="215"/>
      <c r="MU438" s="215"/>
      <c r="MV438" s="215"/>
      <c r="MW438" s="215"/>
      <c r="MX438" s="215"/>
      <c r="MY438" s="215"/>
      <c r="MZ438" s="215"/>
      <c r="NA438" s="215"/>
      <c r="NB438" s="215"/>
      <c r="NC438" s="215"/>
      <c r="ND438" s="215"/>
      <c r="NE438" s="215"/>
      <c r="NF438" s="215"/>
      <c r="NG438" s="215"/>
      <c r="NH438" s="215"/>
      <c r="NI438" s="215"/>
      <c r="NJ438" s="215"/>
      <c r="NK438" s="215"/>
      <c r="NL438" s="215"/>
      <c r="NM438" s="215"/>
      <c r="NN438" s="215"/>
      <c r="NO438" s="215"/>
      <c r="NP438" s="215"/>
      <c r="NQ438" s="215"/>
      <c r="NR438" s="215"/>
      <c r="NS438" s="215"/>
      <c r="NT438" s="215"/>
      <c r="NU438" s="215"/>
      <c r="NV438" s="215"/>
      <c r="NW438" s="215"/>
      <c r="NX438" s="215"/>
      <c r="NY438" s="215"/>
      <c r="NZ438" s="215"/>
      <c r="OA438" s="215"/>
      <c r="OB438" s="215"/>
      <c r="OC438" s="215"/>
      <c r="OD438" s="215"/>
      <c r="OE438" s="215"/>
      <c r="OF438" s="215"/>
      <c r="OG438" s="215"/>
      <c r="OH438" s="215"/>
      <c r="OI438" s="215"/>
      <c r="OJ438" s="215"/>
      <c r="OK438" s="215"/>
      <c r="OL438" s="215"/>
      <c r="OM438" s="215"/>
      <c r="ON438" s="215"/>
      <c r="OO438" s="215"/>
      <c r="OP438" s="215"/>
      <c r="OQ438" s="215"/>
      <c r="OR438" s="215"/>
      <c r="OS438" s="215"/>
      <c r="OT438" s="215"/>
      <c r="OU438" s="215"/>
      <c r="OV438" s="215"/>
      <c r="OW438" s="215"/>
      <c r="OX438" s="215"/>
      <c r="OY438" s="215"/>
      <c r="OZ438" s="215"/>
      <c r="PA438" s="215"/>
      <c r="PB438" s="215"/>
      <c r="PC438" s="215"/>
      <c r="PD438" s="215"/>
      <c r="PE438" s="215"/>
      <c r="PF438" s="215"/>
      <c r="PG438" s="215"/>
      <c r="PH438" s="215"/>
      <c r="PI438" s="215"/>
      <c r="PJ438" s="215"/>
      <c r="PK438" s="215"/>
      <c r="PL438" s="215"/>
      <c r="PM438" s="215"/>
      <c r="PN438" s="215"/>
      <c r="PO438" s="215"/>
      <c r="PP438" s="215"/>
      <c r="PQ438" s="215"/>
      <c r="PR438" s="215"/>
      <c r="PS438" s="215"/>
      <c r="PT438" s="215"/>
      <c r="PU438" s="215"/>
      <c r="PV438" s="215"/>
      <c r="PW438" s="215"/>
      <c r="PX438" s="215"/>
      <c r="PY438" s="215"/>
      <c r="PZ438" s="215"/>
      <c r="QA438" s="215"/>
      <c r="QB438" s="215"/>
      <c r="QC438" s="215"/>
      <c r="QD438" s="215"/>
      <c r="QE438" s="215"/>
      <c r="QF438" s="215"/>
      <c r="QG438" s="215"/>
      <c r="QH438" s="215"/>
      <c r="QI438" s="215"/>
      <c r="QJ438" s="215"/>
      <c r="QK438" s="215"/>
      <c r="QL438" s="215"/>
      <c r="QM438" s="215"/>
      <c r="QN438" s="215"/>
      <c r="QO438" s="215"/>
      <c r="QP438" s="215"/>
      <c r="QQ438" s="215"/>
      <c r="QR438" s="215"/>
      <c r="QS438" s="215"/>
      <c r="QT438" s="215"/>
      <c r="QU438" s="215"/>
      <c r="QV438" s="215"/>
      <c r="QW438" s="215"/>
      <c r="QX438" s="215"/>
      <c r="QY438" s="215"/>
      <c r="QZ438" s="215"/>
      <c r="RA438" s="215"/>
      <c r="RB438" s="215"/>
      <c r="RC438" s="215"/>
      <c r="RD438" s="215"/>
      <c r="RE438" s="215"/>
      <c r="RF438" s="215"/>
      <c r="RG438" s="215"/>
      <c r="RH438" s="215"/>
      <c r="RI438" s="215"/>
      <c r="RJ438" s="215"/>
      <c r="RK438" s="215"/>
      <c r="RL438" s="215"/>
      <c r="RM438" s="215"/>
      <c r="RN438" s="215"/>
      <c r="RO438" s="215"/>
      <c r="RP438" s="215"/>
      <c r="RQ438" s="215"/>
      <c r="RR438" s="215"/>
      <c r="RS438" s="215"/>
      <c r="RT438" s="215"/>
      <c r="RU438" s="215"/>
      <c r="RV438" s="215"/>
      <c r="RW438" s="215"/>
      <c r="RX438" s="215"/>
      <c r="RY438" s="215"/>
      <c r="RZ438" s="215"/>
      <c r="SA438" s="215"/>
      <c r="SB438" s="215"/>
    </row>
    <row r="439" spans="1:496" ht="15" customHeight="1" x14ac:dyDescent="0.2">
      <c r="A439" s="216" t="str">
        <f t="shared" si="9"/>
        <v>INDEC-PB - 82129-1</v>
      </c>
      <c r="B439" s="216">
        <v>82129</v>
      </c>
      <c r="C439" s="215" t="s">
        <v>50</v>
      </c>
      <c r="D439" s="216">
        <v>1</v>
      </c>
      <c r="E439" s="236" t="s">
        <v>446</v>
      </c>
    </row>
    <row r="440" spans="1:496" s="221" customFormat="1" ht="15" customHeight="1" x14ac:dyDescent="0.2">
      <c r="A440" s="219"/>
      <c r="B440" s="219"/>
      <c r="D440" s="219"/>
      <c r="E440" s="237"/>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Q440" s="215"/>
      <c r="FR440" s="215"/>
      <c r="FS440" s="215"/>
      <c r="FT440" s="215"/>
      <c r="FU440" s="215"/>
      <c r="FV440" s="215"/>
      <c r="FW440" s="215"/>
      <c r="FX440" s="215"/>
      <c r="FY440" s="215"/>
      <c r="FZ440" s="215"/>
      <c r="GA440" s="215"/>
      <c r="GB440" s="215"/>
      <c r="GC440" s="215"/>
      <c r="GD440" s="215"/>
      <c r="GE440" s="215"/>
      <c r="GF440" s="215"/>
      <c r="GG440" s="215"/>
      <c r="GH440" s="215"/>
      <c r="GI440" s="215"/>
      <c r="GJ440" s="215"/>
      <c r="GK440" s="215"/>
      <c r="GL440" s="215"/>
      <c r="GM440" s="215"/>
      <c r="GN440" s="215"/>
      <c r="GO440" s="215"/>
      <c r="GP440" s="215"/>
      <c r="GQ440" s="215"/>
      <c r="GR440" s="215"/>
      <c r="GS440" s="215"/>
      <c r="GT440" s="215"/>
      <c r="GU440" s="215"/>
      <c r="GV440" s="215"/>
      <c r="GW440" s="215"/>
      <c r="GX440" s="215"/>
      <c r="GY440" s="215"/>
      <c r="GZ440" s="215"/>
      <c r="HA440" s="215"/>
      <c r="HB440" s="215"/>
      <c r="HC440" s="215"/>
      <c r="HD440" s="215"/>
      <c r="HE440" s="215"/>
      <c r="HF440" s="215"/>
      <c r="HG440" s="215"/>
      <c r="HH440" s="215"/>
      <c r="HI440" s="215"/>
      <c r="HJ440" s="215"/>
      <c r="HK440" s="215"/>
      <c r="HL440" s="215"/>
      <c r="HM440" s="215"/>
      <c r="HN440" s="215"/>
      <c r="HO440" s="215"/>
      <c r="HP440" s="215"/>
      <c r="HQ440" s="215"/>
      <c r="HR440" s="215"/>
      <c r="HS440" s="215"/>
      <c r="HT440" s="215"/>
      <c r="HU440" s="215"/>
      <c r="HV440" s="215"/>
      <c r="HW440" s="215"/>
      <c r="HX440" s="215"/>
      <c r="HY440" s="215"/>
      <c r="HZ440" s="215"/>
      <c r="IA440" s="215"/>
      <c r="IB440" s="215"/>
      <c r="IC440" s="215"/>
      <c r="ID440" s="215"/>
      <c r="IE440" s="215"/>
      <c r="IF440" s="215"/>
      <c r="IG440" s="215"/>
      <c r="IH440" s="215"/>
      <c r="II440" s="215"/>
      <c r="IJ440" s="215"/>
      <c r="IK440" s="215"/>
      <c r="IL440" s="215"/>
      <c r="IM440" s="215"/>
      <c r="IN440" s="215"/>
      <c r="IO440" s="215"/>
      <c r="IP440" s="215"/>
      <c r="IQ440" s="215"/>
      <c r="IR440" s="215"/>
      <c r="IS440" s="215"/>
      <c r="IT440" s="215"/>
      <c r="IU440" s="215"/>
      <c r="IV440" s="215"/>
      <c r="IW440" s="215"/>
      <c r="IX440" s="215"/>
      <c r="IY440" s="215"/>
      <c r="IZ440" s="215"/>
      <c r="JA440" s="215"/>
      <c r="JB440" s="215"/>
      <c r="JC440" s="215"/>
      <c r="JD440" s="215"/>
      <c r="JE440" s="215"/>
      <c r="JF440" s="215"/>
      <c r="JG440" s="215"/>
      <c r="JH440" s="215"/>
      <c r="JI440" s="215"/>
      <c r="JJ440" s="215"/>
      <c r="JK440" s="215"/>
      <c r="JL440" s="215"/>
      <c r="JM440" s="215"/>
      <c r="JN440" s="215"/>
      <c r="JO440" s="215"/>
      <c r="JP440" s="215"/>
      <c r="JQ440" s="215"/>
      <c r="JR440" s="215"/>
      <c r="JS440" s="215"/>
      <c r="JT440" s="215"/>
      <c r="JU440" s="215"/>
      <c r="JV440" s="215"/>
      <c r="JW440" s="215"/>
      <c r="JX440" s="215"/>
      <c r="JY440" s="215"/>
      <c r="JZ440" s="215"/>
      <c r="KA440" s="215"/>
      <c r="KB440" s="215"/>
      <c r="KC440" s="215"/>
      <c r="KD440" s="215"/>
      <c r="KE440" s="215"/>
      <c r="KF440" s="215"/>
      <c r="KG440" s="215"/>
      <c r="KH440" s="215"/>
      <c r="KI440" s="215"/>
      <c r="KJ440" s="215"/>
      <c r="KK440" s="215"/>
      <c r="KL440" s="215"/>
      <c r="KM440" s="215"/>
      <c r="KN440" s="215"/>
      <c r="KO440" s="215"/>
      <c r="KP440" s="215"/>
      <c r="KQ440" s="215"/>
      <c r="KR440" s="215"/>
      <c r="KS440" s="215"/>
      <c r="KT440" s="215"/>
      <c r="KU440" s="215"/>
      <c r="KV440" s="215"/>
      <c r="KW440" s="215"/>
      <c r="KX440" s="215"/>
      <c r="KY440" s="215"/>
      <c r="KZ440" s="215"/>
      <c r="LA440" s="215"/>
      <c r="LB440" s="215"/>
      <c r="LC440" s="215"/>
      <c r="LD440" s="215"/>
      <c r="LE440" s="215"/>
      <c r="LF440" s="215"/>
      <c r="LG440" s="215"/>
      <c r="LH440" s="215"/>
      <c r="LI440" s="215"/>
      <c r="LJ440" s="215"/>
      <c r="LK440" s="215"/>
      <c r="LL440" s="215"/>
      <c r="LM440" s="215"/>
      <c r="LN440" s="215"/>
      <c r="LO440" s="215"/>
      <c r="LP440" s="215"/>
      <c r="LQ440" s="215"/>
      <c r="LR440" s="215"/>
      <c r="LS440" s="215"/>
      <c r="LT440" s="215"/>
      <c r="LU440" s="215"/>
      <c r="LV440" s="215"/>
      <c r="LW440" s="215"/>
      <c r="LX440" s="215"/>
      <c r="LY440" s="215"/>
      <c r="LZ440" s="215"/>
      <c r="MA440" s="215"/>
      <c r="MB440" s="215"/>
      <c r="MC440" s="215"/>
      <c r="MD440" s="215"/>
      <c r="ME440" s="215"/>
      <c r="MF440" s="215"/>
      <c r="MG440" s="215"/>
      <c r="MH440" s="215"/>
      <c r="MI440" s="215"/>
      <c r="MJ440" s="215"/>
      <c r="MK440" s="215"/>
      <c r="ML440" s="215"/>
      <c r="MM440" s="215"/>
      <c r="MN440" s="215"/>
      <c r="MO440" s="215"/>
      <c r="MP440" s="215"/>
      <c r="MQ440" s="215"/>
      <c r="MR440" s="215"/>
      <c r="MS440" s="215"/>
      <c r="MT440" s="215"/>
      <c r="MU440" s="215"/>
      <c r="MV440" s="215"/>
      <c r="MW440" s="215"/>
      <c r="MX440" s="215"/>
      <c r="MY440" s="215"/>
      <c r="MZ440" s="215"/>
      <c r="NA440" s="215"/>
      <c r="NB440" s="215"/>
      <c r="NC440" s="215"/>
      <c r="ND440" s="215"/>
      <c r="NE440" s="215"/>
      <c r="NF440" s="215"/>
      <c r="NG440" s="215"/>
      <c r="NH440" s="215"/>
      <c r="NI440" s="215"/>
      <c r="NJ440" s="215"/>
      <c r="NK440" s="215"/>
      <c r="NL440" s="215"/>
      <c r="NM440" s="215"/>
      <c r="NN440" s="215"/>
      <c r="NO440" s="215"/>
      <c r="NP440" s="215"/>
      <c r="NQ440" s="215"/>
      <c r="NR440" s="215"/>
      <c r="NS440" s="215"/>
      <c r="NT440" s="215"/>
      <c r="NU440" s="215"/>
      <c r="NV440" s="215"/>
      <c r="NW440" s="215"/>
      <c r="NX440" s="215"/>
      <c r="NY440" s="215"/>
      <c r="NZ440" s="215"/>
      <c r="OA440" s="215"/>
      <c r="OB440" s="215"/>
      <c r="OC440" s="215"/>
      <c r="OD440" s="215"/>
      <c r="OE440" s="215"/>
      <c r="OF440" s="215"/>
      <c r="OG440" s="215"/>
      <c r="OH440" s="215"/>
      <c r="OI440" s="215"/>
      <c r="OJ440" s="215"/>
      <c r="OK440" s="215"/>
      <c r="OL440" s="215"/>
      <c r="OM440" s="215"/>
      <c r="ON440" s="215"/>
      <c r="OO440" s="215"/>
      <c r="OP440" s="215"/>
      <c r="OQ440" s="215"/>
      <c r="OR440" s="215"/>
      <c r="OS440" s="215"/>
      <c r="OT440" s="215"/>
      <c r="OU440" s="215"/>
      <c r="OV440" s="215"/>
      <c r="OW440" s="215"/>
      <c r="OX440" s="215"/>
      <c r="OY440" s="215"/>
      <c r="OZ440" s="215"/>
      <c r="PA440" s="215"/>
      <c r="PB440" s="215"/>
      <c r="PC440" s="215"/>
      <c r="PD440" s="215"/>
      <c r="PE440" s="215"/>
      <c r="PF440" s="215"/>
      <c r="PG440" s="215"/>
      <c r="PH440" s="215"/>
      <c r="PI440" s="215"/>
      <c r="PJ440" s="215"/>
      <c r="PK440" s="215"/>
      <c r="PL440" s="215"/>
      <c r="PM440" s="215"/>
      <c r="PN440" s="215"/>
      <c r="PO440" s="215"/>
      <c r="PP440" s="215"/>
      <c r="PQ440" s="215"/>
      <c r="PR440" s="215"/>
      <c r="PS440" s="215"/>
      <c r="PT440" s="215"/>
      <c r="PU440" s="215"/>
      <c r="PV440" s="215"/>
      <c r="PW440" s="215"/>
      <c r="PX440" s="215"/>
      <c r="PY440" s="215"/>
      <c r="PZ440" s="215"/>
      <c r="QA440" s="215"/>
      <c r="QB440" s="215"/>
      <c r="QC440" s="215"/>
      <c r="QD440" s="215"/>
      <c r="QE440" s="215"/>
      <c r="QF440" s="215"/>
      <c r="QG440" s="215"/>
      <c r="QH440" s="215"/>
      <c r="QI440" s="215"/>
      <c r="QJ440" s="215"/>
      <c r="QK440" s="215"/>
      <c r="QL440" s="215"/>
      <c r="QM440" s="215"/>
      <c r="QN440" s="215"/>
      <c r="QO440" s="215"/>
      <c r="QP440" s="215"/>
      <c r="QQ440" s="215"/>
      <c r="QR440" s="215"/>
      <c r="QS440" s="215"/>
      <c r="QT440" s="215"/>
      <c r="QU440" s="215"/>
      <c r="QV440" s="215"/>
      <c r="QW440" s="215"/>
      <c r="QX440" s="215"/>
      <c r="QY440" s="215"/>
      <c r="QZ440" s="215"/>
      <c r="RA440" s="215"/>
      <c r="RB440" s="215"/>
      <c r="RC440" s="215"/>
      <c r="RD440" s="215"/>
      <c r="RE440" s="215"/>
      <c r="RF440" s="215"/>
      <c r="RG440" s="215"/>
      <c r="RH440" s="215"/>
      <c r="RI440" s="215"/>
      <c r="RJ440" s="215"/>
      <c r="RK440" s="215"/>
      <c r="RL440" s="215"/>
      <c r="RM440" s="215"/>
      <c r="RN440" s="215"/>
      <c r="RO440" s="215"/>
      <c r="RP440" s="215"/>
      <c r="RQ440" s="215"/>
      <c r="RR440" s="215"/>
      <c r="RS440" s="215"/>
      <c r="RT440" s="215"/>
      <c r="RU440" s="215"/>
      <c r="RV440" s="215"/>
      <c r="RW440" s="215"/>
      <c r="RX440" s="215"/>
      <c r="RY440" s="215"/>
      <c r="RZ440" s="215"/>
      <c r="SA440" s="215"/>
      <c r="SB440" s="215"/>
    </row>
    <row r="441" spans="1:496" ht="15" customHeight="1" x14ac:dyDescent="0.2">
      <c r="A441" s="216" t="str">
        <f t="shared" si="9"/>
        <v>INDEC-PB - 93310-1</v>
      </c>
      <c r="B441" s="216">
        <v>93310</v>
      </c>
      <c r="C441" s="215" t="s">
        <v>50</v>
      </c>
      <c r="D441" s="216">
        <v>1</v>
      </c>
      <c r="E441" s="236" t="s">
        <v>447</v>
      </c>
    </row>
    <row r="442" spans="1:496" s="221" customFormat="1" ht="15" customHeight="1" x14ac:dyDescent="0.2">
      <c r="A442" s="219"/>
      <c r="B442" s="219"/>
      <c r="D442" s="219"/>
      <c r="E442" s="237"/>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c r="EO442" s="215"/>
      <c r="EP442" s="215"/>
      <c r="EQ442" s="215"/>
      <c r="ER442" s="215"/>
      <c r="ES442" s="215"/>
      <c r="ET442" s="215"/>
      <c r="EU442" s="215"/>
      <c r="EV442" s="215"/>
      <c r="EW442" s="215"/>
      <c r="EX442" s="215"/>
      <c r="EY442" s="215"/>
      <c r="EZ442" s="215"/>
      <c r="FA442" s="215"/>
      <c r="FB442" s="215"/>
      <c r="FC442" s="215"/>
      <c r="FD442" s="215"/>
      <c r="FE442" s="215"/>
      <c r="FF442" s="215"/>
      <c r="FG442" s="215"/>
      <c r="FH442" s="215"/>
      <c r="FI442" s="215"/>
      <c r="FJ442" s="215"/>
      <c r="FK442" s="215"/>
      <c r="FL442" s="215"/>
      <c r="FM442" s="215"/>
      <c r="FN442" s="215"/>
      <c r="FO442" s="215"/>
      <c r="FP442" s="215"/>
      <c r="FQ442" s="215"/>
      <c r="FR442" s="215"/>
      <c r="FS442" s="215"/>
      <c r="FT442" s="215"/>
      <c r="FU442" s="215"/>
      <c r="FV442" s="215"/>
      <c r="FW442" s="215"/>
      <c r="FX442" s="215"/>
      <c r="FY442" s="215"/>
      <c r="FZ442" s="215"/>
      <c r="GA442" s="215"/>
      <c r="GB442" s="215"/>
      <c r="GC442" s="215"/>
      <c r="GD442" s="215"/>
      <c r="GE442" s="215"/>
      <c r="GF442" s="215"/>
      <c r="GG442" s="215"/>
      <c r="GH442" s="215"/>
      <c r="GI442" s="215"/>
      <c r="GJ442" s="215"/>
      <c r="GK442" s="215"/>
      <c r="GL442" s="215"/>
      <c r="GM442" s="215"/>
      <c r="GN442" s="215"/>
      <c r="GO442" s="215"/>
      <c r="GP442" s="215"/>
      <c r="GQ442" s="215"/>
      <c r="GR442" s="215"/>
      <c r="GS442" s="215"/>
      <c r="GT442" s="215"/>
      <c r="GU442" s="215"/>
      <c r="GV442" s="215"/>
      <c r="GW442" s="215"/>
      <c r="GX442" s="215"/>
      <c r="GY442" s="215"/>
      <c r="GZ442" s="215"/>
      <c r="HA442" s="215"/>
      <c r="HB442" s="215"/>
      <c r="HC442" s="215"/>
      <c r="HD442" s="215"/>
      <c r="HE442" s="215"/>
      <c r="HF442" s="215"/>
      <c r="HG442" s="215"/>
      <c r="HH442" s="215"/>
      <c r="HI442" s="215"/>
      <c r="HJ442" s="215"/>
      <c r="HK442" s="215"/>
      <c r="HL442" s="215"/>
      <c r="HM442" s="215"/>
      <c r="HN442" s="215"/>
      <c r="HO442" s="215"/>
      <c r="HP442" s="215"/>
      <c r="HQ442" s="215"/>
      <c r="HR442" s="215"/>
      <c r="HS442" s="215"/>
      <c r="HT442" s="215"/>
      <c r="HU442" s="215"/>
      <c r="HV442" s="215"/>
      <c r="HW442" s="215"/>
      <c r="HX442" s="215"/>
      <c r="HY442" s="215"/>
      <c r="HZ442" s="215"/>
      <c r="IA442" s="215"/>
      <c r="IB442" s="215"/>
      <c r="IC442" s="215"/>
      <c r="ID442" s="215"/>
      <c r="IE442" s="215"/>
      <c r="IF442" s="215"/>
      <c r="IG442" s="215"/>
      <c r="IH442" s="215"/>
      <c r="II442" s="215"/>
      <c r="IJ442" s="215"/>
      <c r="IK442" s="215"/>
      <c r="IL442" s="215"/>
      <c r="IM442" s="215"/>
      <c r="IN442" s="215"/>
      <c r="IO442" s="215"/>
      <c r="IP442" s="215"/>
      <c r="IQ442" s="215"/>
      <c r="IR442" s="215"/>
      <c r="IS442" s="215"/>
      <c r="IT442" s="215"/>
      <c r="IU442" s="215"/>
      <c r="IV442" s="215"/>
      <c r="IW442" s="215"/>
      <c r="IX442" s="215"/>
      <c r="IY442" s="215"/>
      <c r="IZ442" s="215"/>
      <c r="JA442" s="215"/>
      <c r="JB442" s="215"/>
      <c r="JC442" s="215"/>
      <c r="JD442" s="215"/>
      <c r="JE442" s="215"/>
      <c r="JF442" s="215"/>
      <c r="JG442" s="215"/>
      <c r="JH442" s="215"/>
      <c r="JI442" s="215"/>
      <c r="JJ442" s="215"/>
      <c r="JK442" s="215"/>
      <c r="JL442" s="215"/>
      <c r="JM442" s="215"/>
      <c r="JN442" s="215"/>
      <c r="JO442" s="215"/>
      <c r="JP442" s="215"/>
      <c r="JQ442" s="215"/>
      <c r="JR442" s="215"/>
      <c r="JS442" s="215"/>
      <c r="JT442" s="215"/>
      <c r="JU442" s="215"/>
      <c r="JV442" s="215"/>
      <c r="JW442" s="215"/>
      <c r="JX442" s="215"/>
      <c r="JY442" s="215"/>
      <c r="JZ442" s="215"/>
      <c r="KA442" s="215"/>
      <c r="KB442" s="215"/>
      <c r="KC442" s="215"/>
      <c r="KD442" s="215"/>
      <c r="KE442" s="215"/>
      <c r="KF442" s="215"/>
      <c r="KG442" s="215"/>
      <c r="KH442" s="215"/>
      <c r="KI442" s="215"/>
      <c r="KJ442" s="215"/>
      <c r="KK442" s="215"/>
      <c r="KL442" s="215"/>
      <c r="KM442" s="215"/>
      <c r="KN442" s="215"/>
      <c r="KO442" s="215"/>
      <c r="KP442" s="215"/>
      <c r="KQ442" s="215"/>
      <c r="KR442" s="215"/>
      <c r="KS442" s="215"/>
      <c r="KT442" s="215"/>
      <c r="KU442" s="215"/>
      <c r="KV442" s="215"/>
      <c r="KW442" s="215"/>
      <c r="KX442" s="215"/>
      <c r="KY442" s="215"/>
      <c r="KZ442" s="215"/>
      <c r="LA442" s="215"/>
      <c r="LB442" s="215"/>
      <c r="LC442" s="215"/>
      <c r="LD442" s="215"/>
      <c r="LE442" s="215"/>
      <c r="LF442" s="215"/>
      <c r="LG442" s="215"/>
      <c r="LH442" s="215"/>
      <c r="LI442" s="215"/>
      <c r="LJ442" s="215"/>
      <c r="LK442" s="215"/>
      <c r="LL442" s="215"/>
      <c r="LM442" s="215"/>
      <c r="LN442" s="215"/>
      <c r="LO442" s="215"/>
      <c r="LP442" s="215"/>
      <c r="LQ442" s="215"/>
      <c r="LR442" s="215"/>
      <c r="LS442" s="215"/>
      <c r="LT442" s="215"/>
      <c r="LU442" s="215"/>
      <c r="LV442" s="215"/>
      <c r="LW442" s="215"/>
      <c r="LX442" s="215"/>
      <c r="LY442" s="215"/>
      <c r="LZ442" s="215"/>
      <c r="MA442" s="215"/>
      <c r="MB442" s="215"/>
      <c r="MC442" s="215"/>
      <c r="MD442" s="215"/>
      <c r="ME442" s="215"/>
      <c r="MF442" s="215"/>
      <c r="MG442" s="215"/>
      <c r="MH442" s="215"/>
      <c r="MI442" s="215"/>
      <c r="MJ442" s="215"/>
      <c r="MK442" s="215"/>
      <c r="ML442" s="215"/>
      <c r="MM442" s="215"/>
      <c r="MN442" s="215"/>
      <c r="MO442" s="215"/>
      <c r="MP442" s="215"/>
      <c r="MQ442" s="215"/>
      <c r="MR442" s="215"/>
      <c r="MS442" s="215"/>
      <c r="MT442" s="215"/>
      <c r="MU442" s="215"/>
      <c r="MV442" s="215"/>
      <c r="MW442" s="215"/>
      <c r="MX442" s="215"/>
      <c r="MY442" s="215"/>
      <c r="MZ442" s="215"/>
      <c r="NA442" s="215"/>
      <c r="NB442" s="215"/>
      <c r="NC442" s="215"/>
      <c r="ND442" s="215"/>
      <c r="NE442" s="215"/>
      <c r="NF442" s="215"/>
      <c r="NG442" s="215"/>
      <c r="NH442" s="215"/>
      <c r="NI442" s="215"/>
      <c r="NJ442" s="215"/>
      <c r="NK442" s="215"/>
      <c r="NL442" s="215"/>
      <c r="NM442" s="215"/>
      <c r="NN442" s="215"/>
      <c r="NO442" s="215"/>
      <c r="NP442" s="215"/>
      <c r="NQ442" s="215"/>
      <c r="NR442" s="215"/>
      <c r="NS442" s="215"/>
      <c r="NT442" s="215"/>
      <c r="NU442" s="215"/>
      <c r="NV442" s="215"/>
      <c r="NW442" s="215"/>
      <c r="NX442" s="215"/>
      <c r="NY442" s="215"/>
      <c r="NZ442" s="215"/>
      <c r="OA442" s="215"/>
      <c r="OB442" s="215"/>
      <c r="OC442" s="215"/>
      <c r="OD442" s="215"/>
      <c r="OE442" s="215"/>
      <c r="OF442" s="215"/>
      <c r="OG442" s="215"/>
      <c r="OH442" s="215"/>
      <c r="OI442" s="215"/>
      <c r="OJ442" s="215"/>
      <c r="OK442" s="215"/>
      <c r="OL442" s="215"/>
      <c r="OM442" s="215"/>
      <c r="ON442" s="215"/>
      <c r="OO442" s="215"/>
      <c r="OP442" s="215"/>
      <c r="OQ442" s="215"/>
      <c r="OR442" s="215"/>
      <c r="OS442" s="215"/>
      <c r="OT442" s="215"/>
      <c r="OU442" s="215"/>
      <c r="OV442" s="215"/>
      <c r="OW442" s="215"/>
      <c r="OX442" s="215"/>
      <c r="OY442" s="215"/>
      <c r="OZ442" s="215"/>
      <c r="PA442" s="215"/>
      <c r="PB442" s="215"/>
      <c r="PC442" s="215"/>
      <c r="PD442" s="215"/>
      <c r="PE442" s="215"/>
      <c r="PF442" s="215"/>
      <c r="PG442" s="215"/>
      <c r="PH442" s="215"/>
      <c r="PI442" s="215"/>
      <c r="PJ442" s="215"/>
      <c r="PK442" s="215"/>
      <c r="PL442" s="215"/>
      <c r="PM442" s="215"/>
      <c r="PN442" s="215"/>
      <c r="PO442" s="215"/>
      <c r="PP442" s="215"/>
      <c r="PQ442" s="215"/>
      <c r="PR442" s="215"/>
      <c r="PS442" s="215"/>
      <c r="PT442" s="215"/>
      <c r="PU442" s="215"/>
      <c r="PV442" s="215"/>
      <c r="PW442" s="215"/>
      <c r="PX442" s="215"/>
      <c r="PY442" s="215"/>
      <c r="PZ442" s="215"/>
      <c r="QA442" s="215"/>
      <c r="QB442" s="215"/>
      <c r="QC442" s="215"/>
      <c r="QD442" s="215"/>
      <c r="QE442" s="215"/>
      <c r="QF442" s="215"/>
      <c r="QG442" s="215"/>
      <c r="QH442" s="215"/>
      <c r="QI442" s="215"/>
      <c r="QJ442" s="215"/>
      <c r="QK442" s="215"/>
      <c r="QL442" s="215"/>
      <c r="QM442" s="215"/>
      <c r="QN442" s="215"/>
      <c r="QO442" s="215"/>
      <c r="QP442" s="215"/>
      <c r="QQ442" s="215"/>
      <c r="QR442" s="215"/>
      <c r="QS442" s="215"/>
      <c r="QT442" s="215"/>
      <c r="QU442" s="215"/>
      <c r="QV442" s="215"/>
      <c r="QW442" s="215"/>
      <c r="QX442" s="215"/>
      <c r="QY442" s="215"/>
      <c r="QZ442" s="215"/>
      <c r="RA442" s="215"/>
      <c r="RB442" s="215"/>
      <c r="RC442" s="215"/>
      <c r="RD442" s="215"/>
      <c r="RE442" s="215"/>
      <c r="RF442" s="215"/>
      <c r="RG442" s="215"/>
      <c r="RH442" s="215"/>
      <c r="RI442" s="215"/>
      <c r="RJ442" s="215"/>
      <c r="RK442" s="215"/>
      <c r="RL442" s="215"/>
      <c r="RM442" s="215"/>
      <c r="RN442" s="215"/>
      <c r="RO442" s="215"/>
      <c r="RP442" s="215"/>
      <c r="RQ442" s="215"/>
      <c r="RR442" s="215"/>
      <c r="RS442" s="215"/>
      <c r="RT442" s="215"/>
      <c r="RU442" s="215"/>
      <c r="RV442" s="215"/>
      <c r="RW442" s="215"/>
      <c r="RX442" s="215"/>
      <c r="RY442" s="215"/>
      <c r="RZ442" s="215"/>
      <c r="SA442" s="215"/>
      <c r="SB442" s="215"/>
    </row>
    <row r="443" spans="1:496" s="221" customFormat="1" ht="15" customHeight="1" x14ac:dyDescent="0.2">
      <c r="A443" s="219"/>
      <c r="B443" s="219"/>
      <c r="D443" s="219"/>
      <c r="E443" s="237"/>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Q443" s="215"/>
      <c r="FR443" s="215"/>
      <c r="FS443" s="215"/>
      <c r="FT443" s="215"/>
      <c r="FU443" s="215"/>
      <c r="FV443" s="215"/>
      <c r="FW443" s="215"/>
      <c r="FX443" s="215"/>
      <c r="FY443" s="215"/>
      <c r="FZ443" s="215"/>
      <c r="GA443" s="215"/>
      <c r="GB443" s="215"/>
      <c r="GC443" s="215"/>
      <c r="GD443" s="215"/>
      <c r="GE443" s="215"/>
      <c r="GF443" s="215"/>
      <c r="GG443" s="215"/>
      <c r="GH443" s="215"/>
      <c r="GI443" s="215"/>
      <c r="GJ443" s="215"/>
      <c r="GK443" s="215"/>
      <c r="GL443" s="215"/>
      <c r="GM443" s="215"/>
      <c r="GN443" s="215"/>
      <c r="GO443" s="215"/>
      <c r="GP443" s="215"/>
      <c r="GQ443" s="215"/>
      <c r="GR443" s="215"/>
      <c r="GS443" s="215"/>
      <c r="GT443" s="215"/>
      <c r="GU443" s="215"/>
      <c r="GV443" s="215"/>
      <c r="GW443" s="215"/>
      <c r="GX443" s="215"/>
      <c r="GY443" s="215"/>
      <c r="GZ443" s="215"/>
      <c r="HA443" s="215"/>
      <c r="HB443" s="215"/>
      <c r="HC443" s="215"/>
      <c r="HD443" s="215"/>
      <c r="HE443" s="215"/>
      <c r="HF443" s="215"/>
      <c r="HG443" s="215"/>
      <c r="HH443" s="215"/>
      <c r="HI443" s="215"/>
      <c r="HJ443" s="215"/>
      <c r="HK443" s="215"/>
      <c r="HL443" s="215"/>
      <c r="HM443" s="215"/>
      <c r="HN443" s="215"/>
      <c r="HO443" s="215"/>
      <c r="HP443" s="215"/>
      <c r="HQ443" s="215"/>
      <c r="HR443" s="215"/>
      <c r="HS443" s="215"/>
      <c r="HT443" s="215"/>
      <c r="HU443" s="215"/>
      <c r="HV443" s="215"/>
      <c r="HW443" s="215"/>
      <c r="HX443" s="215"/>
      <c r="HY443" s="215"/>
      <c r="HZ443" s="215"/>
      <c r="IA443" s="215"/>
      <c r="IB443" s="215"/>
      <c r="IC443" s="215"/>
      <c r="ID443" s="215"/>
      <c r="IE443" s="215"/>
      <c r="IF443" s="215"/>
      <c r="IG443" s="215"/>
      <c r="IH443" s="215"/>
      <c r="II443" s="215"/>
      <c r="IJ443" s="215"/>
      <c r="IK443" s="215"/>
      <c r="IL443" s="215"/>
      <c r="IM443" s="215"/>
      <c r="IN443" s="215"/>
      <c r="IO443" s="215"/>
      <c r="IP443" s="215"/>
      <c r="IQ443" s="215"/>
      <c r="IR443" s="215"/>
      <c r="IS443" s="215"/>
      <c r="IT443" s="215"/>
      <c r="IU443" s="215"/>
      <c r="IV443" s="215"/>
      <c r="IW443" s="215"/>
      <c r="IX443" s="215"/>
      <c r="IY443" s="215"/>
      <c r="IZ443" s="215"/>
      <c r="JA443" s="215"/>
      <c r="JB443" s="215"/>
      <c r="JC443" s="215"/>
      <c r="JD443" s="215"/>
      <c r="JE443" s="215"/>
      <c r="JF443" s="215"/>
      <c r="JG443" s="215"/>
      <c r="JH443" s="215"/>
      <c r="JI443" s="215"/>
      <c r="JJ443" s="215"/>
      <c r="JK443" s="215"/>
      <c r="JL443" s="215"/>
      <c r="JM443" s="215"/>
      <c r="JN443" s="215"/>
      <c r="JO443" s="215"/>
      <c r="JP443" s="215"/>
      <c r="JQ443" s="215"/>
      <c r="JR443" s="215"/>
      <c r="JS443" s="215"/>
      <c r="JT443" s="215"/>
      <c r="JU443" s="215"/>
      <c r="JV443" s="215"/>
      <c r="JW443" s="215"/>
      <c r="JX443" s="215"/>
      <c r="JY443" s="215"/>
      <c r="JZ443" s="215"/>
      <c r="KA443" s="215"/>
      <c r="KB443" s="215"/>
      <c r="KC443" s="215"/>
      <c r="KD443" s="215"/>
      <c r="KE443" s="215"/>
      <c r="KF443" s="215"/>
      <c r="KG443" s="215"/>
      <c r="KH443" s="215"/>
      <c r="KI443" s="215"/>
      <c r="KJ443" s="215"/>
      <c r="KK443" s="215"/>
      <c r="KL443" s="215"/>
      <c r="KM443" s="215"/>
      <c r="KN443" s="215"/>
      <c r="KO443" s="215"/>
      <c r="KP443" s="215"/>
      <c r="KQ443" s="215"/>
      <c r="KR443" s="215"/>
      <c r="KS443" s="215"/>
      <c r="KT443" s="215"/>
      <c r="KU443" s="215"/>
      <c r="KV443" s="215"/>
      <c r="KW443" s="215"/>
      <c r="KX443" s="215"/>
      <c r="KY443" s="215"/>
      <c r="KZ443" s="215"/>
      <c r="LA443" s="215"/>
      <c r="LB443" s="215"/>
      <c r="LC443" s="215"/>
      <c r="LD443" s="215"/>
      <c r="LE443" s="215"/>
      <c r="LF443" s="215"/>
      <c r="LG443" s="215"/>
      <c r="LH443" s="215"/>
      <c r="LI443" s="215"/>
      <c r="LJ443" s="215"/>
      <c r="LK443" s="215"/>
      <c r="LL443" s="215"/>
      <c r="LM443" s="215"/>
      <c r="LN443" s="215"/>
      <c r="LO443" s="215"/>
      <c r="LP443" s="215"/>
      <c r="LQ443" s="215"/>
      <c r="LR443" s="215"/>
      <c r="LS443" s="215"/>
      <c r="LT443" s="215"/>
      <c r="LU443" s="215"/>
      <c r="LV443" s="215"/>
      <c r="LW443" s="215"/>
      <c r="LX443" s="215"/>
      <c r="LY443" s="215"/>
      <c r="LZ443" s="215"/>
      <c r="MA443" s="215"/>
      <c r="MB443" s="215"/>
      <c r="MC443" s="215"/>
      <c r="MD443" s="215"/>
      <c r="ME443" s="215"/>
      <c r="MF443" s="215"/>
      <c r="MG443" s="215"/>
      <c r="MH443" s="215"/>
      <c r="MI443" s="215"/>
      <c r="MJ443" s="215"/>
      <c r="MK443" s="215"/>
      <c r="ML443" s="215"/>
      <c r="MM443" s="215"/>
      <c r="MN443" s="215"/>
      <c r="MO443" s="215"/>
      <c r="MP443" s="215"/>
      <c r="MQ443" s="215"/>
      <c r="MR443" s="215"/>
      <c r="MS443" s="215"/>
      <c r="MT443" s="215"/>
      <c r="MU443" s="215"/>
      <c r="MV443" s="215"/>
      <c r="MW443" s="215"/>
      <c r="MX443" s="215"/>
      <c r="MY443" s="215"/>
      <c r="MZ443" s="215"/>
      <c r="NA443" s="215"/>
      <c r="NB443" s="215"/>
      <c r="NC443" s="215"/>
      <c r="ND443" s="215"/>
      <c r="NE443" s="215"/>
      <c r="NF443" s="215"/>
      <c r="NG443" s="215"/>
      <c r="NH443" s="215"/>
      <c r="NI443" s="215"/>
      <c r="NJ443" s="215"/>
      <c r="NK443" s="215"/>
      <c r="NL443" s="215"/>
      <c r="NM443" s="215"/>
      <c r="NN443" s="215"/>
      <c r="NO443" s="215"/>
      <c r="NP443" s="215"/>
      <c r="NQ443" s="215"/>
      <c r="NR443" s="215"/>
      <c r="NS443" s="215"/>
      <c r="NT443" s="215"/>
      <c r="NU443" s="215"/>
      <c r="NV443" s="215"/>
      <c r="NW443" s="215"/>
      <c r="NX443" s="215"/>
      <c r="NY443" s="215"/>
      <c r="NZ443" s="215"/>
      <c r="OA443" s="215"/>
      <c r="OB443" s="215"/>
      <c r="OC443" s="215"/>
      <c r="OD443" s="215"/>
      <c r="OE443" s="215"/>
      <c r="OF443" s="215"/>
      <c r="OG443" s="215"/>
      <c r="OH443" s="215"/>
      <c r="OI443" s="215"/>
      <c r="OJ443" s="215"/>
      <c r="OK443" s="215"/>
      <c r="OL443" s="215"/>
      <c r="OM443" s="215"/>
      <c r="ON443" s="215"/>
      <c r="OO443" s="215"/>
      <c r="OP443" s="215"/>
      <c r="OQ443" s="215"/>
      <c r="OR443" s="215"/>
      <c r="OS443" s="215"/>
      <c r="OT443" s="215"/>
      <c r="OU443" s="215"/>
      <c r="OV443" s="215"/>
      <c r="OW443" s="215"/>
      <c r="OX443" s="215"/>
      <c r="OY443" s="215"/>
      <c r="OZ443" s="215"/>
      <c r="PA443" s="215"/>
      <c r="PB443" s="215"/>
      <c r="PC443" s="215"/>
      <c r="PD443" s="215"/>
      <c r="PE443" s="215"/>
      <c r="PF443" s="215"/>
      <c r="PG443" s="215"/>
      <c r="PH443" s="215"/>
      <c r="PI443" s="215"/>
      <c r="PJ443" s="215"/>
      <c r="PK443" s="215"/>
      <c r="PL443" s="215"/>
      <c r="PM443" s="215"/>
      <c r="PN443" s="215"/>
      <c r="PO443" s="215"/>
      <c r="PP443" s="215"/>
      <c r="PQ443" s="215"/>
      <c r="PR443" s="215"/>
      <c r="PS443" s="215"/>
      <c r="PT443" s="215"/>
      <c r="PU443" s="215"/>
      <c r="PV443" s="215"/>
      <c r="PW443" s="215"/>
      <c r="PX443" s="215"/>
      <c r="PY443" s="215"/>
      <c r="PZ443" s="215"/>
      <c r="QA443" s="215"/>
      <c r="QB443" s="215"/>
      <c r="QC443" s="215"/>
      <c r="QD443" s="215"/>
      <c r="QE443" s="215"/>
      <c r="QF443" s="215"/>
      <c r="QG443" s="215"/>
      <c r="QH443" s="215"/>
      <c r="QI443" s="215"/>
      <c r="QJ443" s="215"/>
      <c r="QK443" s="215"/>
      <c r="QL443" s="215"/>
      <c r="QM443" s="215"/>
      <c r="QN443" s="215"/>
      <c r="QO443" s="215"/>
      <c r="QP443" s="215"/>
      <c r="QQ443" s="215"/>
      <c r="QR443" s="215"/>
      <c r="QS443" s="215"/>
      <c r="QT443" s="215"/>
      <c r="QU443" s="215"/>
      <c r="QV443" s="215"/>
      <c r="QW443" s="215"/>
      <c r="QX443" s="215"/>
      <c r="QY443" s="215"/>
      <c r="QZ443" s="215"/>
      <c r="RA443" s="215"/>
      <c r="RB443" s="215"/>
      <c r="RC443" s="215"/>
      <c r="RD443" s="215"/>
      <c r="RE443" s="215"/>
      <c r="RF443" s="215"/>
      <c r="RG443" s="215"/>
      <c r="RH443" s="215"/>
      <c r="RI443" s="215"/>
      <c r="RJ443" s="215"/>
      <c r="RK443" s="215"/>
      <c r="RL443" s="215"/>
      <c r="RM443" s="215"/>
      <c r="RN443" s="215"/>
      <c r="RO443" s="215"/>
      <c r="RP443" s="215"/>
      <c r="RQ443" s="215"/>
      <c r="RR443" s="215"/>
      <c r="RS443" s="215"/>
      <c r="RT443" s="215"/>
      <c r="RU443" s="215"/>
      <c r="RV443" s="215"/>
      <c r="RW443" s="215"/>
      <c r="RX443" s="215"/>
      <c r="RY443" s="215"/>
      <c r="RZ443" s="215"/>
      <c r="SA443" s="215"/>
      <c r="SB443" s="215"/>
    </row>
    <row r="444" spans="1:496" s="221" customFormat="1" ht="15" customHeight="1" x14ac:dyDescent="0.2">
      <c r="A444" s="219"/>
      <c r="B444" s="219"/>
      <c r="D444" s="219"/>
      <c r="E444" s="237"/>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Q444" s="215"/>
      <c r="FR444" s="215"/>
      <c r="FS444" s="215"/>
      <c r="FT444" s="215"/>
      <c r="FU444" s="215"/>
      <c r="FV444" s="215"/>
      <c r="FW444" s="215"/>
      <c r="FX444" s="215"/>
      <c r="FY444" s="215"/>
      <c r="FZ444" s="215"/>
      <c r="GA444" s="215"/>
      <c r="GB444" s="215"/>
      <c r="GC444" s="215"/>
      <c r="GD444" s="215"/>
      <c r="GE444" s="215"/>
      <c r="GF444" s="215"/>
      <c r="GG444" s="215"/>
      <c r="GH444" s="215"/>
      <c r="GI444" s="215"/>
      <c r="GJ444" s="215"/>
      <c r="GK444" s="215"/>
      <c r="GL444" s="215"/>
      <c r="GM444" s="215"/>
      <c r="GN444" s="215"/>
      <c r="GO444" s="215"/>
      <c r="GP444" s="215"/>
      <c r="GQ444" s="215"/>
      <c r="GR444" s="215"/>
      <c r="GS444" s="215"/>
      <c r="GT444" s="215"/>
      <c r="GU444" s="215"/>
      <c r="GV444" s="215"/>
      <c r="GW444" s="215"/>
      <c r="GX444" s="215"/>
      <c r="GY444" s="215"/>
      <c r="GZ444" s="215"/>
      <c r="HA444" s="215"/>
      <c r="HB444" s="215"/>
      <c r="HC444" s="215"/>
      <c r="HD444" s="215"/>
      <c r="HE444" s="215"/>
      <c r="HF444" s="215"/>
      <c r="HG444" s="215"/>
      <c r="HH444" s="215"/>
      <c r="HI444" s="215"/>
      <c r="HJ444" s="215"/>
      <c r="HK444" s="215"/>
      <c r="HL444" s="215"/>
      <c r="HM444" s="215"/>
      <c r="HN444" s="215"/>
      <c r="HO444" s="215"/>
      <c r="HP444" s="215"/>
      <c r="HQ444" s="215"/>
      <c r="HR444" s="215"/>
      <c r="HS444" s="215"/>
      <c r="HT444" s="215"/>
      <c r="HU444" s="215"/>
      <c r="HV444" s="215"/>
      <c r="HW444" s="215"/>
      <c r="HX444" s="215"/>
      <c r="HY444" s="215"/>
      <c r="HZ444" s="215"/>
      <c r="IA444" s="215"/>
      <c r="IB444" s="215"/>
      <c r="IC444" s="215"/>
      <c r="ID444" s="215"/>
      <c r="IE444" s="215"/>
      <c r="IF444" s="215"/>
      <c r="IG444" s="215"/>
      <c r="IH444" s="215"/>
      <c r="II444" s="215"/>
      <c r="IJ444" s="215"/>
      <c r="IK444" s="215"/>
      <c r="IL444" s="215"/>
      <c r="IM444" s="215"/>
      <c r="IN444" s="215"/>
      <c r="IO444" s="215"/>
      <c r="IP444" s="215"/>
      <c r="IQ444" s="215"/>
      <c r="IR444" s="215"/>
      <c r="IS444" s="215"/>
      <c r="IT444" s="215"/>
      <c r="IU444" s="215"/>
      <c r="IV444" s="215"/>
      <c r="IW444" s="215"/>
      <c r="IX444" s="215"/>
      <c r="IY444" s="215"/>
      <c r="IZ444" s="215"/>
      <c r="JA444" s="215"/>
      <c r="JB444" s="215"/>
      <c r="JC444" s="215"/>
      <c r="JD444" s="215"/>
      <c r="JE444" s="215"/>
      <c r="JF444" s="215"/>
      <c r="JG444" s="215"/>
      <c r="JH444" s="215"/>
      <c r="JI444" s="215"/>
      <c r="JJ444" s="215"/>
      <c r="JK444" s="215"/>
      <c r="JL444" s="215"/>
      <c r="JM444" s="215"/>
      <c r="JN444" s="215"/>
      <c r="JO444" s="215"/>
      <c r="JP444" s="215"/>
      <c r="JQ444" s="215"/>
      <c r="JR444" s="215"/>
      <c r="JS444" s="215"/>
      <c r="JT444" s="215"/>
      <c r="JU444" s="215"/>
      <c r="JV444" s="215"/>
      <c r="JW444" s="215"/>
      <c r="JX444" s="215"/>
      <c r="JY444" s="215"/>
      <c r="JZ444" s="215"/>
      <c r="KA444" s="215"/>
      <c r="KB444" s="215"/>
      <c r="KC444" s="215"/>
      <c r="KD444" s="215"/>
      <c r="KE444" s="215"/>
      <c r="KF444" s="215"/>
      <c r="KG444" s="215"/>
      <c r="KH444" s="215"/>
      <c r="KI444" s="215"/>
      <c r="KJ444" s="215"/>
      <c r="KK444" s="215"/>
      <c r="KL444" s="215"/>
      <c r="KM444" s="215"/>
      <c r="KN444" s="215"/>
      <c r="KO444" s="215"/>
      <c r="KP444" s="215"/>
      <c r="KQ444" s="215"/>
      <c r="KR444" s="215"/>
      <c r="KS444" s="215"/>
      <c r="KT444" s="215"/>
      <c r="KU444" s="215"/>
      <c r="KV444" s="215"/>
      <c r="KW444" s="215"/>
      <c r="KX444" s="215"/>
      <c r="KY444" s="215"/>
      <c r="KZ444" s="215"/>
      <c r="LA444" s="215"/>
      <c r="LB444" s="215"/>
      <c r="LC444" s="215"/>
      <c r="LD444" s="215"/>
      <c r="LE444" s="215"/>
      <c r="LF444" s="215"/>
      <c r="LG444" s="215"/>
      <c r="LH444" s="215"/>
      <c r="LI444" s="215"/>
      <c r="LJ444" s="215"/>
      <c r="LK444" s="215"/>
      <c r="LL444" s="215"/>
      <c r="LM444" s="215"/>
      <c r="LN444" s="215"/>
      <c r="LO444" s="215"/>
      <c r="LP444" s="215"/>
      <c r="LQ444" s="215"/>
      <c r="LR444" s="215"/>
      <c r="LS444" s="215"/>
      <c r="LT444" s="215"/>
      <c r="LU444" s="215"/>
      <c r="LV444" s="215"/>
      <c r="LW444" s="215"/>
      <c r="LX444" s="215"/>
      <c r="LY444" s="215"/>
      <c r="LZ444" s="215"/>
      <c r="MA444" s="215"/>
      <c r="MB444" s="215"/>
      <c r="MC444" s="215"/>
      <c r="MD444" s="215"/>
      <c r="ME444" s="215"/>
      <c r="MF444" s="215"/>
      <c r="MG444" s="215"/>
      <c r="MH444" s="215"/>
      <c r="MI444" s="215"/>
      <c r="MJ444" s="215"/>
      <c r="MK444" s="215"/>
      <c r="ML444" s="215"/>
      <c r="MM444" s="215"/>
      <c r="MN444" s="215"/>
      <c r="MO444" s="215"/>
      <c r="MP444" s="215"/>
      <c r="MQ444" s="215"/>
      <c r="MR444" s="215"/>
      <c r="MS444" s="215"/>
      <c r="MT444" s="215"/>
      <c r="MU444" s="215"/>
      <c r="MV444" s="215"/>
      <c r="MW444" s="215"/>
      <c r="MX444" s="215"/>
      <c r="MY444" s="215"/>
      <c r="MZ444" s="215"/>
      <c r="NA444" s="215"/>
      <c r="NB444" s="215"/>
      <c r="NC444" s="215"/>
      <c r="ND444" s="215"/>
      <c r="NE444" s="215"/>
      <c r="NF444" s="215"/>
      <c r="NG444" s="215"/>
      <c r="NH444" s="215"/>
      <c r="NI444" s="215"/>
      <c r="NJ444" s="215"/>
      <c r="NK444" s="215"/>
      <c r="NL444" s="215"/>
      <c r="NM444" s="215"/>
      <c r="NN444" s="215"/>
      <c r="NO444" s="215"/>
      <c r="NP444" s="215"/>
      <c r="NQ444" s="215"/>
      <c r="NR444" s="215"/>
      <c r="NS444" s="215"/>
      <c r="NT444" s="215"/>
      <c r="NU444" s="215"/>
      <c r="NV444" s="215"/>
      <c r="NW444" s="215"/>
      <c r="NX444" s="215"/>
      <c r="NY444" s="215"/>
      <c r="NZ444" s="215"/>
      <c r="OA444" s="215"/>
      <c r="OB444" s="215"/>
      <c r="OC444" s="215"/>
      <c r="OD444" s="215"/>
      <c r="OE444" s="215"/>
      <c r="OF444" s="215"/>
      <c r="OG444" s="215"/>
      <c r="OH444" s="215"/>
      <c r="OI444" s="215"/>
      <c r="OJ444" s="215"/>
      <c r="OK444" s="215"/>
      <c r="OL444" s="215"/>
      <c r="OM444" s="215"/>
      <c r="ON444" s="215"/>
      <c r="OO444" s="215"/>
      <c r="OP444" s="215"/>
      <c r="OQ444" s="215"/>
      <c r="OR444" s="215"/>
      <c r="OS444" s="215"/>
      <c r="OT444" s="215"/>
      <c r="OU444" s="215"/>
      <c r="OV444" s="215"/>
      <c r="OW444" s="215"/>
      <c r="OX444" s="215"/>
      <c r="OY444" s="215"/>
      <c r="OZ444" s="215"/>
      <c r="PA444" s="215"/>
      <c r="PB444" s="215"/>
      <c r="PC444" s="215"/>
      <c r="PD444" s="215"/>
      <c r="PE444" s="215"/>
      <c r="PF444" s="215"/>
      <c r="PG444" s="215"/>
      <c r="PH444" s="215"/>
      <c r="PI444" s="215"/>
      <c r="PJ444" s="215"/>
      <c r="PK444" s="215"/>
      <c r="PL444" s="215"/>
      <c r="PM444" s="215"/>
      <c r="PN444" s="215"/>
      <c r="PO444" s="215"/>
      <c r="PP444" s="215"/>
      <c r="PQ444" s="215"/>
      <c r="PR444" s="215"/>
      <c r="PS444" s="215"/>
      <c r="PT444" s="215"/>
      <c r="PU444" s="215"/>
      <c r="PV444" s="215"/>
      <c r="PW444" s="215"/>
      <c r="PX444" s="215"/>
      <c r="PY444" s="215"/>
      <c r="PZ444" s="215"/>
      <c r="QA444" s="215"/>
      <c r="QB444" s="215"/>
      <c r="QC444" s="215"/>
      <c r="QD444" s="215"/>
      <c r="QE444" s="215"/>
      <c r="QF444" s="215"/>
      <c r="QG444" s="215"/>
      <c r="QH444" s="215"/>
      <c r="QI444" s="215"/>
      <c r="QJ444" s="215"/>
      <c r="QK444" s="215"/>
      <c r="QL444" s="215"/>
      <c r="QM444" s="215"/>
      <c r="QN444" s="215"/>
      <c r="QO444" s="215"/>
      <c r="QP444" s="215"/>
      <c r="QQ444" s="215"/>
      <c r="QR444" s="215"/>
      <c r="QS444" s="215"/>
      <c r="QT444" s="215"/>
      <c r="QU444" s="215"/>
      <c r="QV444" s="215"/>
      <c r="QW444" s="215"/>
      <c r="QX444" s="215"/>
      <c r="QY444" s="215"/>
      <c r="QZ444" s="215"/>
      <c r="RA444" s="215"/>
      <c r="RB444" s="215"/>
      <c r="RC444" s="215"/>
      <c r="RD444" s="215"/>
      <c r="RE444" s="215"/>
      <c r="RF444" s="215"/>
      <c r="RG444" s="215"/>
      <c r="RH444" s="215"/>
      <c r="RI444" s="215"/>
      <c r="RJ444" s="215"/>
      <c r="RK444" s="215"/>
      <c r="RL444" s="215"/>
      <c r="RM444" s="215"/>
      <c r="RN444" s="215"/>
      <c r="RO444" s="215"/>
      <c r="RP444" s="215"/>
      <c r="RQ444" s="215"/>
      <c r="RR444" s="215"/>
      <c r="RS444" s="215"/>
      <c r="RT444" s="215"/>
      <c r="RU444" s="215"/>
      <c r="RV444" s="215"/>
      <c r="RW444" s="215"/>
      <c r="RX444" s="215"/>
      <c r="RY444" s="215"/>
      <c r="RZ444" s="215"/>
      <c r="SA444" s="215"/>
      <c r="SB444" s="215"/>
    </row>
    <row r="445" spans="1:496" ht="15" customHeight="1" x14ac:dyDescent="0.2">
      <c r="A445" s="216" t="str">
        <f t="shared" si="9"/>
        <v>INDEC-PB - 85490-1</v>
      </c>
      <c r="B445" s="216">
        <v>85490</v>
      </c>
      <c r="C445" s="215" t="s">
        <v>50</v>
      </c>
      <c r="D445" s="216">
        <v>1</v>
      </c>
      <c r="E445" s="236" t="s">
        <v>448</v>
      </c>
    </row>
    <row r="448" spans="1:496" ht="15" customHeight="1" x14ac:dyDescent="0.2">
      <c r="A448" s="236"/>
      <c r="B448" s="214" t="s">
        <v>450</v>
      </c>
      <c r="C448" s="241"/>
      <c r="D448" s="242"/>
    </row>
    <row r="449" spans="1:5" ht="15" customHeight="1" x14ac:dyDescent="0.2">
      <c r="A449" s="236"/>
      <c r="B449" s="225"/>
      <c r="C449" s="241"/>
      <c r="D449" s="242"/>
    </row>
    <row r="450" spans="1:5" ht="15" customHeight="1" x14ac:dyDescent="0.2">
      <c r="A450" s="324" t="s">
        <v>317</v>
      </c>
      <c r="B450" s="324" t="s">
        <v>451</v>
      </c>
      <c r="C450" s="324"/>
      <c r="D450" s="324"/>
      <c r="E450" s="324" t="s">
        <v>48</v>
      </c>
    </row>
    <row r="451" spans="1:5" ht="15" customHeight="1" x14ac:dyDescent="0.2">
      <c r="A451" s="324"/>
      <c r="B451" s="324" t="s">
        <v>452</v>
      </c>
      <c r="C451" s="324"/>
      <c r="D451" s="324"/>
      <c r="E451" s="324"/>
    </row>
    <row r="452" spans="1:5" ht="15" customHeight="1" x14ac:dyDescent="0.2">
      <c r="B452" s="224"/>
      <c r="C452" s="242"/>
      <c r="D452" s="242"/>
      <c r="E452" s="243"/>
    </row>
    <row r="453" spans="1:5" ht="15" customHeight="1" x14ac:dyDescent="0.2">
      <c r="B453" s="224"/>
      <c r="C453" s="242"/>
      <c r="D453" s="242"/>
      <c r="E453" s="239" t="s">
        <v>453</v>
      </c>
    </row>
    <row r="454" spans="1:5" ht="15" customHeight="1" x14ac:dyDescent="0.2">
      <c r="A454" s="216" t="str">
        <f t="shared" ref="A454:A474" si="10">CONCATENATE("INDEC-PB - ",B454,C454,D454)</f>
        <v>INDEC-PB - 2811-1</v>
      </c>
      <c r="B454" s="242">
        <v>2811</v>
      </c>
      <c r="C454" s="215" t="s">
        <v>50</v>
      </c>
      <c r="D454" s="216">
        <v>1</v>
      </c>
      <c r="E454" s="223" t="s">
        <v>454</v>
      </c>
    </row>
    <row r="455" spans="1:5" ht="15" customHeight="1" x14ac:dyDescent="0.2">
      <c r="A455" s="216" t="str">
        <f t="shared" si="10"/>
        <v>INDEC-PB - 2710-1</v>
      </c>
      <c r="B455" s="242">
        <v>2710</v>
      </c>
      <c r="C455" s="215" t="s">
        <v>50</v>
      </c>
      <c r="D455" s="216">
        <v>1</v>
      </c>
      <c r="E455" s="223" t="s">
        <v>455</v>
      </c>
    </row>
    <row r="456" spans="1:5" ht="15" customHeight="1" x14ac:dyDescent="0.2">
      <c r="A456" s="216" t="str">
        <f t="shared" si="10"/>
        <v>INDEC-PB - 2922-1</v>
      </c>
      <c r="B456" s="242">
        <v>2922</v>
      </c>
      <c r="C456" s="215" t="s">
        <v>50</v>
      </c>
      <c r="D456" s="216">
        <v>1</v>
      </c>
      <c r="E456" s="223" t="s">
        <v>456</v>
      </c>
    </row>
    <row r="457" spans="1:5" ht="15" customHeight="1" x14ac:dyDescent="0.2">
      <c r="A457" s="216" t="str">
        <f t="shared" si="10"/>
        <v>INDEC-PB - 2691-</v>
      </c>
      <c r="B457" s="242">
        <v>2691</v>
      </c>
      <c r="C457" s="215" t="s">
        <v>50</v>
      </c>
      <c r="E457" s="223" t="s">
        <v>457</v>
      </c>
    </row>
    <row r="458" spans="1:5" ht="15" customHeight="1" x14ac:dyDescent="0.2">
      <c r="A458" s="216" t="str">
        <f t="shared" si="10"/>
        <v>INDEC-PB - 2695-</v>
      </c>
      <c r="B458" s="242">
        <v>2695</v>
      </c>
      <c r="C458" s="215" t="s">
        <v>50</v>
      </c>
      <c r="E458" s="223" t="s">
        <v>458</v>
      </c>
    </row>
    <row r="459" spans="1:5" ht="15" customHeight="1" x14ac:dyDescent="0.2">
      <c r="A459" s="216" t="str">
        <f t="shared" si="10"/>
        <v>INDEC-PB - 3410-2</v>
      </c>
      <c r="B459" s="242">
        <v>3410</v>
      </c>
      <c r="C459" s="215" t="s">
        <v>50</v>
      </c>
      <c r="D459" s="216">
        <v>2</v>
      </c>
      <c r="E459" s="223" t="s">
        <v>459</v>
      </c>
    </row>
    <row r="460" spans="1:5" ht="15" customHeight="1" x14ac:dyDescent="0.2">
      <c r="A460" s="216" t="str">
        <f t="shared" si="10"/>
        <v>INDEC-PB - 2520-1</v>
      </c>
      <c r="B460" s="242">
        <v>2520</v>
      </c>
      <c r="C460" s="215" t="s">
        <v>50</v>
      </c>
      <c r="D460" s="216">
        <v>1</v>
      </c>
      <c r="E460" s="236" t="s">
        <v>460</v>
      </c>
    </row>
    <row r="461" spans="1:5" ht="15" customHeight="1" x14ac:dyDescent="0.2">
      <c r="A461" s="216" t="str">
        <f t="shared" si="10"/>
        <v>INDEC-PB - 2413-3</v>
      </c>
      <c r="B461" s="242">
        <v>2413</v>
      </c>
      <c r="C461" s="215" t="s">
        <v>50</v>
      </c>
      <c r="D461" s="216">
        <v>3</v>
      </c>
      <c r="E461" s="236" t="s">
        <v>461</v>
      </c>
    </row>
    <row r="462" spans="1:5" ht="15" customHeight="1" x14ac:dyDescent="0.2">
      <c r="A462" s="216" t="str">
        <f t="shared" si="10"/>
        <v>INDEC-PB - 2519-1</v>
      </c>
      <c r="B462" s="242">
        <v>2519</v>
      </c>
      <c r="C462" s="215" t="s">
        <v>50</v>
      </c>
      <c r="D462" s="216">
        <v>1</v>
      </c>
      <c r="E462" s="236" t="s">
        <v>462</v>
      </c>
    </row>
    <row r="463" spans="1:5" ht="15" customHeight="1" x14ac:dyDescent="0.2">
      <c r="A463" s="216" t="str">
        <f t="shared" si="10"/>
        <v>INDEC-PB - 2520-3</v>
      </c>
      <c r="B463" s="242">
        <v>2520</v>
      </c>
      <c r="C463" s="215" t="s">
        <v>50</v>
      </c>
      <c r="D463" s="216">
        <v>3</v>
      </c>
      <c r="E463" s="236" t="s">
        <v>463</v>
      </c>
    </row>
    <row r="464" spans="1:5" ht="15" customHeight="1" x14ac:dyDescent="0.2">
      <c r="A464" s="216" t="str">
        <f t="shared" si="10"/>
        <v>INDEC-PB - 2022-1</v>
      </c>
      <c r="B464" s="242">
        <v>2022</v>
      </c>
      <c r="C464" s="215" t="s">
        <v>50</v>
      </c>
      <c r="D464" s="216">
        <v>1</v>
      </c>
      <c r="E464" s="236" t="s">
        <v>464</v>
      </c>
    </row>
    <row r="465" spans="1:5" ht="15" customHeight="1" x14ac:dyDescent="0.2">
      <c r="A465" s="216" t="str">
        <f t="shared" si="10"/>
        <v>INDEC-PB - 2511-1</v>
      </c>
      <c r="B465" s="242">
        <v>2511</v>
      </c>
      <c r="C465" s="215" t="s">
        <v>50</v>
      </c>
      <c r="D465" s="216">
        <v>1</v>
      </c>
      <c r="E465" s="236" t="s">
        <v>465</v>
      </c>
    </row>
    <row r="466" spans="1:5" ht="15" customHeight="1" x14ac:dyDescent="0.2">
      <c r="A466" s="216" t="str">
        <f t="shared" si="10"/>
        <v>INDEC-PB - 2899-</v>
      </c>
      <c r="B466" s="242">
        <v>2899</v>
      </c>
      <c r="C466" s="215" t="s">
        <v>50</v>
      </c>
      <c r="E466" s="236" t="s">
        <v>466</v>
      </c>
    </row>
    <row r="467" spans="1:5" ht="15" customHeight="1" x14ac:dyDescent="0.2">
      <c r="A467" s="216" t="str">
        <f t="shared" si="10"/>
        <v>INDEC-PB - 3110-1</v>
      </c>
      <c r="B467" s="242">
        <v>3110</v>
      </c>
      <c r="C467" s="215" t="s">
        <v>50</v>
      </c>
      <c r="D467" s="216">
        <v>1</v>
      </c>
      <c r="E467" s="236" t="s">
        <v>467</v>
      </c>
    </row>
    <row r="468" spans="1:5" ht="15" customHeight="1" x14ac:dyDescent="0.2">
      <c r="A468" s="216" t="str">
        <f t="shared" si="10"/>
        <v>INDEC-PB - 2320-1</v>
      </c>
      <c r="B468" s="242">
        <v>2320</v>
      </c>
      <c r="C468" s="215" t="s">
        <v>50</v>
      </c>
      <c r="D468" s="216">
        <v>1</v>
      </c>
      <c r="E468" s="236" t="s">
        <v>468</v>
      </c>
    </row>
    <row r="469" spans="1:5" ht="15" customHeight="1" x14ac:dyDescent="0.2">
      <c r="A469" s="216" t="str">
        <f t="shared" si="10"/>
        <v>INDEC-PB - 2924-1</v>
      </c>
      <c r="B469" s="242">
        <v>2924</v>
      </c>
      <c r="C469" s="215" t="s">
        <v>50</v>
      </c>
      <c r="D469" s="216">
        <v>1</v>
      </c>
      <c r="E469" s="236" t="s">
        <v>469</v>
      </c>
    </row>
    <row r="470" spans="1:5" ht="15" customHeight="1" x14ac:dyDescent="0.2">
      <c r="A470" s="216" t="str">
        <f t="shared" si="10"/>
        <v>INDEC-PB - 2692-1</v>
      </c>
      <c r="B470" s="242">
        <v>2692</v>
      </c>
      <c r="C470" s="215" t="s">
        <v>50</v>
      </c>
      <c r="D470" s="216">
        <v>1</v>
      </c>
      <c r="E470" s="236" t="s">
        <v>470</v>
      </c>
    </row>
    <row r="471" spans="1:5" ht="15" customHeight="1" x14ac:dyDescent="0.2">
      <c r="A471" s="216" t="str">
        <f t="shared" si="10"/>
        <v>INDEC-PB - 3410-</v>
      </c>
      <c r="B471" s="242">
        <v>3410</v>
      </c>
      <c r="C471" s="215" t="s">
        <v>50</v>
      </c>
      <c r="E471" s="236" t="s">
        <v>471</v>
      </c>
    </row>
    <row r="472" spans="1:5" ht="15" customHeight="1" x14ac:dyDescent="0.2">
      <c r="A472" s="216" t="str">
        <f t="shared" si="10"/>
        <v>INDEC-PB - 2413-1</v>
      </c>
      <c r="B472" s="242">
        <v>2413</v>
      </c>
      <c r="C472" s="215" t="s">
        <v>50</v>
      </c>
      <c r="D472" s="216">
        <v>1</v>
      </c>
      <c r="E472" s="236" t="s">
        <v>472</v>
      </c>
    </row>
    <row r="473" spans="1:5" ht="15" customHeight="1" x14ac:dyDescent="0.2">
      <c r="A473" s="216" t="str">
        <f t="shared" si="10"/>
        <v>INDEC-PB - 291-</v>
      </c>
      <c r="B473" s="242">
        <v>291</v>
      </c>
      <c r="C473" s="215" t="s">
        <v>50</v>
      </c>
      <c r="E473" s="223" t="s">
        <v>473</v>
      </c>
    </row>
    <row r="474" spans="1:5" ht="15" customHeight="1" x14ac:dyDescent="0.2">
      <c r="A474" s="216" t="str">
        <f t="shared" si="10"/>
        <v>INDEC-PB - 2610-1</v>
      </c>
      <c r="B474" s="242">
        <v>2610</v>
      </c>
      <c r="C474" s="215" t="s">
        <v>50</v>
      </c>
      <c r="D474" s="216">
        <v>1</v>
      </c>
      <c r="E474" s="223" t="s">
        <v>474</v>
      </c>
    </row>
    <row r="475" spans="1:5" ht="15" customHeight="1" x14ac:dyDescent="0.2">
      <c r="A475" s="242"/>
      <c r="B475" s="226"/>
      <c r="C475" s="241"/>
      <c r="E475" s="223"/>
    </row>
    <row r="476" spans="1:5" ht="15" customHeight="1" x14ac:dyDescent="0.2">
      <c r="A476" s="242"/>
      <c r="B476" s="226"/>
      <c r="C476" s="241"/>
      <c r="E476" s="239" t="s">
        <v>437</v>
      </c>
    </row>
    <row r="477" spans="1:5" ht="15" customHeight="1" x14ac:dyDescent="0.2">
      <c r="A477" s="216" t="str">
        <f t="shared" ref="A477:A482" si="11">CONCATENATE("INDEC-PB - ",B477,C477,D477)</f>
        <v>INDEC-PB - 2710-1</v>
      </c>
      <c r="B477" s="242">
        <v>2710</v>
      </c>
      <c r="C477" s="215" t="s">
        <v>50</v>
      </c>
      <c r="D477" s="242">
        <v>1</v>
      </c>
      <c r="E477" s="223" t="s">
        <v>475</v>
      </c>
    </row>
    <row r="478" spans="1:5" ht="15" customHeight="1" x14ac:dyDescent="0.2">
      <c r="A478" s="216" t="str">
        <f t="shared" si="11"/>
        <v>INDEC-PB - 2720-1</v>
      </c>
      <c r="B478" s="242">
        <v>2720</v>
      </c>
      <c r="C478" s="215" t="s">
        <v>50</v>
      </c>
      <c r="D478" s="242">
        <v>1</v>
      </c>
      <c r="E478" s="223" t="s">
        <v>476</v>
      </c>
    </row>
    <row r="479" spans="1:5" ht="15" customHeight="1" x14ac:dyDescent="0.2">
      <c r="A479" s="216" t="str">
        <f t="shared" si="11"/>
        <v>INDEC-PB - 2922-1</v>
      </c>
      <c r="B479" s="242">
        <v>2922</v>
      </c>
      <c r="C479" s="215" t="s">
        <v>50</v>
      </c>
      <c r="D479" s="242">
        <v>1</v>
      </c>
      <c r="E479" s="223" t="s">
        <v>477</v>
      </c>
    </row>
    <row r="480" spans="1:5" ht="15" customHeight="1" x14ac:dyDescent="0.2">
      <c r="A480" s="216" t="str">
        <f t="shared" si="11"/>
        <v>INDEC-PB - 2913-1</v>
      </c>
      <c r="B480" s="242">
        <v>2913</v>
      </c>
      <c r="C480" s="215" t="s">
        <v>50</v>
      </c>
      <c r="D480" s="242">
        <v>1</v>
      </c>
      <c r="E480" s="223" t="s">
        <v>478</v>
      </c>
    </row>
    <row r="481" spans="1:5" ht="15" customHeight="1" x14ac:dyDescent="0.2">
      <c r="A481" s="216" t="str">
        <f t="shared" si="11"/>
        <v>INDEC-PB - 2413-11</v>
      </c>
      <c r="B481" s="242">
        <v>2413</v>
      </c>
      <c r="C481" s="215" t="s">
        <v>50</v>
      </c>
      <c r="D481" s="242">
        <v>11</v>
      </c>
      <c r="E481" s="223" t="s">
        <v>479</v>
      </c>
    </row>
    <row r="482" spans="1:5" ht="15" customHeight="1" x14ac:dyDescent="0.2">
      <c r="A482" s="216" t="str">
        <f t="shared" si="11"/>
        <v>INDEC-PB - 2411-1</v>
      </c>
      <c r="B482" s="242">
        <v>2411</v>
      </c>
      <c r="C482" s="215" t="s">
        <v>50</v>
      </c>
      <c r="D482" s="242">
        <v>1</v>
      </c>
      <c r="E482" s="223" t="s">
        <v>480</v>
      </c>
    </row>
    <row r="485" spans="1:5" ht="15" customHeight="1" x14ac:dyDescent="0.2">
      <c r="A485" s="244"/>
      <c r="B485" s="214" t="s">
        <v>504</v>
      </c>
      <c r="C485" s="244"/>
      <c r="D485" s="245"/>
    </row>
    <row r="487" spans="1:5" ht="15" customHeight="1" x14ac:dyDescent="0.2">
      <c r="A487" s="217"/>
      <c r="B487" s="324" t="s">
        <v>251</v>
      </c>
      <c r="C487" s="217"/>
      <c r="D487" s="217"/>
      <c r="E487" s="324" t="s">
        <v>252</v>
      </c>
    </row>
    <row r="488" spans="1:5" ht="15" customHeight="1" x14ac:dyDescent="0.2">
      <c r="A488" s="217"/>
      <c r="B488" s="324"/>
      <c r="C488" s="217"/>
      <c r="D488" s="217"/>
      <c r="E488" s="324"/>
    </row>
    <row r="490" spans="1:5" ht="15" customHeight="1" x14ac:dyDescent="0.2">
      <c r="A490" s="216" t="str">
        <f t="shared" ref="A490:A500" si="12">CONCATENATE("INDEC-DCTO - Inciso ",B490)</f>
        <v>INDEC-DCTO - Inciso a)</v>
      </c>
      <c r="B490" s="216" t="s">
        <v>253</v>
      </c>
      <c r="C490" s="216"/>
      <c r="E490" s="215" t="s">
        <v>254</v>
      </c>
    </row>
    <row r="491" spans="1:5" ht="15" customHeight="1" x14ac:dyDescent="0.2">
      <c r="A491" s="216" t="str">
        <f t="shared" si="12"/>
        <v>INDEC-DCTO - Inciso b)</v>
      </c>
      <c r="B491" s="216" t="s">
        <v>255</v>
      </c>
      <c r="C491" s="216"/>
      <c r="E491" s="215" t="s">
        <v>256</v>
      </c>
    </row>
    <row r="492" spans="1:5" ht="15" customHeight="1" x14ac:dyDescent="0.2">
      <c r="A492" s="216" t="str">
        <f t="shared" si="12"/>
        <v>INDEC-DCTO - Inciso d)</v>
      </c>
      <c r="B492" s="216" t="s">
        <v>257</v>
      </c>
      <c r="C492" s="216"/>
      <c r="E492" s="215" t="s">
        <v>258</v>
      </c>
    </row>
    <row r="493" spans="1:5" ht="15" customHeight="1" x14ac:dyDescent="0.2">
      <c r="A493" s="216" t="str">
        <f t="shared" si="12"/>
        <v>INDEC-DCTO - Inciso f)</v>
      </c>
      <c r="B493" s="216" t="s">
        <v>259</v>
      </c>
      <c r="C493" s="216"/>
      <c r="E493" s="215" t="s">
        <v>260</v>
      </c>
    </row>
    <row r="494" spans="1:5" ht="15" customHeight="1" x14ac:dyDescent="0.2">
      <c r="A494" s="216" t="str">
        <f t="shared" si="12"/>
        <v>INDEC-DCTO - Inciso g)</v>
      </c>
      <c r="B494" s="216" t="s">
        <v>261</v>
      </c>
      <c r="C494" s="216"/>
      <c r="E494" s="215" t="s">
        <v>262</v>
      </c>
    </row>
    <row r="495" spans="1:5" ht="15" customHeight="1" x14ac:dyDescent="0.2">
      <c r="A495" s="216" t="str">
        <f t="shared" si="12"/>
        <v>INDEC-DCTO - Inciso h)</v>
      </c>
      <c r="B495" s="216" t="s">
        <v>263</v>
      </c>
      <c r="C495" s="216"/>
      <c r="E495" s="215" t="s">
        <v>264</v>
      </c>
    </row>
    <row r="496" spans="1:5" ht="15" customHeight="1" x14ac:dyDescent="0.2">
      <c r="A496" s="216" t="str">
        <f t="shared" si="12"/>
        <v>INDEC-DCTO - Inciso p)</v>
      </c>
      <c r="B496" s="216" t="s">
        <v>265</v>
      </c>
      <c r="C496" s="216"/>
      <c r="E496" s="215" t="s">
        <v>266</v>
      </c>
    </row>
    <row r="497" spans="1:5" ht="15" customHeight="1" x14ac:dyDescent="0.2">
      <c r="A497" s="216" t="str">
        <f t="shared" si="12"/>
        <v>INDEC-DCTO - Inciso r)</v>
      </c>
      <c r="B497" s="216" t="s">
        <v>267</v>
      </c>
      <c r="C497" s="216"/>
      <c r="E497" s="215" t="s">
        <v>268</v>
      </c>
    </row>
    <row r="498" spans="1:5" ht="15" customHeight="1" x14ac:dyDescent="0.2">
      <c r="A498" s="216" t="str">
        <f t="shared" si="12"/>
        <v>INDEC-DCTO - Inciso s)</v>
      </c>
      <c r="B498" s="216" t="s">
        <v>269</v>
      </c>
      <c r="C498" s="216"/>
      <c r="E498" s="215" t="s">
        <v>270</v>
      </c>
    </row>
    <row r="499" spans="1:5" ht="15" customHeight="1" x14ac:dyDescent="0.2">
      <c r="A499" s="216" t="str">
        <f t="shared" si="12"/>
        <v>INDEC-DCTO - Inciso u)</v>
      </c>
      <c r="B499" s="216" t="s">
        <v>271</v>
      </c>
      <c r="C499" s="216"/>
      <c r="E499" s="215" t="s">
        <v>272</v>
      </c>
    </row>
    <row r="500" spans="1:5" ht="15" customHeight="1" x14ac:dyDescent="0.2">
      <c r="A500" s="216" t="str">
        <f t="shared" si="12"/>
        <v>INDEC-DCTO - Inciso v)</v>
      </c>
      <c r="B500" s="216" t="s">
        <v>273</v>
      </c>
      <c r="C500" s="216"/>
      <c r="E500" s="215" t="s">
        <v>274</v>
      </c>
    </row>
    <row r="501" spans="1:5" ht="15" customHeight="1" x14ac:dyDescent="0.2">
      <c r="A501" s="216"/>
      <c r="C501" s="216"/>
    </row>
    <row r="502" spans="1:5" ht="15" customHeight="1" x14ac:dyDescent="0.2">
      <c r="A502" s="216" t="str">
        <f>CONCATENATE("INDEC-DCTO - Inciso ",B502)</f>
        <v>INDEC-DCTO - Inciso c)</v>
      </c>
      <c r="B502" s="216" t="s">
        <v>275</v>
      </c>
      <c r="C502" s="216"/>
      <c r="E502" s="215" t="s">
        <v>276</v>
      </c>
    </row>
    <row r="503" spans="1:5" ht="15" customHeight="1" x14ac:dyDescent="0.2">
      <c r="A503" s="216" t="str">
        <f>CONCATENATE("INDEC-DCTO - Inciso ",B503)</f>
        <v>INDEC-DCTO - Inciso m)</v>
      </c>
      <c r="B503" s="216" t="s">
        <v>277</v>
      </c>
      <c r="C503" s="216"/>
      <c r="E503" s="215" t="s">
        <v>278</v>
      </c>
    </row>
    <row r="504" spans="1:5" ht="15" customHeight="1" x14ac:dyDescent="0.2">
      <c r="A504" s="216" t="str">
        <f>CONCATENATE("INDEC-DCTO - Inciso ",B504)</f>
        <v>INDEC-DCTO - Inciso n)</v>
      </c>
      <c r="B504" s="216" t="s">
        <v>279</v>
      </c>
      <c r="C504" s="216"/>
      <c r="E504" s="215" t="s">
        <v>280</v>
      </c>
    </row>
    <row r="505" spans="1:5" ht="15" customHeight="1" x14ac:dyDescent="0.2">
      <c r="A505" s="216" t="str">
        <f>CONCATENATE("INDEC-DCTO - Inciso ",B505)</f>
        <v>INDEC-DCTO - Inciso q)</v>
      </c>
      <c r="B505" s="216" t="s">
        <v>281</v>
      </c>
      <c r="C505" s="216"/>
      <c r="E505" s="215" t="s">
        <v>282</v>
      </c>
    </row>
    <row r="508" spans="1:5" ht="15" customHeight="1" x14ac:dyDescent="0.2">
      <c r="B508" s="214" t="s">
        <v>505</v>
      </c>
    </row>
    <row r="511" spans="1:5" ht="15" customHeight="1" x14ac:dyDescent="0.2">
      <c r="A511" s="217"/>
      <c r="B511" s="324" t="s">
        <v>251</v>
      </c>
      <c r="C511" s="217"/>
      <c r="D511" s="217"/>
      <c r="E511" s="324" t="s">
        <v>252</v>
      </c>
    </row>
    <row r="512" spans="1:5" ht="15" customHeight="1" x14ac:dyDescent="0.2">
      <c r="A512" s="217"/>
      <c r="B512" s="324"/>
      <c r="C512" s="217"/>
      <c r="D512" s="217"/>
      <c r="E512" s="324"/>
    </row>
    <row r="513" spans="1:5" ht="15" customHeight="1" x14ac:dyDescent="0.2">
      <c r="A513" s="223"/>
      <c r="B513" s="224"/>
      <c r="C513" s="223"/>
      <c r="D513" s="224"/>
      <c r="E513" s="223"/>
    </row>
    <row r="514" spans="1:5" ht="15" customHeight="1" x14ac:dyDescent="0.2">
      <c r="A514" s="223"/>
      <c r="B514" s="224"/>
      <c r="C514" s="223"/>
      <c r="D514" s="224"/>
      <c r="E514" s="232" t="s">
        <v>453</v>
      </c>
    </row>
    <row r="515" spans="1:5" ht="15" customHeight="1" x14ac:dyDescent="0.2">
      <c r="A515" s="216" t="str">
        <f>CONCATENATE("INDEC-DCTO - Inciso ",B515)</f>
        <v>INDEC-DCTO - Inciso e)</v>
      </c>
      <c r="B515" s="216" t="s">
        <v>498</v>
      </c>
      <c r="C515" s="224"/>
      <c r="D515" s="224"/>
      <c r="E515" s="223" t="s">
        <v>492</v>
      </c>
    </row>
    <row r="516" spans="1:5" ht="15" customHeight="1" x14ac:dyDescent="0.2">
      <c r="A516" s="216" t="str">
        <f>CONCATENATE("INDEC-DCTO - Inciso ",B516)</f>
        <v>INDEC-DCTO - Inciso i)</v>
      </c>
      <c r="B516" s="216" t="s">
        <v>499</v>
      </c>
      <c r="C516" s="224"/>
      <c r="D516" s="224"/>
      <c r="E516" s="223" t="s">
        <v>493</v>
      </c>
    </row>
    <row r="517" spans="1:5" ht="15" customHeight="1" x14ac:dyDescent="0.2">
      <c r="A517" s="216" t="str">
        <f>CONCATENATE("INDEC-DCTO - Inciso ",B517)</f>
        <v>INDEC-DCTO - Inciso k)</v>
      </c>
      <c r="B517" s="216" t="s">
        <v>500</v>
      </c>
      <c r="C517" s="224"/>
      <c r="D517" s="224"/>
      <c r="E517" s="223" t="s">
        <v>494</v>
      </c>
    </row>
    <row r="518" spans="1:5" ht="15" customHeight="1" x14ac:dyDescent="0.2">
      <c r="A518" s="216" t="str">
        <f>CONCATENATE("INDEC-DCTO - Inciso ",B518)</f>
        <v>INDEC-DCTO - Inciso t)</v>
      </c>
      <c r="B518" s="216" t="s">
        <v>501</v>
      </c>
      <c r="C518" s="224"/>
      <c r="D518" s="224"/>
      <c r="E518" s="223" t="s">
        <v>495</v>
      </c>
    </row>
    <row r="519" spans="1:5" ht="15" customHeight="1" x14ac:dyDescent="0.2">
      <c r="A519" s="216" t="str">
        <f>CONCATENATE("INDEC-DCTO - Inciso ",B519)</f>
        <v>INDEC-DCTO - Inciso w)</v>
      </c>
      <c r="B519" s="216" t="s">
        <v>502</v>
      </c>
      <c r="C519" s="224"/>
      <c r="D519" s="224"/>
      <c r="E519" s="223" t="s">
        <v>496</v>
      </c>
    </row>
    <row r="520" spans="1:5" ht="15" customHeight="1" x14ac:dyDescent="0.2">
      <c r="A520" s="223"/>
      <c r="C520" s="223"/>
      <c r="D520" s="224"/>
      <c r="E520" s="223"/>
    </row>
    <row r="521" spans="1:5" ht="15" customHeight="1" x14ac:dyDescent="0.2">
      <c r="A521" s="223"/>
      <c r="C521" s="223"/>
      <c r="D521" s="224"/>
      <c r="E521" s="232" t="s">
        <v>437</v>
      </c>
    </row>
    <row r="522" spans="1:5" ht="15" customHeight="1" x14ac:dyDescent="0.2">
      <c r="A522" s="216" t="str">
        <f>CONCATENATE("INDEC-DCTO - Inciso ",B522)</f>
        <v>INDEC-DCTO - Inciso j)</v>
      </c>
      <c r="B522" s="216" t="s">
        <v>503</v>
      </c>
      <c r="C522" s="224"/>
      <c r="D522" s="224"/>
      <c r="E522" s="223" t="s">
        <v>497</v>
      </c>
    </row>
    <row r="523" spans="1:5" ht="15" customHeight="1" x14ac:dyDescent="0.2">
      <c r="A523" s="224"/>
      <c r="B523" s="224"/>
      <c r="C523" s="224"/>
      <c r="D523" s="224"/>
      <c r="E523" s="223"/>
    </row>
    <row r="526" spans="1:5" ht="15" customHeight="1" x14ac:dyDescent="0.2">
      <c r="A526" s="223"/>
      <c r="B526" s="226"/>
      <c r="C526" s="223"/>
      <c r="D526" s="224"/>
      <c r="E526" s="223"/>
    </row>
    <row r="528" spans="1:5" ht="15" customHeight="1" x14ac:dyDescent="0.2">
      <c r="A528" s="213"/>
      <c r="B528" s="214" t="s">
        <v>283</v>
      </c>
      <c r="C528" s="213"/>
      <c r="D528" s="214"/>
    </row>
    <row r="530" spans="1:5" ht="15" customHeight="1" x14ac:dyDescent="0.2">
      <c r="A530" s="324" t="s">
        <v>317</v>
      </c>
      <c r="B530" s="324" t="s">
        <v>47</v>
      </c>
      <c r="C530" s="324"/>
      <c r="D530" s="324"/>
      <c r="E530" s="324" t="s">
        <v>48</v>
      </c>
    </row>
    <row r="531" spans="1:5" ht="15" customHeight="1" x14ac:dyDescent="0.2">
      <c r="A531" s="324"/>
      <c r="B531" s="324" t="s">
        <v>49</v>
      </c>
      <c r="C531" s="324"/>
      <c r="D531" s="324"/>
      <c r="E531" s="324"/>
    </row>
    <row r="532" spans="1:5" ht="15" customHeight="1" x14ac:dyDescent="0.2">
      <c r="A532" s="216" t="str">
        <f t="shared" ref="A532:A553" si="13">CONCATENATE("INDEC-GG ",B532,C532,D532)</f>
        <v>INDEC-GG 18000-1</v>
      </c>
      <c r="B532" s="216">
        <v>18000</v>
      </c>
      <c r="C532" s="91" t="s">
        <v>50</v>
      </c>
      <c r="D532" s="216">
        <v>1</v>
      </c>
      <c r="E532" s="91" t="s">
        <v>284</v>
      </c>
    </row>
    <row r="533" spans="1:5" ht="15" customHeight="1" x14ac:dyDescent="0.2">
      <c r="A533" s="216" t="str">
        <f t="shared" si="13"/>
        <v>INDEC-GG 83107-1</v>
      </c>
      <c r="B533" s="216">
        <v>83107</v>
      </c>
      <c r="C533" s="91" t="s">
        <v>50</v>
      </c>
      <c r="D533" s="216">
        <v>1</v>
      </c>
      <c r="E533" s="91" t="s">
        <v>285</v>
      </c>
    </row>
    <row r="534" spans="1:5" ht="15" customHeight="1" x14ac:dyDescent="0.2">
      <c r="A534" s="216" t="str">
        <f t="shared" si="13"/>
        <v>INDEC-GG 71240-11</v>
      </c>
      <c r="B534" s="216">
        <v>71240</v>
      </c>
      <c r="C534" s="91" t="s">
        <v>50</v>
      </c>
      <c r="D534" s="216">
        <v>11</v>
      </c>
      <c r="E534" s="218" t="s">
        <v>286</v>
      </c>
    </row>
    <row r="535" spans="1:5" ht="15" customHeight="1" x14ac:dyDescent="0.2">
      <c r="A535" s="216" t="str">
        <f t="shared" si="13"/>
        <v>INDEC-GG 71233-11</v>
      </c>
      <c r="B535" s="216">
        <v>71233</v>
      </c>
      <c r="C535" s="91" t="s">
        <v>50</v>
      </c>
      <c r="D535" s="216">
        <v>11</v>
      </c>
      <c r="E535" s="218" t="s">
        <v>287</v>
      </c>
    </row>
    <row r="536" spans="1:5" ht="15" customHeight="1" x14ac:dyDescent="0.2">
      <c r="A536" s="216" t="str">
        <f t="shared" si="13"/>
        <v>INDEC-GG 51800-11</v>
      </c>
      <c r="B536" s="216">
        <v>51800</v>
      </c>
      <c r="C536" s="91" t="s">
        <v>50</v>
      </c>
      <c r="D536" s="216">
        <v>11</v>
      </c>
      <c r="E536" s="218" t="s">
        <v>288</v>
      </c>
    </row>
    <row r="537" spans="1:5" ht="15" customHeight="1" x14ac:dyDescent="0.2">
      <c r="A537" s="216" t="str">
        <f t="shared" si="13"/>
        <v>INDEC-GG 51800-21</v>
      </c>
      <c r="B537" s="216">
        <v>51800</v>
      </c>
      <c r="C537" s="91" t="s">
        <v>50</v>
      </c>
      <c r="D537" s="216">
        <v>21</v>
      </c>
      <c r="E537" s="91" t="s">
        <v>289</v>
      </c>
    </row>
    <row r="538" spans="1:5" ht="15" customHeight="1" x14ac:dyDescent="0.2">
      <c r="A538" s="216" t="str">
        <f t="shared" si="13"/>
        <v>INDEC-GG 74110-11</v>
      </c>
      <c r="B538" s="216">
        <v>74110</v>
      </c>
      <c r="C538" s="91" t="s">
        <v>50</v>
      </c>
      <c r="D538" s="216">
        <v>11</v>
      </c>
      <c r="E538" s="218" t="s">
        <v>290</v>
      </c>
    </row>
    <row r="539" spans="1:5" ht="15" customHeight="1" x14ac:dyDescent="0.2">
      <c r="A539" s="216" t="str">
        <f t="shared" si="13"/>
        <v>INDEC-GG 51560-31</v>
      </c>
      <c r="B539" s="216">
        <v>51560</v>
      </c>
      <c r="C539" s="91" t="s">
        <v>50</v>
      </c>
      <c r="D539" s="216">
        <v>31</v>
      </c>
      <c r="E539" s="91" t="s">
        <v>291</v>
      </c>
    </row>
    <row r="540" spans="1:5" ht="15" customHeight="1" x14ac:dyDescent="0.2">
      <c r="A540" s="216" t="str">
        <f t="shared" si="13"/>
        <v>INDEC-GG 53111-1</v>
      </c>
      <c r="B540" s="216">
        <v>53111</v>
      </c>
      <c r="C540" s="91" t="s">
        <v>50</v>
      </c>
      <c r="D540" s="216">
        <v>1</v>
      </c>
      <c r="E540" s="218" t="s">
        <v>292</v>
      </c>
    </row>
    <row r="541" spans="1:5" ht="15" customHeight="1" x14ac:dyDescent="0.2">
      <c r="A541" s="216" t="str">
        <f t="shared" si="13"/>
        <v>INDEC-GG 54400-1</v>
      </c>
      <c r="B541" s="216">
        <v>54400</v>
      </c>
      <c r="C541" s="91" t="s">
        <v>50</v>
      </c>
      <c r="D541" s="216">
        <v>1</v>
      </c>
      <c r="E541" s="218" t="s">
        <v>293</v>
      </c>
    </row>
    <row r="542" spans="1:5" ht="15" customHeight="1" x14ac:dyDescent="0.2">
      <c r="A542" s="216" t="str">
        <f t="shared" si="13"/>
        <v>INDEC-GG 18000-21</v>
      </c>
      <c r="B542" s="216">
        <v>18000</v>
      </c>
      <c r="C542" s="91" t="s">
        <v>50</v>
      </c>
      <c r="D542" s="216">
        <v>21</v>
      </c>
      <c r="E542" s="218" t="s">
        <v>294</v>
      </c>
    </row>
    <row r="543" spans="1:5" ht="15" customHeight="1" x14ac:dyDescent="0.2">
      <c r="A543" s="216" t="str">
        <f t="shared" si="13"/>
        <v>INDEC-GG 18000-22</v>
      </c>
      <c r="B543" s="216">
        <v>18000</v>
      </c>
      <c r="C543" s="91" t="s">
        <v>50</v>
      </c>
      <c r="D543" s="216">
        <v>22</v>
      </c>
      <c r="E543" s="218" t="s">
        <v>295</v>
      </c>
    </row>
    <row r="544" spans="1:5" ht="15" customHeight="1" x14ac:dyDescent="0.2">
      <c r="A544" s="216" t="str">
        <f t="shared" si="13"/>
        <v>INDEC-GG 88700-2</v>
      </c>
      <c r="B544" s="216">
        <v>88700</v>
      </c>
      <c r="C544" s="91" t="s">
        <v>50</v>
      </c>
      <c r="D544" s="216">
        <v>2</v>
      </c>
      <c r="E544" s="218" t="s">
        <v>296</v>
      </c>
    </row>
    <row r="545" spans="1:5" ht="15" customHeight="1" x14ac:dyDescent="0.2">
      <c r="A545" s="216" t="str">
        <f t="shared" si="13"/>
        <v>INDEC-GG 88700-31</v>
      </c>
      <c r="B545" s="216">
        <v>88700</v>
      </c>
      <c r="C545" s="91" t="s">
        <v>50</v>
      </c>
      <c r="D545" s="216">
        <v>31</v>
      </c>
      <c r="E545" s="91" t="s">
        <v>297</v>
      </c>
    </row>
    <row r="546" spans="1:5" ht="15" customHeight="1" x14ac:dyDescent="0.2">
      <c r="A546" s="216" t="str">
        <f t="shared" si="13"/>
        <v>INDEC-GG DEP-EQ</v>
      </c>
      <c r="B546" s="216" t="s">
        <v>1005</v>
      </c>
      <c r="C546" s="91"/>
      <c r="E546" s="91" t="s">
        <v>298</v>
      </c>
    </row>
    <row r="547" spans="1:5" ht="15" customHeight="1" x14ac:dyDescent="0.2">
      <c r="A547" s="216" t="str">
        <f t="shared" si="13"/>
        <v>INDEC-GG 88700-1</v>
      </c>
      <c r="B547" s="216">
        <v>88700</v>
      </c>
      <c r="C547" s="91" t="s">
        <v>50</v>
      </c>
      <c r="D547" s="216">
        <v>1</v>
      </c>
      <c r="E547" s="91" t="s">
        <v>299</v>
      </c>
    </row>
    <row r="548" spans="1:5" ht="15" customHeight="1" x14ac:dyDescent="0.2">
      <c r="A548" s="216" t="str">
        <f t="shared" si="13"/>
        <v>INDEC-GG 31210-11</v>
      </c>
      <c r="B548" s="216">
        <v>31210</v>
      </c>
      <c r="C548" s="91" t="s">
        <v>50</v>
      </c>
      <c r="D548" s="216">
        <v>11</v>
      </c>
      <c r="E548" s="91" t="s">
        <v>300</v>
      </c>
    </row>
    <row r="549" spans="1:5" ht="15" customHeight="1" x14ac:dyDescent="0.2">
      <c r="A549" s="216" t="str">
        <f t="shared" si="13"/>
        <v>INDEC-GG 81295-1</v>
      </c>
      <c r="B549" s="216">
        <v>81295</v>
      </c>
      <c r="C549" s="91" t="s">
        <v>50</v>
      </c>
      <c r="D549" s="216">
        <v>1</v>
      </c>
      <c r="E549" s="91" t="s">
        <v>301</v>
      </c>
    </row>
    <row r="550" spans="1:5" ht="15" customHeight="1" x14ac:dyDescent="0.2">
      <c r="A550" s="216" t="str">
        <f t="shared" si="13"/>
        <v>INDEC-GG 81297-1</v>
      </c>
      <c r="B550" s="216">
        <v>81297</v>
      </c>
      <c r="C550" s="91" t="s">
        <v>50</v>
      </c>
      <c r="D550" s="216">
        <v>1</v>
      </c>
      <c r="E550" s="218" t="s">
        <v>302</v>
      </c>
    </row>
    <row r="551" spans="1:5" ht="15" customHeight="1" x14ac:dyDescent="0.2">
      <c r="A551" s="216" t="str">
        <f t="shared" si="13"/>
        <v>INDEC-GG 51560-21</v>
      </c>
      <c r="B551" s="216">
        <v>51560</v>
      </c>
      <c r="C551" s="91" t="s">
        <v>50</v>
      </c>
      <c r="D551" s="216">
        <v>21</v>
      </c>
      <c r="E551" s="91" t="s">
        <v>303</v>
      </c>
    </row>
    <row r="552" spans="1:5" ht="15" customHeight="1" x14ac:dyDescent="0.2">
      <c r="A552" s="216" t="str">
        <f t="shared" si="13"/>
        <v>INDEC-GG 31100-11</v>
      </c>
      <c r="B552" s="216">
        <v>31100</v>
      </c>
      <c r="C552" s="91" t="s">
        <v>50</v>
      </c>
      <c r="D552" s="216">
        <v>11</v>
      </c>
      <c r="E552" s="91" t="s">
        <v>304</v>
      </c>
    </row>
    <row r="553" spans="1:5" ht="15" customHeight="1" x14ac:dyDescent="0.2">
      <c r="A553" s="216" t="str">
        <f t="shared" si="13"/>
        <v>INDEC-GG 53211-11</v>
      </c>
      <c r="B553" s="216">
        <v>53211</v>
      </c>
      <c r="C553" s="91" t="s">
        <v>50</v>
      </c>
      <c r="D553" s="216">
        <v>11</v>
      </c>
      <c r="E553" s="218" t="s">
        <v>305</v>
      </c>
    </row>
    <row r="556" spans="1:5" ht="15" customHeight="1" x14ac:dyDescent="0.2">
      <c r="B556" s="214" t="s">
        <v>611</v>
      </c>
    </row>
    <row r="557" spans="1:5" ht="15" customHeight="1" x14ac:dyDescent="0.2">
      <c r="B557" s="214" t="s">
        <v>612</v>
      </c>
    </row>
    <row r="559" spans="1:5" ht="15" customHeight="1" x14ac:dyDescent="0.2">
      <c r="A559" s="216" t="str">
        <f t="shared" ref="A559:A622" si="14">CONCATENATE("DNV-T I - ",B559)</f>
        <v>DNV-T I - 1</v>
      </c>
      <c r="B559" s="216">
        <v>1</v>
      </c>
      <c r="E559" s="215" t="s">
        <v>254</v>
      </c>
    </row>
    <row r="560" spans="1:5" ht="15" customHeight="1" x14ac:dyDescent="0.2">
      <c r="A560" s="216" t="str">
        <f t="shared" si="14"/>
        <v>DNV-T I - 2</v>
      </c>
      <c r="B560" s="216">
        <v>2</v>
      </c>
      <c r="E560" s="215" t="s">
        <v>613</v>
      </c>
    </row>
    <row r="561" spans="1:5" ht="15" customHeight="1" x14ac:dyDescent="0.2">
      <c r="A561" s="216" t="str">
        <f t="shared" si="14"/>
        <v>DNV-T I - 3</v>
      </c>
      <c r="B561" s="216">
        <v>3</v>
      </c>
      <c r="E561" s="215" t="s">
        <v>614</v>
      </c>
    </row>
    <row r="562" spans="1:5" ht="15" customHeight="1" x14ac:dyDescent="0.2">
      <c r="A562" s="216" t="str">
        <f t="shared" si="14"/>
        <v>DNV-T I - 4</v>
      </c>
      <c r="B562" s="216">
        <v>4</v>
      </c>
      <c r="E562" s="215" t="s">
        <v>615</v>
      </c>
    </row>
    <row r="563" spans="1:5" ht="15" customHeight="1" x14ac:dyDescent="0.2">
      <c r="A563" s="216" t="str">
        <f t="shared" si="14"/>
        <v>DNV-T I - 5</v>
      </c>
      <c r="B563" s="216">
        <v>5</v>
      </c>
      <c r="E563" s="215" t="s">
        <v>616</v>
      </c>
    </row>
    <row r="564" spans="1:5" ht="15" customHeight="1" x14ac:dyDescent="0.2">
      <c r="A564" s="216" t="str">
        <f t="shared" si="14"/>
        <v>DNV-T I - 6</v>
      </c>
      <c r="B564" s="216">
        <v>6</v>
      </c>
      <c r="E564" s="215" t="s">
        <v>617</v>
      </c>
    </row>
    <row r="565" spans="1:5" ht="15" customHeight="1" x14ac:dyDescent="0.2">
      <c r="A565" s="216" t="str">
        <f t="shared" si="14"/>
        <v>DNV-T I - 7</v>
      </c>
      <c r="B565" s="216">
        <v>7</v>
      </c>
      <c r="E565" s="215" t="s">
        <v>618</v>
      </c>
    </row>
    <row r="566" spans="1:5" ht="15" customHeight="1" x14ac:dyDescent="0.2">
      <c r="A566" s="216" t="str">
        <f t="shared" si="14"/>
        <v>DNV-T I - 8</v>
      </c>
      <c r="B566" s="216">
        <v>8</v>
      </c>
      <c r="E566" s="215" t="s">
        <v>619</v>
      </c>
    </row>
    <row r="567" spans="1:5" ht="15" customHeight="1" x14ac:dyDescent="0.2">
      <c r="A567" s="216" t="str">
        <f t="shared" si="14"/>
        <v>DNV-T I - 9</v>
      </c>
      <c r="B567" s="216">
        <v>9</v>
      </c>
      <c r="E567" s="215" t="s">
        <v>620</v>
      </c>
    </row>
    <row r="568" spans="1:5" ht="15" customHeight="1" x14ac:dyDescent="0.2">
      <c r="A568" s="216" t="str">
        <f t="shared" si="14"/>
        <v>DNV-T I - 10</v>
      </c>
      <c r="B568" s="216">
        <v>10</v>
      </c>
      <c r="E568" s="215" t="s">
        <v>621</v>
      </c>
    </row>
    <row r="569" spans="1:5" ht="15" customHeight="1" x14ac:dyDescent="0.2">
      <c r="A569" s="216" t="str">
        <f t="shared" si="14"/>
        <v>DNV-T I - 11</v>
      </c>
      <c r="B569" s="216">
        <v>11</v>
      </c>
      <c r="E569" s="215" t="s">
        <v>622</v>
      </c>
    </row>
    <row r="570" spans="1:5" ht="15" customHeight="1" x14ac:dyDescent="0.2">
      <c r="A570" s="216" t="str">
        <f t="shared" si="14"/>
        <v>DNV-T I - 12</v>
      </c>
      <c r="B570" s="216">
        <v>12</v>
      </c>
      <c r="E570" s="215" t="s">
        <v>623</v>
      </c>
    </row>
    <row r="571" spans="1:5" ht="15" customHeight="1" x14ac:dyDescent="0.2">
      <c r="A571" s="216" t="str">
        <f t="shared" si="14"/>
        <v>DNV-T I - 13</v>
      </c>
      <c r="B571" s="216">
        <v>13</v>
      </c>
      <c r="E571" s="215" t="s">
        <v>624</v>
      </c>
    </row>
    <row r="572" spans="1:5" ht="15" customHeight="1" x14ac:dyDescent="0.2">
      <c r="A572" s="216" t="str">
        <f t="shared" si="14"/>
        <v>DNV-T I - 14</v>
      </c>
      <c r="B572" s="216">
        <v>14</v>
      </c>
      <c r="E572" s="215" t="s">
        <v>625</v>
      </c>
    </row>
    <row r="573" spans="1:5" ht="15" customHeight="1" x14ac:dyDescent="0.2">
      <c r="A573" s="216" t="str">
        <f t="shared" si="14"/>
        <v>DNV-T I - 15</v>
      </c>
      <c r="B573" s="216">
        <v>15</v>
      </c>
      <c r="E573" s="215" t="s">
        <v>626</v>
      </c>
    </row>
    <row r="574" spans="1:5" ht="15" customHeight="1" x14ac:dyDescent="0.2">
      <c r="A574" s="216" t="str">
        <f t="shared" si="14"/>
        <v>DNV-T I - 16</v>
      </c>
      <c r="B574" s="216">
        <v>16</v>
      </c>
      <c r="E574" s="215" t="s">
        <v>627</v>
      </c>
    </row>
    <row r="575" spans="1:5" ht="15" customHeight="1" x14ac:dyDescent="0.2">
      <c r="A575" s="216" t="str">
        <f t="shared" si="14"/>
        <v>DNV-T I - 17</v>
      </c>
      <c r="B575" s="216">
        <v>17</v>
      </c>
      <c r="E575" s="215" t="s">
        <v>628</v>
      </c>
    </row>
    <row r="576" spans="1:5" ht="15" customHeight="1" x14ac:dyDescent="0.2">
      <c r="A576" s="216" t="str">
        <f t="shared" si="14"/>
        <v>DNV-T I - 18</v>
      </c>
      <c r="B576" s="216">
        <v>18</v>
      </c>
      <c r="E576" s="215" t="s">
        <v>629</v>
      </c>
    </row>
    <row r="577" spans="1:5" ht="15" customHeight="1" x14ac:dyDescent="0.2">
      <c r="A577" s="216" t="str">
        <f t="shared" si="14"/>
        <v>DNV-T I - 19</v>
      </c>
      <c r="B577" s="216">
        <v>19</v>
      </c>
      <c r="E577" s="215" t="s">
        <v>630</v>
      </c>
    </row>
    <row r="578" spans="1:5" ht="15" customHeight="1" x14ac:dyDescent="0.2">
      <c r="A578" s="216" t="str">
        <f t="shared" si="14"/>
        <v>DNV-T I - 20</v>
      </c>
      <c r="B578" s="216">
        <v>20</v>
      </c>
      <c r="E578" s="215" t="s">
        <v>631</v>
      </c>
    </row>
    <row r="579" spans="1:5" ht="15" customHeight="1" x14ac:dyDescent="0.2">
      <c r="A579" s="216" t="str">
        <f t="shared" si="14"/>
        <v>DNV-T I - 21</v>
      </c>
      <c r="B579" s="216">
        <v>21</v>
      </c>
      <c r="E579" s="215" t="s">
        <v>632</v>
      </c>
    </row>
    <row r="580" spans="1:5" ht="15" customHeight="1" x14ac:dyDescent="0.2">
      <c r="A580" s="216" t="str">
        <f t="shared" si="14"/>
        <v>DNV-T I - 22</v>
      </c>
      <c r="B580" s="216">
        <v>22</v>
      </c>
      <c r="E580" s="215" t="s">
        <v>633</v>
      </c>
    </row>
    <row r="581" spans="1:5" ht="15" customHeight="1" x14ac:dyDescent="0.2">
      <c r="A581" s="216" t="str">
        <f t="shared" si="14"/>
        <v>DNV-T I - 23</v>
      </c>
      <c r="B581" s="216">
        <v>23</v>
      </c>
      <c r="E581" s="215" t="s">
        <v>634</v>
      </c>
    </row>
    <row r="582" spans="1:5" ht="15" customHeight="1" x14ac:dyDescent="0.2">
      <c r="A582" s="216" t="str">
        <f t="shared" si="14"/>
        <v>DNV-T I - 24</v>
      </c>
      <c r="B582" s="216">
        <v>24</v>
      </c>
      <c r="E582" s="215" t="s">
        <v>635</v>
      </c>
    </row>
    <row r="583" spans="1:5" ht="15" customHeight="1" x14ac:dyDescent="0.2">
      <c r="A583" s="216" t="str">
        <f t="shared" si="14"/>
        <v>DNV-T I - 25</v>
      </c>
      <c r="B583" s="216">
        <v>25</v>
      </c>
      <c r="E583" s="215" t="s">
        <v>636</v>
      </c>
    </row>
    <row r="584" spans="1:5" ht="15" customHeight="1" x14ac:dyDescent="0.2">
      <c r="A584" s="216" t="str">
        <f t="shared" si="14"/>
        <v>DNV-T I - 26</v>
      </c>
      <c r="B584" s="216">
        <v>26</v>
      </c>
      <c r="E584" s="215" t="s">
        <v>637</v>
      </c>
    </row>
    <row r="585" spans="1:5" ht="15" customHeight="1" x14ac:dyDescent="0.2">
      <c r="A585" s="216" t="str">
        <f t="shared" si="14"/>
        <v>DNV-T I - 27</v>
      </c>
      <c r="B585" s="216">
        <v>27</v>
      </c>
      <c r="E585" s="215" t="s">
        <v>638</v>
      </c>
    </row>
    <row r="586" spans="1:5" ht="15" customHeight="1" x14ac:dyDescent="0.2">
      <c r="A586" s="216" t="str">
        <f t="shared" si="14"/>
        <v>DNV-T I - 28</v>
      </c>
      <c r="B586" s="216">
        <v>28</v>
      </c>
      <c r="E586" s="215" t="s">
        <v>639</v>
      </c>
    </row>
    <row r="587" spans="1:5" ht="15" customHeight="1" x14ac:dyDescent="0.2">
      <c r="A587" s="216" t="str">
        <f t="shared" si="14"/>
        <v>DNV-T I - 29</v>
      </c>
      <c r="B587" s="216">
        <v>29</v>
      </c>
      <c r="E587" s="215" t="s">
        <v>640</v>
      </c>
    </row>
    <row r="588" spans="1:5" ht="15" customHeight="1" x14ac:dyDescent="0.2">
      <c r="A588" s="216" t="str">
        <f t="shared" si="14"/>
        <v>DNV-T I - 30</v>
      </c>
      <c r="B588" s="216">
        <v>30</v>
      </c>
      <c r="E588" s="215" t="s">
        <v>641</v>
      </c>
    </row>
    <row r="589" spans="1:5" ht="15" customHeight="1" x14ac:dyDescent="0.2">
      <c r="A589" s="216" t="str">
        <f t="shared" si="14"/>
        <v>DNV-T I - 31</v>
      </c>
      <c r="B589" s="216">
        <v>31</v>
      </c>
      <c r="E589" s="215" t="s">
        <v>642</v>
      </c>
    </row>
    <row r="590" spans="1:5" ht="15" customHeight="1" x14ac:dyDescent="0.2">
      <c r="A590" s="216" t="str">
        <f t="shared" si="14"/>
        <v>DNV-T I - 32</v>
      </c>
      <c r="B590" s="216">
        <v>32</v>
      </c>
      <c r="E590" s="215" t="s">
        <v>643</v>
      </c>
    </row>
    <row r="591" spans="1:5" ht="15" customHeight="1" x14ac:dyDescent="0.2">
      <c r="A591" s="216" t="str">
        <f t="shared" si="14"/>
        <v>DNV-T I - 33</v>
      </c>
      <c r="B591" s="216">
        <v>33</v>
      </c>
      <c r="E591" s="215" t="s">
        <v>644</v>
      </c>
    </row>
    <row r="592" spans="1:5" ht="15" customHeight="1" x14ac:dyDescent="0.2">
      <c r="A592" s="216" t="str">
        <f t="shared" si="14"/>
        <v>DNV-T I - 34</v>
      </c>
      <c r="B592" s="216">
        <v>34</v>
      </c>
      <c r="E592" s="215" t="s">
        <v>645</v>
      </c>
    </row>
    <row r="593" spans="1:5" ht="15" customHeight="1" x14ac:dyDescent="0.2">
      <c r="A593" s="216" t="str">
        <f t="shared" si="14"/>
        <v>DNV-T I - 35</v>
      </c>
      <c r="B593" s="216">
        <v>35</v>
      </c>
      <c r="E593" s="215" t="s">
        <v>646</v>
      </c>
    </row>
    <row r="594" spans="1:5" ht="15" customHeight="1" x14ac:dyDescent="0.2">
      <c r="A594" s="216" t="str">
        <f t="shared" si="14"/>
        <v>DNV-T I - 36</v>
      </c>
      <c r="B594" s="216">
        <v>36</v>
      </c>
      <c r="E594" s="215" t="s">
        <v>647</v>
      </c>
    </row>
    <row r="595" spans="1:5" ht="15" customHeight="1" x14ac:dyDescent="0.2">
      <c r="A595" s="216" t="str">
        <f t="shared" si="14"/>
        <v>DNV-T I - 37</v>
      </c>
      <c r="B595" s="216">
        <v>37</v>
      </c>
      <c r="E595" s="215" t="s">
        <v>648</v>
      </c>
    </row>
    <row r="596" spans="1:5" ht="15" customHeight="1" x14ac:dyDescent="0.2">
      <c r="A596" s="216" t="str">
        <f t="shared" si="14"/>
        <v>DNV-T I - 38</v>
      </c>
      <c r="B596" s="216">
        <v>38</v>
      </c>
      <c r="E596" s="215" t="s">
        <v>649</v>
      </c>
    </row>
    <row r="597" spans="1:5" ht="15" customHeight="1" x14ac:dyDescent="0.2">
      <c r="A597" s="216" t="str">
        <f t="shared" si="14"/>
        <v>DNV-T I - 39</v>
      </c>
      <c r="B597" s="216">
        <v>39</v>
      </c>
      <c r="E597" s="215" t="s">
        <v>650</v>
      </c>
    </row>
    <row r="598" spans="1:5" ht="15" customHeight="1" x14ac:dyDescent="0.2">
      <c r="A598" s="216" t="str">
        <f t="shared" si="14"/>
        <v>DNV-T I - 40</v>
      </c>
      <c r="B598" s="216">
        <v>40</v>
      </c>
      <c r="E598" s="215" t="s">
        <v>651</v>
      </c>
    </row>
    <row r="599" spans="1:5" ht="15" customHeight="1" x14ac:dyDescent="0.2">
      <c r="A599" s="216" t="str">
        <f t="shared" si="14"/>
        <v>DNV-T I - 41</v>
      </c>
      <c r="B599" s="216">
        <v>41</v>
      </c>
      <c r="E599" s="215" t="s">
        <v>652</v>
      </c>
    </row>
    <row r="600" spans="1:5" ht="15" customHeight="1" x14ac:dyDescent="0.2">
      <c r="A600" s="216" t="str">
        <f t="shared" si="14"/>
        <v>DNV-T I - 42</v>
      </c>
      <c r="B600" s="216">
        <v>42</v>
      </c>
      <c r="E600" s="215" t="s">
        <v>653</v>
      </c>
    </row>
    <row r="601" spans="1:5" ht="15" customHeight="1" x14ac:dyDescent="0.2">
      <c r="A601" s="216" t="str">
        <f t="shared" si="14"/>
        <v>DNV-T I - 43</v>
      </c>
      <c r="B601" s="216">
        <v>43</v>
      </c>
      <c r="E601" s="215" t="s">
        <v>654</v>
      </c>
    </row>
    <row r="602" spans="1:5" ht="15" customHeight="1" x14ac:dyDescent="0.2">
      <c r="A602" s="216" t="str">
        <f t="shared" si="14"/>
        <v>DNV-T I - 44</v>
      </c>
      <c r="B602" s="216">
        <v>44</v>
      </c>
      <c r="E602" s="215" t="s">
        <v>655</v>
      </c>
    </row>
    <row r="603" spans="1:5" ht="15" customHeight="1" x14ac:dyDescent="0.2">
      <c r="A603" s="216" t="str">
        <f t="shared" si="14"/>
        <v>DNV-T I - 45</v>
      </c>
      <c r="B603" s="216">
        <v>45</v>
      </c>
      <c r="E603" s="215" t="s">
        <v>656</v>
      </c>
    </row>
    <row r="604" spans="1:5" ht="15" customHeight="1" x14ac:dyDescent="0.2">
      <c r="A604" s="216" t="str">
        <f t="shared" si="14"/>
        <v>DNV-T I - 46</v>
      </c>
      <c r="B604" s="216">
        <v>46</v>
      </c>
      <c r="E604" s="215" t="s">
        <v>657</v>
      </c>
    </row>
    <row r="605" spans="1:5" ht="15" customHeight="1" x14ac:dyDescent="0.2">
      <c r="A605" s="216" t="str">
        <f t="shared" si="14"/>
        <v>DNV-T I - 47</v>
      </c>
      <c r="B605" s="216">
        <v>47</v>
      </c>
      <c r="E605" s="215" t="s">
        <v>658</v>
      </c>
    </row>
    <row r="606" spans="1:5" ht="15" customHeight="1" x14ac:dyDescent="0.2">
      <c r="A606" s="216" t="str">
        <f t="shared" si="14"/>
        <v>DNV-T I - 48</v>
      </c>
      <c r="B606" s="216">
        <v>48</v>
      </c>
      <c r="E606" s="215" t="s">
        <v>659</v>
      </c>
    </row>
    <row r="607" spans="1:5" ht="15" customHeight="1" x14ac:dyDescent="0.2">
      <c r="A607" s="216" t="str">
        <f t="shared" si="14"/>
        <v>DNV-T I - 49</v>
      </c>
      <c r="B607" s="216">
        <v>49</v>
      </c>
      <c r="E607" s="215" t="s">
        <v>660</v>
      </c>
    </row>
    <row r="608" spans="1:5" ht="15" customHeight="1" x14ac:dyDescent="0.2">
      <c r="A608" s="216" t="str">
        <f t="shared" si="14"/>
        <v>DNV-T I - 50</v>
      </c>
      <c r="B608" s="216">
        <v>50</v>
      </c>
      <c r="E608" s="215" t="s">
        <v>661</v>
      </c>
    </row>
    <row r="609" spans="1:5" ht="15" customHeight="1" x14ac:dyDescent="0.2">
      <c r="A609" s="216" t="str">
        <f t="shared" si="14"/>
        <v>DNV-T I - 51</v>
      </c>
      <c r="B609" s="216">
        <v>51</v>
      </c>
      <c r="E609" s="215" t="s">
        <v>662</v>
      </c>
    </row>
    <row r="610" spans="1:5" ht="15" customHeight="1" x14ac:dyDescent="0.2">
      <c r="A610" s="216" t="str">
        <f t="shared" si="14"/>
        <v>DNV-T I - 52</v>
      </c>
      <c r="B610" s="216">
        <v>52</v>
      </c>
      <c r="E610" s="215" t="s">
        <v>663</v>
      </c>
    </row>
    <row r="611" spans="1:5" ht="15" customHeight="1" x14ac:dyDescent="0.2">
      <c r="A611" s="216" t="str">
        <f t="shared" si="14"/>
        <v>DNV-T I - 53</v>
      </c>
      <c r="B611" s="216">
        <v>53</v>
      </c>
      <c r="E611" s="215" t="s">
        <v>664</v>
      </c>
    </row>
    <row r="612" spans="1:5" ht="15" customHeight="1" x14ac:dyDescent="0.2">
      <c r="A612" s="216" t="str">
        <f t="shared" si="14"/>
        <v>DNV-T I - 54</v>
      </c>
      <c r="B612" s="216">
        <v>54</v>
      </c>
      <c r="E612" s="215" t="s">
        <v>665</v>
      </c>
    </row>
    <row r="613" spans="1:5" ht="15" customHeight="1" x14ac:dyDescent="0.2">
      <c r="A613" s="216" t="str">
        <f t="shared" si="14"/>
        <v>DNV-T I - 55</v>
      </c>
      <c r="B613" s="216">
        <v>55</v>
      </c>
      <c r="E613" s="215" t="s">
        <v>666</v>
      </c>
    </row>
    <row r="614" spans="1:5" ht="15" customHeight="1" x14ac:dyDescent="0.2">
      <c r="A614" s="216" t="str">
        <f t="shared" si="14"/>
        <v>DNV-T I - 56</v>
      </c>
      <c r="B614" s="216">
        <v>56</v>
      </c>
      <c r="E614" s="215" t="s">
        <v>667</v>
      </c>
    </row>
    <row r="615" spans="1:5" ht="15" customHeight="1" x14ac:dyDescent="0.2">
      <c r="A615" s="216" t="str">
        <f t="shared" si="14"/>
        <v>DNV-T I - 57</v>
      </c>
      <c r="B615" s="216">
        <v>57</v>
      </c>
      <c r="E615" s="215" t="s">
        <v>668</v>
      </c>
    </row>
    <row r="616" spans="1:5" ht="15" customHeight="1" x14ac:dyDescent="0.2">
      <c r="A616" s="216" t="str">
        <f t="shared" si="14"/>
        <v>DNV-T I - 58</v>
      </c>
      <c r="B616" s="216">
        <v>58</v>
      </c>
      <c r="E616" s="215" t="s">
        <v>669</v>
      </c>
    </row>
    <row r="617" spans="1:5" ht="15" customHeight="1" x14ac:dyDescent="0.2">
      <c r="A617" s="216" t="str">
        <f t="shared" si="14"/>
        <v>DNV-T I - 59</v>
      </c>
      <c r="B617" s="216">
        <v>59</v>
      </c>
      <c r="E617" s="215" t="s">
        <v>670</v>
      </c>
    </row>
    <row r="618" spans="1:5" ht="15" customHeight="1" x14ac:dyDescent="0.2">
      <c r="A618" s="216" t="str">
        <f t="shared" si="14"/>
        <v>DNV-T I - 60</v>
      </c>
      <c r="B618" s="216">
        <v>60</v>
      </c>
      <c r="E618" s="215" t="s">
        <v>671</v>
      </c>
    </row>
    <row r="619" spans="1:5" ht="15" customHeight="1" x14ac:dyDescent="0.2">
      <c r="A619" s="216" t="str">
        <f t="shared" si="14"/>
        <v>DNV-T I - 61</v>
      </c>
      <c r="B619" s="216">
        <v>61</v>
      </c>
      <c r="E619" s="215" t="s">
        <v>672</v>
      </c>
    </row>
    <row r="620" spans="1:5" ht="15" customHeight="1" x14ac:dyDescent="0.2">
      <c r="A620" s="216" t="str">
        <f t="shared" si="14"/>
        <v>DNV-T I - 62</v>
      </c>
      <c r="B620" s="216">
        <v>62</v>
      </c>
      <c r="E620" s="215" t="s">
        <v>673</v>
      </c>
    </row>
    <row r="621" spans="1:5" ht="15" customHeight="1" x14ac:dyDescent="0.2">
      <c r="A621" s="216" t="str">
        <f t="shared" si="14"/>
        <v>DNV-T I - 63</v>
      </c>
      <c r="B621" s="216">
        <v>63</v>
      </c>
      <c r="E621" s="215" t="s">
        <v>674</v>
      </c>
    </row>
    <row r="622" spans="1:5" ht="15" customHeight="1" x14ac:dyDescent="0.2">
      <c r="A622" s="216" t="str">
        <f t="shared" si="14"/>
        <v>DNV-T I - 64</v>
      </c>
      <c r="B622" s="216">
        <v>64</v>
      </c>
      <c r="E622" s="215" t="s">
        <v>675</v>
      </c>
    </row>
    <row r="623" spans="1:5" ht="15" customHeight="1" x14ac:dyDescent="0.2">
      <c r="A623" s="216" t="str">
        <f t="shared" ref="A623:A676" si="15">CONCATENATE("DNV-T I - ",B623)</f>
        <v>DNV-T I - 65</v>
      </c>
      <c r="B623" s="216">
        <v>65</v>
      </c>
      <c r="E623" s="215" t="s">
        <v>676</v>
      </c>
    </row>
    <row r="624" spans="1:5" ht="15" customHeight="1" x14ac:dyDescent="0.2">
      <c r="A624" s="216" t="str">
        <f t="shared" si="15"/>
        <v>DNV-T I - 66</v>
      </c>
      <c r="B624" s="216">
        <v>66</v>
      </c>
      <c r="E624" s="215" t="s">
        <v>677</v>
      </c>
    </row>
    <row r="625" spans="1:5" ht="15" customHeight="1" x14ac:dyDescent="0.2">
      <c r="A625" s="216" t="str">
        <f t="shared" si="15"/>
        <v>DNV-T I - 67</v>
      </c>
      <c r="B625" s="216">
        <v>67</v>
      </c>
      <c r="E625" s="215" t="s">
        <v>678</v>
      </c>
    </row>
    <row r="626" spans="1:5" ht="15" customHeight="1" x14ac:dyDescent="0.2">
      <c r="A626" s="216" t="str">
        <f t="shared" si="15"/>
        <v>DNV-T I - 68</v>
      </c>
      <c r="B626" s="216">
        <v>68</v>
      </c>
      <c r="E626" s="215" t="s">
        <v>679</v>
      </c>
    </row>
    <row r="627" spans="1:5" ht="15" customHeight="1" x14ac:dyDescent="0.2">
      <c r="A627" s="216" t="str">
        <f t="shared" si="15"/>
        <v>DNV-T I - 69</v>
      </c>
      <c r="B627" s="216">
        <v>69</v>
      </c>
      <c r="E627" s="215" t="s">
        <v>680</v>
      </c>
    </row>
    <row r="628" spans="1:5" ht="15" customHeight="1" x14ac:dyDescent="0.2">
      <c r="A628" s="216" t="str">
        <f t="shared" si="15"/>
        <v>DNV-T I - 70</v>
      </c>
      <c r="B628" s="216">
        <v>70</v>
      </c>
      <c r="E628" s="215" t="s">
        <v>681</v>
      </c>
    </row>
    <row r="629" spans="1:5" ht="15" customHeight="1" x14ac:dyDescent="0.2">
      <c r="A629" s="216" t="str">
        <f t="shared" si="15"/>
        <v>DNV-T I - 71</v>
      </c>
      <c r="B629" s="216">
        <v>71</v>
      </c>
      <c r="E629" s="215" t="s">
        <v>682</v>
      </c>
    </row>
    <row r="630" spans="1:5" ht="15" customHeight="1" x14ac:dyDescent="0.2">
      <c r="A630" s="216" t="str">
        <f t="shared" si="15"/>
        <v>DNV-T I - 72</v>
      </c>
      <c r="B630" s="216">
        <v>72</v>
      </c>
      <c r="E630" s="215" t="s">
        <v>683</v>
      </c>
    </row>
    <row r="631" spans="1:5" ht="15" customHeight="1" x14ac:dyDescent="0.2">
      <c r="A631" s="216" t="str">
        <f t="shared" si="15"/>
        <v>DNV-T I - 73</v>
      </c>
      <c r="B631" s="216">
        <v>73</v>
      </c>
      <c r="E631" s="215" t="s">
        <v>684</v>
      </c>
    </row>
    <row r="632" spans="1:5" ht="15" customHeight="1" x14ac:dyDescent="0.2">
      <c r="A632" s="216" t="str">
        <f t="shared" si="15"/>
        <v>DNV-T I - 74</v>
      </c>
      <c r="B632" s="216">
        <v>74</v>
      </c>
      <c r="E632" s="215" t="s">
        <v>685</v>
      </c>
    </row>
    <row r="633" spans="1:5" ht="15" customHeight="1" x14ac:dyDescent="0.2">
      <c r="A633" s="216" t="str">
        <f t="shared" si="15"/>
        <v>DNV-T I - 75</v>
      </c>
      <c r="B633" s="216">
        <v>75</v>
      </c>
      <c r="E633" s="215" t="s">
        <v>686</v>
      </c>
    </row>
    <row r="634" spans="1:5" ht="15" customHeight="1" x14ac:dyDescent="0.2">
      <c r="A634" s="216"/>
    </row>
    <row r="635" spans="1:5" ht="15" customHeight="1" x14ac:dyDescent="0.2">
      <c r="A635" s="216"/>
    </row>
    <row r="636" spans="1:5" ht="15" customHeight="1" x14ac:dyDescent="0.2">
      <c r="A636" s="216" t="str">
        <f t="shared" si="15"/>
        <v>DNV-T I - 78</v>
      </c>
      <c r="B636" s="216">
        <v>78</v>
      </c>
      <c r="E636" s="215" t="s">
        <v>687</v>
      </c>
    </row>
    <row r="637" spans="1:5" ht="15" customHeight="1" x14ac:dyDescent="0.2">
      <c r="A637" s="216" t="str">
        <f t="shared" si="15"/>
        <v>DNV-T I - 79</v>
      </c>
      <c r="B637" s="216">
        <v>79</v>
      </c>
      <c r="E637" s="215" t="s">
        <v>688</v>
      </c>
    </row>
    <row r="638" spans="1:5" ht="15" customHeight="1" x14ac:dyDescent="0.2">
      <c r="A638" s="216" t="str">
        <f t="shared" si="15"/>
        <v>DNV-T I - 80</v>
      </c>
      <c r="B638" s="216">
        <v>80</v>
      </c>
      <c r="E638" s="215" t="s">
        <v>689</v>
      </c>
    </row>
    <row r="639" spans="1:5" ht="15" customHeight="1" x14ac:dyDescent="0.2">
      <c r="A639" s="216" t="str">
        <f t="shared" si="15"/>
        <v>DNV-T I - 81</v>
      </c>
      <c r="B639" s="216">
        <v>81</v>
      </c>
      <c r="E639" s="215" t="s">
        <v>690</v>
      </c>
    </row>
    <row r="640" spans="1:5" ht="15" customHeight="1" x14ac:dyDescent="0.2">
      <c r="A640" s="216" t="str">
        <f t="shared" si="15"/>
        <v>DNV-T I - 82</v>
      </c>
      <c r="B640" s="216">
        <v>82</v>
      </c>
      <c r="E640" s="215" t="s">
        <v>691</v>
      </c>
    </row>
    <row r="641" spans="1:5" ht="15" customHeight="1" x14ac:dyDescent="0.2">
      <c r="A641" s="216" t="str">
        <f t="shared" si="15"/>
        <v>DNV-T I - 83</v>
      </c>
      <c r="B641" s="216">
        <v>83</v>
      </c>
      <c r="E641" s="215" t="s">
        <v>692</v>
      </c>
    </row>
    <row r="642" spans="1:5" ht="15" customHeight="1" x14ac:dyDescent="0.2">
      <c r="A642" s="216" t="str">
        <f t="shared" si="15"/>
        <v>DNV-T I - 84</v>
      </c>
      <c r="B642" s="216">
        <v>84</v>
      </c>
      <c r="E642" s="215" t="s">
        <v>693</v>
      </c>
    </row>
    <row r="643" spans="1:5" ht="15" customHeight="1" x14ac:dyDescent="0.2">
      <c r="A643" s="216" t="str">
        <f t="shared" si="15"/>
        <v>DNV-T I - 85</v>
      </c>
      <c r="B643" s="216">
        <v>85</v>
      </c>
      <c r="E643" s="215" t="s">
        <v>694</v>
      </c>
    </row>
    <row r="644" spans="1:5" ht="15" customHeight="1" x14ac:dyDescent="0.2">
      <c r="A644" s="216" t="str">
        <f t="shared" si="15"/>
        <v>DNV-T I - 86</v>
      </c>
      <c r="B644" s="216">
        <v>86</v>
      </c>
      <c r="E644" s="215" t="s">
        <v>695</v>
      </c>
    </row>
    <row r="645" spans="1:5" ht="15" customHeight="1" x14ac:dyDescent="0.2">
      <c r="A645" s="216" t="str">
        <f t="shared" si="15"/>
        <v>DNV-T I - 86.1</v>
      </c>
      <c r="B645" s="216" t="s">
        <v>696</v>
      </c>
      <c r="E645" s="215" t="s">
        <v>697</v>
      </c>
    </row>
    <row r="646" spans="1:5" ht="15" customHeight="1" x14ac:dyDescent="0.2">
      <c r="A646" s="216" t="str">
        <f t="shared" si="15"/>
        <v>DNV-T I - 86.1.1</v>
      </c>
      <c r="B646" s="216" t="s">
        <v>698</v>
      </c>
      <c r="E646" s="215" t="s">
        <v>699</v>
      </c>
    </row>
    <row r="647" spans="1:5" ht="15" customHeight="1" x14ac:dyDescent="0.2">
      <c r="A647" s="216" t="str">
        <f t="shared" si="15"/>
        <v>DNV-T I - 86.1.2</v>
      </c>
      <c r="B647" s="216" t="s">
        <v>700</v>
      </c>
      <c r="E647" s="215" t="s">
        <v>701</v>
      </c>
    </row>
    <row r="648" spans="1:5" ht="15" customHeight="1" x14ac:dyDescent="0.2">
      <c r="A648" s="216" t="str">
        <f t="shared" si="15"/>
        <v>DNV-T I - 86.1.3</v>
      </c>
      <c r="B648" s="216" t="s">
        <v>702</v>
      </c>
      <c r="E648" s="215" t="s">
        <v>703</v>
      </c>
    </row>
    <row r="649" spans="1:5" ht="15" customHeight="1" x14ac:dyDescent="0.2">
      <c r="A649" s="216" t="str">
        <f t="shared" si="15"/>
        <v>DNV-T I - 86.1.4</v>
      </c>
      <c r="B649" s="216" t="s">
        <v>704</v>
      </c>
      <c r="E649" s="215" t="s">
        <v>705</v>
      </c>
    </row>
    <row r="650" spans="1:5" ht="15" customHeight="1" x14ac:dyDescent="0.2">
      <c r="A650" s="216" t="str">
        <f t="shared" si="15"/>
        <v>DNV-T I - 86.1.5</v>
      </c>
      <c r="B650" s="216" t="s">
        <v>706</v>
      </c>
      <c r="E650" s="215" t="s">
        <v>707</v>
      </c>
    </row>
    <row r="651" spans="1:5" ht="15" customHeight="1" x14ac:dyDescent="0.2">
      <c r="A651" s="216" t="str">
        <f t="shared" si="15"/>
        <v>DNV-T I - 86.2</v>
      </c>
      <c r="B651" s="216" t="s">
        <v>708</v>
      </c>
      <c r="E651" s="215" t="s">
        <v>709</v>
      </c>
    </row>
    <row r="652" spans="1:5" ht="15" customHeight="1" x14ac:dyDescent="0.2">
      <c r="A652" s="216" t="str">
        <f t="shared" si="15"/>
        <v>DNV-T I - 86.2.1</v>
      </c>
      <c r="B652" s="216" t="s">
        <v>710</v>
      </c>
      <c r="E652" s="215" t="s">
        <v>699</v>
      </c>
    </row>
    <row r="653" spans="1:5" ht="15" customHeight="1" x14ac:dyDescent="0.2">
      <c r="A653" s="216" t="str">
        <f t="shared" si="15"/>
        <v>DNV-T I - 86.2.2</v>
      </c>
      <c r="B653" s="216" t="s">
        <v>711</v>
      </c>
      <c r="E653" s="215" t="s">
        <v>712</v>
      </c>
    </row>
    <row r="654" spans="1:5" ht="15" customHeight="1" x14ac:dyDescent="0.2">
      <c r="A654" s="216" t="str">
        <f t="shared" si="15"/>
        <v>DNV-T I - 86.2.3</v>
      </c>
      <c r="B654" s="216" t="s">
        <v>713</v>
      </c>
      <c r="E654" s="215" t="s">
        <v>701</v>
      </c>
    </row>
    <row r="655" spans="1:5" ht="15" customHeight="1" x14ac:dyDescent="0.2">
      <c r="A655" s="216" t="str">
        <f t="shared" si="15"/>
        <v>DNV-T I - 86.2.4</v>
      </c>
      <c r="B655" s="216" t="s">
        <v>714</v>
      </c>
      <c r="E655" s="215" t="s">
        <v>703</v>
      </c>
    </row>
    <row r="656" spans="1:5" ht="15" customHeight="1" x14ac:dyDescent="0.2">
      <c r="A656" s="216" t="str">
        <f t="shared" si="15"/>
        <v>DNV-T I - 86.2.5</v>
      </c>
      <c r="B656" s="216" t="s">
        <v>715</v>
      </c>
      <c r="E656" s="215" t="s">
        <v>705</v>
      </c>
    </row>
    <row r="657" spans="1:5" ht="15" customHeight="1" x14ac:dyDescent="0.2">
      <c r="A657" s="216" t="str">
        <f t="shared" si="15"/>
        <v>DNV-T I - 86.2.6</v>
      </c>
      <c r="B657" s="216" t="s">
        <v>716</v>
      </c>
      <c r="E657" s="215" t="s">
        <v>707</v>
      </c>
    </row>
    <row r="658" spans="1:5" ht="15" customHeight="1" x14ac:dyDescent="0.2">
      <c r="A658" s="216" t="str">
        <f t="shared" si="15"/>
        <v>DNV-T I - 87</v>
      </c>
      <c r="B658" s="216">
        <v>87</v>
      </c>
      <c r="E658" s="215" t="s">
        <v>717</v>
      </c>
    </row>
    <row r="659" spans="1:5" ht="15" customHeight="1" x14ac:dyDescent="0.2">
      <c r="A659" s="216" t="str">
        <f t="shared" si="15"/>
        <v>DNV-T I - 88</v>
      </c>
      <c r="B659" s="216">
        <v>88</v>
      </c>
      <c r="E659" s="215" t="s">
        <v>718</v>
      </c>
    </row>
    <row r="660" spans="1:5" ht="15" customHeight="1" x14ac:dyDescent="0.2">
      <c r="A660" s="216" t="str">
        <f t="shared" si="15"/>
        <v>DNV-T I - 89</v>
      </c>
      <c r="B660" s="216">
        <v>89</v>
      </c>
      <c r="E660" s="215" t="s">
        <v>719</v>
      </c>
    </row>
    <row r="661" spans="1:5" ht="15" customHeight="1" x14ac:dyDescent="0.2">
      <c r="A661" s="216" t="str">
        <f t="shared" si="15"/>
        <v>DNV-T I - 90</v>
      </c>
      <c r="B661" s="216">
        <v>90</v>
      </c>
      <c r="E661" s="215" t="s">
        <v>720</v>
      </c>
    </row>
    <row r="662" spans="1:5" ht="15" customHeight="1" x14ac:dyDescent="0.2">
      <c r="A662" s="216" t="str">
        <f t="shared" si="15"/>
        <v>DNV-T I - 91</v>
      </c>
      <c r="B662" s="216">
        <v>91</v>
      </c>
      <c r="E662" s="215" t="s">
        <v>721</v>
      </c>
    </row>
    <row r="663" spans="1:5" ht="15" customHeight="1" x14ac:dyDescent="0.2">
      <c r="A663" s="216" t="str">
        <f t="shared" si="15"/>
        <v>DNV-T I - 92</v>
      </c>
      <c r="B663" s="216">
        <v>92</v>
      </c>
      <c r="E663" s="215" t="s">
        <v>722</v>
      </c>
    </row>
    <row r="664" spans="1:5" ht="15" customHeight="1" x14ac:dyDescent="0.2">
      <c r="A664" s="216" t="str">
        <f t="shared" si="15"/>
        <v>DNV-T I - 93</v>
      </c>
      <c r="B664" s="216">
        <v>93</v>
      </c>
      <c r="E664" s="215" t="s">
        <v>723</v>
      </c>
    </row>
    <row r="665" spans="1:5" ht="15" customHeight="1" x14ac:dyDescent="0.2">
      <c r="A665" s="216" t="str">
        <f t="shared" si="15"/>
        <v>DNV-T I - 94</v>
      </c>
      <c r="B665" s="216">
        <v>94</v>
      </c>
      <c r="E665" s="215" t="s">
        <v>724</v>
      </c>
    </row>
    <row r="666" spans="1:5" ht="15" customHeight="1" x14ac:dyDescent="0.2">
      <c r="A666" s="216" t="str">
        <f t="shared" si="15"/>
        <v>DNV-T I - 95</v>
      </c>
      <c r="B666" s="216">
        <v>95</v>
      </c>
      <c r="E666" s="215" t="s">
        <v>725</v>
      </c>
    </row>
    <row r="667" spans="1:5" ht="15" customHeight="1" x14ac:dyDescent="0.2">
      <c r="A667" s="216" t="str">
        <f t="shared" si="15"/>
        <v>DNV-T I - 96</v>
      </c>
      <c r="B667" s="216">
        <v>96</v>
      </c>
      <c r="E667" s="215" t="s">
        <v>726</v>
      </c>
    </row>
    <row r="668" spans="1:5" ht="15" customHeight="1" x14ac:dyDescent="0.2">
      <c r="A668" s="216" t="str">
        <f t="shared" si="15"/>
        <v>DNV-T I - 97</v>
      </c>
      <c r="B668" s="216">
        <v>97</v>
      </c>
      <c r="E668" s="215" t="s">
        <v>727</v>
      </c>
    </row>
    <row r="669" spans="1:5" ht="15" customHeight="1" x14ac:dyDescent="0.2">
      <c r="A669" s="216" t="str">
        <f t="shared" si="15"/>
        <v>DNV-T I - 98</v>
      </c>
      <c r="B669" s="216">
        <v>98</v>
      </c>
      <c r="E669" s="215" t="s">
        <v>728</v>
      </c>
    </row>
    <row r="670" spans="1:5" ht="15" customHeight="1" x14ac:dyDescent="0.2">
      <c r="A670" s="216" t="str">
        <f t="shared" si="15"/>
        <v>DNV-T I - 99</v>
      </c>
      <c r="B670" s="216">
        <v>99</v>
      </c>
      <c r="E670" s="215" t="s">
        <v>729</v>
      </c>
    </row>
    <row r="671" spans="1:5" ht="15" customHeight="1" x14ac:dyDescent="0.2">
      <c r="A671" s="216" t="str">
        <f t="shared" si="15"/>
        <v>DNV-T I - 100</v>
      </c>
      <c r="B671" s="216">
        <v>100</v>
      </c>
      <c r="E671" s="215" t="s">
        <v>730</v>
      </c>
    </row>
    <row r="672" spans="1:5" ht="15" customHeight="1" x14ac:dyDescent="0.2">
      <c r="A672" s="216" t="str">
        <f t="shared" si="15"/>
        <v>DNV-T I - 101</v>
      </c>
      <c r="B672" s="216">
        <v>101</v>
      </c>
      <c r="E672" s="215" t="s">
        <v>731</v>
      </c>
    </row>
    <row r="673" spans="1:5" ht="15" customHeight="1" x14ac:dyDescent="0.2">
      <c r="A673" s="216" t="str">
        <f t="shared" si="15"/>
        <v>DNV-T I - 102</v>
      </c>
      <c r="B673" s="216">
        <v>102</v>
      </c>
      <c r="E673" s="215" t="s">
        <v>732</v>
      </c>
    </row>
    <row r="674" spans="1:5" ht="15" customHeight="1" x14ac:dyDescent="0.2">
      <c r="A674" s="216" t="str">
        <f t="shared" si="15"/>
        <v>DNV-T I - 103</v>
      </c>
      <c r="B674" s="216">
        <v>103</v>
      </c>
      <c r="E674" s="215" t="s">
        <v>733</v>
      </c>
    </row>
    <row r="675" spans="1:5" ht="15" customHeight="1" x14ac:dyDescent="0.2">
      <c r="A675" s="216" t="str">
        <f t="shared" si="15"/>
        <v>DNV-T I - 104</v>
      </c>
      <c r="B675" s="216">
        <v>104</v>
      </c>
      <c r="E675" s="215" t="s">
        <v>734</v>
      </c>
    </row>
    <row r="676" spans="1:5" ht="15" customHeight="1" x14ac:dyDescent="0.2">
      <c r="A676" s="216" t="str">
        <f t="shared" si="15"/>
        <v>DNV-T I - 105</v>
      </c>
      <c r="B676" s="216">
        <v>105</v>
      </c>
      <c r="E676" s="215" t="s">
        <v>735</v>
      </c>
    </row>
    <row r="678" spans="1:5" ht="15" customHeight="1" x14ac:dyDescent="0.2">
      <c r="A678" s="246"/>
      <c r="B678" s="214" t="s">
        <v>736</v>
      </c>
      <c r="C678" s="213"/>
      <c r="D678" s="247"/>
      <c r="E678" s="246"/>
    </row>
    <row r="679" spans="1:5" ht="15" customHeight="1" x14ac:dyDescent="0.2">
      <c r="A679" s="216" t="str">
        <f t="shared" ref="A679:A713" si="16">CONCATENATE("DNV-TRC - ",E679)</f>
        <v>DNV-TRC - 1</v>
      </c>
      <c r="E679" s="248">
        <v>1</v>
      </c>
    </row>
    <row r="680" spans="1:5" ht="15" customHeight="1" x14ac:dyDescent="0.2">
      <c r="A680" s="216" t="str">
        <f t="shared" si="16"/>
        <v>DNV-TRC - 1,5</v>
      </c>
      <c r="E680" s="248">
        <v>1.5</v>
      </c>
    </row>
    <row r="681" spans="1:5" ht="15" customHeight="1" x14ac:dyDescent="0.2">
      <c r="A681" s="216" t="str">
        <f t="shared" si="16"/>
        <v>DNV-TRC - 2</v>
      </c>
      <c r="E681" s="248">
        <v>2</v>
      </c>
    </row>
    <row r="682" spans="1:5" ht="15" customHeight="1" x14ac:dyDescent="0.2">
      <c r="A682" s="216" t="str">
        <f t="shared" si="16"/>
        <v>DNV-TRC - 2,5</v>
      </c>
      <c r="E682" s="248">
        <v>2.5</v>
      </c>
    </row>
    <row r="683" spans="1:5" ht="15" customHeight="1" x14ac:dyDescent="0.2">
      <c r="A683" s="216" t="str">
        <f t="shared" si="16"/>
        <v>DNV-TRC - 3</v>
      </c>
      <c r="E683" s="248">
        <v>3</v>
      </c>
    </row>
    <row r="684" spans="1:5" ht="15" customHeight="1" x14ac:dyDescent="0.2">
      <c r="A684" s="216" t="str">
        <f t="shared" si="16"/>
        <v>DNV-TRC - 3,5</v>
      </c>
      <c r="E684" s="248">
        <v>3.5</v>
      </c>
    </row>
    <row r="685" spans="1:5" ht="15" customHeight="1" x14ac:dyDescent="0.2">
      <c r="A685" s="216" t="str">
        <f t="shared" si="16"/>
        <v>DNV-TRC - 4</v>
      </c>
      <c r="E685" s="248">
        <v>4</v>
      </c>
    </row>
    <row r="686" spans="1:5" ht="15" customHeight="1" x14ac:dyDescent="0.2">
      <c r="A686" s="216" t="str">
        <f t="shared" si="16"/>
        <v>DNV-TRC - 4,5</v>
      </c>
      <c r="E686" s="248">
        <v>4.5</v>
      </c>
    </row>
    <row r="687" spans="1:5" ht="15" customHeight="1" x14ac:dyDescent="0.2">
      <c r="A687" s="216" t="str">
        <f t="shared" si="16"/>
        <v>DNV-TRC - 5</v>
      </c>
      <c r="E687" s="248">
        <v>5</v>
      </c>
    </row>
    <row r="688" spans="1:5" ht="15" customHeight="1" x14ac:dyDescent="0.2">
      <c r="A688" s="216" t="str">
        <f t="shared" si="16"/>
        <v>DNV-TRC - 6</v>
      </c>
      <c r="E688" s="248">
        <v>6</v>
      </c>
    </row>
    <row r="689" spans="1:5" ht="15" customHeight="1" x14ac:dyDescent="0.2">
      <c r="A689" s="216" t="str">
        <f t="shared" si="16"/>
        <v>DNV-TRC - 7</v>
      </c>
      <c r="E689" s="248">
        <v>7</v>
      </c>
    </row>
    <row r="690" spans="1:5" ht="15" customHeight="1" x14ac:dyDescent="0.2">
      <c r="A690" s="216" t="str">
        <f t="shared" si="16"/>
        <v>DNV-TRC - 8</v>
      </c>
      <c r="E690" s="248">
        <v>8</v>
      </c>
    </row>
    <row r="691" spans="1:5" ht="15" customHeight="1" x14ac:dyDescent="0.2">
      <c r="A691" s="216" t="str">
        <f t="shared" si="16"/>
        <v>DNV-TRC - 9</v>
      </c>
      <c r="E691" s="248">
        <v>9</v>
      </c>
    </row>
    <row r="692" spans="1:5" ht="15" customHeight="1" x14ac:dyDescent="0.2">
      <c r="A692" s="216" t="str">
        <f t="shared" si="16"/>
        <v>DNV-TRC - 10</v>
      </c>
      <c r="E692" s="248">
        <v>10</v>
      </c>
    </row>
    <row r="693" spans="1:5" ht="15" customHeight="1" x14ac:dyDescent="0.2">
      <c r="A693" s="216" t="str">
        <f t="shared" si="16"/>
        <v>DNV-TRC - 12</v>
      </c>
      <c r="E693" s="248">
        <v>12</v>
      </c>
    </row>
    <row r="694" spans="1:5" ht="15" customHeight="1" x14ac:dyDescent="0.2">
      <c r="A694" s="216" t="str">
        <f t="shared" si="16"/>
        <v>DNV-TRC - 15</v>
      </c>
      <c r="E694" s="248">
        <v>15</v>
      </c>
    </row>
    <row r="695" spans="1:5" ht="15" customHeight="1" x14ac:dyDescent="0.2">
      <c r="A695" s="216" t="str">
        <f t="shared" si="16"/>
        <v>DNV-TRC - 17</v>
      </c>
      <c r="E695" s="248">
        <v>17</v>
      </c>
    </row>
    <row r="696" spans="1:5" ht="15" customHeight="1" x14ac:dyDescent="0.2">
      <c r="A696" s="216" t="str">
        <f t="shared" si="16"/>
        <v>DNV-TRC - 19</v>
      </c>
      <c r="E696" s="248">
        <v>19</v>
      </c>
    </row>
    <row r="697" spans="1:5" ht="15" customHeight="1" x14ac:dyDescent="0.2">
      <c r="A697" s="216" t="str">
        <f t="shared" si="16"/>
        <v>DNV-TRC - 20</v>
      </c>
      <c r="E697" s="248">
        <v>20</v>
      </c>
    </row>
    <row r="698" spans="1:5" ht="15" customHeight="1" x14ac:dyDescent="0.2">
      <c r="A698" s="216" t="str">
        <f t="shared" si="16"/>
        <v>DNV-TRC - 25</v>
      </c>
      <c r="E698" s="248">
        <v>25</v>
      </c>
    </row>
    <row r="699" spans="1:5" ht="15" customHeight="1" x14ac:dyDescent="0.2">
      <c r="A699" s="216" t="str">
        <f t="shared" si="16"/>
        <v>DNV-TRC - 30</v>
      </c>
      <c r="E699" s="248">
        <v>30</v>
      </c>
    </row>
    <row r="700" spans="1:5" ht="15" customHeight="1" x14ac:dyDescent="0.2">
      <c r="A700" s="216" t="str">
        <f t="shared" si="16"/>
        <v>DNV-TRC - 35</v>
      </c>
      <c r="E700" s="248">
        <v>35</v>
      </c>
    </row>
    <row r="701" spans="1:5" ht="15" customHeight="1" x14ac:dyDescent="0.2">
      <c r="A701" s="216" t="str">
        <f t="shared" si="16"/>
        <v>DNV-TRC - 40</v>
      </c>
      <c r="E701" s="248">
        <v>40</v>
      </c>
    </row>
    <row r="702" spans="1:5" ht="15" customHeight="1" x14ac:dyDescent="0.2">
      <c r="A702" s="216" t="str">
        <f t="shared" si="16"/>
        <v>DNV-TRC - 45</v>
      </c>
      <c r="E702" s="248">
        <v>45</v>
      </c>
    </row>
    <row r="703" spans="1:5" ht="15" customHeight="1" x14ac:dyDescent="0.2">
      <c r="A703" s="216" t="str">
        <f t="shared" si="16"/>
        <v>DNV-TRC - 50</v>
      </c>
      <c r="E703" s="248">
        <v>50</v>
      </c>
    </row>
    <row r="704" spans="1:5" ht="15" customHeight="1" x14ac:dyDescent="0.2">
      <c r="A704" s="216" t="str">
        <f t="shared" si="16"/>
        <v>DNV-TRC - 55</v>
      </c>
      <c r="E704" s="248">
        <v>55</v>
      </c>
    </row>
    <row r="705" spans="1:5" ht="15" customHeight="1" x14ac:dyDescent="0.2">
      <c r="A705" s="216" t="str">
        <f t="shared" si="16"/>
        <v>DNV-TRC - 60</v>
      </c>
      <c r="E705" s="248">
        <v>60</v>
      </c>
    </row>
    <row r="706" spans="1:5" ht="15" customHeight="1" x14ac:dyDescent="0.2">
      <c r="A706" s="216" t="str">
        <f t="shared" si="16"/>
        <v>DNV-TRC - 65</v>
      </c>
      <c r="E706" s="248">
        <v>65</v>
      </c>
    </row>
    <row r="707" spans="1:5" ht="15" customHeight="1" x14ac:dyDescent="0.2">
      <c r="A707" s="216" t="str">
        <f t="shared" si="16"/>
        <v>DNV-TRC - 70</v>
      </c>
      <c r="E707" s="248">
        <v>70</v>
      </c>
    </row>
    <row r="708" spans="1:5" ht="15" customHeight="1" x14ac:dyDescent="0.2">
      <c r="A708" s="216" t="str">
        <f t="shared" si="16"/>
        <v>DNV-TRC - 75</v>
      </c>
      <c r="E708" s="248">
        <v>75</v>
      </c>
    </row>
    <row r="709" spans="1:5" ht="15" customHeight="1" x14ac:dyDescent="0.2">
      <c r="A709" s="216" t="str">
        <f t="shared" si="16"/>
        <v>DNV-TRC - 80</v>
      </c>
      <c r="E709" s="248">
        <v>80</v>
      </c>
    </row>
    <row r="710" spans="1:5" ht="15" customHeight="1" x14ac:dyDescent="0.2">
      <c r="A710" s="216" t="str">
        <f t="shared" si="16"/>
        <v>DNV-TRC - 85</v>
      </c>
      <c r="E710" s="248">
        <v>85</v>
      </c>
    </row>
    <row r="711" spans="1:5" ht="15" customHeight="1" x14ac:dyDescent="0.2">
      <c r="A711" s="216" t="str">
        <f t="shared" si="16"/>
        <v>DNV-TRC - 90</v>
      </c>
      <c r="E711" s="248">
        <v>90</v>
      </c>
    </row>
    <row r="712" spans="1:5" ht="15" customHeight="1" x14ac:dyDescent="0.2">
      <c r="A712" s="216" t="str">
        <f t="shared" si="16"/>
        <v>DNV-TRC - 95</v>
      </c>
      <c r="E712" s="248">
        <v>95</v>
      </c>
    </row>
    <row r="713" spans="1:5" ht="15" customHeight="1" x14ac:dyDescent="0.2">
      <c r="A713" s="216" t="str">
        <f t="shared" si="16"/>
        <v>DNV-TRC - 100</v>
      </c>
      <c r="E713" s="248">
        <v>100</v>
      </c>
    </row>
    <row r="714" spans="1:5" ht="15" customHeight="1" x14ac:dyDescent="0.2">
      <c r="A714" s="216"/>
      <c r="E714" s="248"/>
    </row>
    <row r="716" spans="1:5" ht="15" customHeight="1" x14ac:dyDescent="0.2">
      <c r="A716" s="214"/>
      <c r="B716" s="214" t="s">
        <v>737</v>
      </c>
      <c r="C716" s="213"/>
      <c r="D716" s="214"/>
      <c r="E716" s="213"/>
    </row>
    <row r="717" spans="1:5" ht="15" customHeight="1" x14ac:dyDescent="0.2">
      <c r="A717" s="216" t="str">
        <f t="shared" ref="A717:A751" si="17">CONCATENATE("DNV-TRCA - ",E717)</f>
        <v>DNV-TRCA - 55</v>
      </c>
      <c r="E717" s="248">
        <v>55</v>
      </c>
    </row>
    <row r="718" spans="1:5" ht="15" customHeight="1" x14ac:dyDescent="0.2">
      <c r="A718" s="216" t="str">
        <f t="shared" si="17"/>
        <v>DNV-TRCA - 60</v>
      </c>
      <c r="E718" s="248">
        <v>60</v>
      </c>
    </row>
    <row r="719" spans="1:5" ht="15" customHeight="1" x14ac:dyDescent="0.2">
      <c r="A719" s="216" t="str">
        <f t="shared" si="17"/>
        <v>DNV-TRCA - 65</v>
      </c>
      <c r="E719" s="248">
        <v>65</v>
      </c>
    </row>
    <row r="720" spans="1:5" ht="15" customHeight="1" x14ac:dyDescent="0.2">
      <c r="A720" s="216" t="str">
        <f t="shared" si="17"/>
        <v>DNV-TRCA - 70</v>
      </c>
      <c r="E720" s="248">
        <v>70</v>
      </c>
    </row>
    <row r="721" spans="1:5" ht="15" customHeight="1" x14ac:dyDescent="0.2">
      <c r="A721" s="216" t="str">
        <f t="shared" si="17"/>
        <v>DNV-TRCA - 75</v>
      </c>
      <c r="E721" s="248">
        <v>75</v>
      </c>
    </row>
    <row r="722" spans="1:5" ht="15" customHeight="1" x14ac:dyDescent="0.2">
      <c r="A722" s="216" t="str">
        <f t="shared" si="17"/>
        <v>DNV-TRCA - 80</v>
      </c>
      <c r="E722" s="248">
        <v>80</v>
      </c>
    </row>
    <row r="723" spans="1:5" ht="15" customHeight="1" x14ac:dyDescent="0.2">
      <c r="A723" s="216" t="str">
        <f t="shared" si="17"/>
        <v>DNV-TRCA - 85</v>
      </c>
      <c r="E723" s="248">
        <v>85</v>
      </c>
    </row>
    <row r="724" spans="1:5" ht="15" customHeight="1" x14ac:dyDescent="0.2">
      <c r="A724" s="216" t="str">
        <f t="shared" si="17"/>
        <v>DNV-TRCA - 90</v>
      </c>
      <c r="E724" s="248">
        <v>90</v>
      </c>
    </row>
    <row r="725" spans="1:5" ht="15" customHeight="1" x14ac:dyDescent="0.2">
      <c r="A725" s="216" t="str">
        <f t="shared" si="17"/>
        <v>DNV-TRCA - 95</v>
      </c>
      <c r="E725" s="248">
        <v>95</v>
      </c>
    </row>
    <row r="726" spans="1:5" ht="15" customHeight="1" x14ac:dyDescent="0.2">
      <c r="A726" s="216" t="str">
        <f t="shared" si="17"/>
        <v>DNV-TRCA - 100</v>
      </c>
      <c r="E726" s="248">
        <v>100</v>
      </c>
    </row>
    <row r="727" spans="1:5" ht="15" customHeight="1" x14ac:dyDescent="0.2">
      <c r="A727" s="216" t="str">
        <f t="shared" si="17"/>
        <v>DNV-TRCA - 105</v>
      </c>
      <c r="E727" s="248">
        <v>105</v>
      </c>
    </row>
    <row r="728" spans="1:5" ht="15" customHeight="1" x14ac:dyDescent="0.2">
      <c r="A728" s="216" t="str">
        <f t="shared" si="17"/>
        <v>DNV-TRCA - 110</v>
      </c>
      <c r="E728" s="248">
        <v>110</v>
      </c>
    </row>
    <row r="729" spans="1:5" ht="15" customHeight="1" x14ac:dyDescent="0.2">
      <c r="A729" s="216" t="str">
        <f t="shared" si="17"/>
        <v>DNV-TRCA - 120</v>
      </c>
      <c r="E729" s="248">
        <v>120</v>
      </c>
    </row>
    <row r="730" spans="1:5" ht="15" customHeight="1" x14ac:dyDescent="0.2">
      <c r="A730" s="216" t="str">
        <f t="shared" si="17"/>
        <v>DNV-TRCA - 130</v>
      </c>
      <c r="E730" s="248">
        <v>130</v>
      </c>
    </row>
    <row r="731" spans="1:5" ht="15" customHeight="1" x14ac:dyDescent="0.2">
      <c r="A731" s="216" t="str">
        <f t="shared" si="17"/>
        <v>DNV-TRCA - 140</v>
      </c>
      <c r="E731" s="248">
        <v>140</v>
      </c>
    </row>
    <row r="732" spans="1:5" ht="15" customHeight="1" x14ac:dyDescent="0.2">
      <c r="A732" s="216" t="str">
        <f t="shared" si="17"/>
        <v>DNV-TRCA - 150</v>
      </c>
      <c r="E732" s="248">
        <v>150</v>
      </c>
    </row>
    <row r="733" spans="1:5" ht="15" customHeight="1" x14ac:dyDescent="0.2">
      <c r="A733" s="216" t="str">
        <f t="shared" si="17"/>
        <v>DNV-TRCA - 160</v>
      </c>
      <c r="E733" s="248">
        <v>160</v>
      </c>
    </row>
    <row r="734" spans="1:5" ht="15" customHeight="1" x14ac:dyDescent="0.2">
      <c r="A734" s="216" t="str">
        <f t="shared" si="17"/>
        <v>DNV-TRCA - 170</v>
      </c>
      <c r="E734" s="248">
        <v>170</v>
      </c>
    </row>
    <row r="735" spans="1:5" ht="15" customHeight="1" x14ac:dyDescent="0.2">
      <c r="A735" s="216" t="str">
        <f t="shared" si="17"/>
        <v>DNV-TRCA - 180</v>
      </c>
      <c r="E735" s="248">
        <v>180</v>
      </c>
    </row>
    <row r="736" spans="1:5" ht="15" customHeight="1" x14ac:dyDescent="0.2">
      <c r="A736" s="216" t="str">
        <f t="shared" si="17"/>
        <v>DNV-TRCA - 200</v>
      </c>
      <c r="E736" s="248">
        <v>200</v>
      </c>
    </row>
    <row r="737" spans="1:5" ht="15" customHeight="1" x14ac:dyDescent="0.2">
      <c r="A737" s="216" t="str">
        <f t="shared" si="17"/>
        <v>DNV-TRCA - 225</v>
      </c>
      <c r="E737" s="248">
        <v>225</v>
      </c>
    </row>
    <row r="738" spans="1:5" ht="15" customHeight="1" x14ac:dyDescent="0.2">
      <c r="A738" s="216" t="str">
        <f t="shared" si="17"/>
        <v>DNV-TRCA - 250</v>
      </c>
      <c r="E738" s="248">
        <v>250</v>
      </c>
    </row>
    <row r="739" spans="1:5" ht="15" customHeight="1" x14ac:dyDescent="0.2">
      <c r="A739" s="216" t="str">
        <f t="shared" si="17"/>
        <v>DNV-TRCA - 275</v>
      </c>
      <c r="E739" s="248">
        <v>275</v>
      </c>
    </row>
    <row r="740" spans="1:5" ht="15" customHeight="1" x14ac:dyDescent="0.2">
      <c r="A740" s="216" t="str">
        <f t="shared" si="17"/>
        <v>DNV-TRCA - 300</v>
      </c>
      <c r="E740" s="248">
        <v>300</v>
      </c>
    </row>
    <row r="741" spans="1:5" ht="15" customHeight="1" x14ac:dyDescent="0.2">
      <c r="A741" s="216" t="str">
        <f t="shared" si="17"/>
        <v>DNV-TRCA - 325</v>
      </c>
      <c r="E741" s="248">
        <v>325</v>
      </c>
    </row>
    <row r="742" spans="1:5" ht="15" customHeight="1" x14ac:dyDescent="0.2">
      <c r="A742" s="216" t="str">
        <f t="shared" si="17"/>
        <v>DNV-TRCA - 350</v>
      </c>
      <c r="E742" s="248">
        <v>350</v>
      </c>
    </row>
    <row r="743" spans="1:5" ht="15" customHeight="1" x14ac:dyDescent="0.2">
      <c r="A743" s="216" t="str">
        <f t="shared" si="17"/>
        <v>DNV-TRCA - 375</v>
      </c>
      <c r="E743" s="248">
        <v>375</v>
      </c>
    </row>
    <row r="744" spans="1:5" ht="15" customHeight="1" x14ac:dyDescent="0.2">
      <c r="A744" s="216" t="str">
        <f t="shared" si="17"/>
        <v>DNV-TRCA - 400</v>
      </c>
      <c r="E744" s="248">
        <v>400</v>
      </c>
    </row>
    <row r="745" spans="1:5" ht="15" customHeight="1" x14ac:dyDescent="0.2">
      <c r="A745" s="216" t="str">
        <f t="shared" si="17"/>
        <v>DNV-TRCA - 425</v>
      </c>
      <c r="E745" s="248">
        <v>425</v>
      </c>
    </row>
    <row r="746" spans="1:5" ht="15" customHeight="1" x14ac:dyDescent="0.2">
      <c r="A746" s="216" t="str">
        <f t="shared" si="17"/>
        <v>DNV-TRCA - 450</v>
      </c>
      <c r="E746" s="248">
        <v>450</v>
      </c>
    </row>
    <row r="747" spans="1:5" ht="15" customHeight="1" x14ac:dyDescent="0.2">
      <c r="A747" s="216" t="str">
        <f t="shared" si="17"/>
        <v>DNV-TRCA - 475</v>
      </c>
      <c r="E747" s="248">
        <v>475</v>
      </c>
    </row>
    <row r="748" spans="1:5" ht="15" customHeight="1" x14ac:dyDescent="0.2">
      <c r="A748" s="216" t="str">
        <f t="shared" si="17"/>
        <v>DNV-TRCA - 500</v>
      </c>
      <c r="E748" s="248">
        <v>500</v>
      </c>
    </row>
    <row r="749" spans="1:5" ht="15" customHeight="1" x14ac:dyDescent="0.2">
      <c r="A749" s="216" t="str">
        <f t="shared" si="17"/>
        <v>DNV-TRCA - 600</v>
      </c>
      <c r="E749" s="248">
        <v>600</v>
      </c>
    </row>
    <row r="750" spans="1:5" ht="15" customHeight="1" x14ac:dyDescent="0.2">
      <c r="A750" s="216" t="str">
        <f t="shared" si="17"/>
        <v>DNV-TRCA - 800</v>
      </c>
      <c r="E750" s="248">
        <v>800</v>
      </c>
    </row>
    <row r="751" spans="1:5" ht="15" customHeight="1" x14ac:dyDescent="0.2">
      <c r="A751" s="216" t="str">
        <f t="shared" si="17"/>
        <v>DNV-TRCA - 1000</v>
      </c>
      <c r="E751" s="248">
        <v>1000</v>
      </c>
    </row>
    <row r="756" spans="1:5" ht="15" customHeight="1" x14ac:dyDescent="0.2">
      <c r="A756" s="91"/>
      <c r="B756" s="214" t="s">
        <v>1058</v>
      </c>
    </row>
    <row r="758" spans="1:5" ht="15" customHeight="1" x14ac:dyDescent="0.2">
      <c r="B758" s="216" t="s">
        <v>47</v>
      </c>
      <c r="C758" s="215" t="s">
        <v>738</v>
      </c>
    </row>
    <row r="759" spans="1:5" ht="15" customHeight="1" x14ac:dyDescent="0.2">
      <c r="A759" s="216" t="str">
        <f>CONCATENATE("IIEE-SJ - ",B759)</f>
        <v>IIEE-SJ - 1</v>
      </c>
      <c r="B759" s="216">
        <v>1</v>
      </c>
      <c r="E759" s="215" t="s">
        <v>739</v>
      </c>
    </row>
    <row r="760" spans="1:5" ht="15" customHeight="1" x14ac:dyDescent="0.2">
      <c r="A760" s="216" t="s">
        <v>1001</v>
      </c>
      <c r="B760" s="216">
        <v>101000</v>
      </c>
      <c r="E760" s="215" t="s">
        <v>608</v>
      </c>
    </row>
    <row r="761" spans="1:5" ht="15" customHeight="1" x14ac:dyDescent="0.2">
      <c r="A761" s="216" t="s">
        <v>1000</v>
      </c>
      <c r="B761" s="216">
        <v>102000</v>
      </c>
      <c r="E761" s="215" t="s">
        <v>609</v>
      </c>
    </row>
    <row r="762" spans="1:5" ht="15" customHeight="1" x14ac:dyDescent="0.2">
      <c r="A762" s="216" t="s">
        <v>998</v>
      </c>
      <c r="B762" s="216">
        <v>103000</v>
      </c>
      <c r="E762" s="215" t="s">
        <v>610</v>
      </c>
    </row>
    <row r="763" spans="1:5" ht="15" customHeight="1" x14ac:dyDescent="0.2">
      <c r="A763" s="216"/>
    </row>
    <row r="764" spans="1:5" ht="15" customHeight="1" x14ac:dyDescent="0.2">
      <c r="A764" s="216" t="s">
        <v>1059</v>
      </c>
      <c r="B764" s="216">
        <v>2</v>
      </c>
      <c r="E764" s="215" t="s">
        <v>740</v>
      </c>
    </row>
    <row r="765" spans="1:5" ht="15" customHeight="1" x14ac:dyDescent="0.2">
      <c r="A765" s="216"/>
    </row>
    <row r="766" spans="1:5" ht="15" customHeight="1" x14ac:dyDescent="0.2">
      <c r="A766" s="216" t="s">
        <v>1060</v>
      </c>
      <c r="B766" s="216">
        <v>201</v>
      </c>
      <c r="E766" s="215" t="s">
        <v>741</v>
      </c>
    </row>
    <row r="767" spans="1:5" ht="15" customHeight="1" x14ac:dyDescent="0.2">
      <c r="A767" s="216" t="s">
        <v>1061</v>
      </c>
      <c r="B767" s="216">
        <v>201001</v>
      </c>
      <c r="E767" s="215" t="s">
        <v>509</v>
      </c>
    </row>
    <row r="768" spans="1:5" ht="15" customHeight="1" x14ac:dyDescent="0.2">
      <c r="A768" s="216" t="s">
        <v>1062</v>
      </c>
      <c r="B768" s="216">
        <v>201002</v>
      </c>
      <c r="E768" s="215" t="s">
        <v>510</v>
      </c>
    </row>
    <row r="769" spans="1:496" ht="15" customHeight="1" x14ac:dyDescent="0.2">
      <c r="A769" s="216" t="s">
        <v>1063</v>
      </c>
      <c r="B769" s="216">
        <v>201003</v>
      </c>
      <c r="E769" s="215" t="s">
        <v>511</v>
      </c>
    </row>
    <row r="770" spans="1:496" s="221" customFormat="1" ht="15" customHeight="1" x14ac:dyDescent="0.2">
      <c r="A770" s="219"/>
      <c r="B770" s="219"/>
      <c r="D770" s="219"/>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215"/>
      <c r="BE770" s="215"/>
      <c r="BF770" s="215"/>
      <c r="BG770" s="215"/>
      <c r="BH770" s="215"/>
      <c r="BI770" s="215"/>
      <c r="BJ770" s="215"/>
      <c r="BK770" s="215"/>
      <c r="BL770" s="215"/>
      <c r="BM770" s="215"/>
      <c r="BN770" s="215"/>
      <c r="BO770" s="215"/>
      <c r="BP770" s="215"/>
      <c r="BQ770" s="215"/>
      <c r="BR770" s="215"/>
      <c r="BS770" s="215"/>
      <c r="BT770" s="215"/>
      <c r="BU770" s="215"/>
      <c r="BV770" s="215"/>
      <c r="BW770" s="215"/>
      <c r="BX770" s="215"/>
      <c r="BY770" s="215"/>
      <c r="BZ770" s="215"/>
      <c r="CA770" s="215"/>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c r="EH770" s="215"/>
      <c r="EI770" s="215"/>
      <c r="EJ770" s="215"/>
      <c r="EK770" s="215"/>
      <c r="EL770" s="215"/>
      <c r="EM770" s="215"/>
      <c r="EN770" s="215"/>
      <c r="EO770" s="215"/>
      <c r="EP770" s="215"/>
      <c r="EQ770" s="215"/>
      <c r="ER770" s="215"/>
      <c r="ES770" s="215"/>
      <c r="ET770" s="215"/>
      <c r="EU770" s="215"/>
      <c r="EV770" s="215"/>
      <c r="EW770" s="215"/>
      <c r="EX770" s="215"/>
      <c r="EY770" s="215"/>
      <c r="EZ770" s="215"/>
      <c r="FA770" s="215"/>
      <c r="FB770" s="215"/>
      <c r="FC770" s="215"/>
      <c r="FD770" s="215"/>
      <c r="FE770" s="215"/>
      <c r="FF770" s="215"/>
      <c r="FG770" s="215"/>
      <c r="FH770" s="215"/>
      <c r="FI770" s="215"/>
      <c r="FJ770" s="215"/>
      <c r="FK770" s="215"/>
      <c r="FL770" s="215"/>
      <c r="FM770" s="215"/>
      <c r="FN770" s="215"/>
      <c r="FO770" s="215"/>
      <c r="FP770" s="215"/>
      <c r="FQ770" s="215"/>
      <c r="FR770" s="215"/>
      <c r="FS770" s="215"/>
      <c r="FT770" s="215"/>
      <c r="FU770" s="215"/>
      <c r="FV770" s="215"/>
      <c r="FW770" s="215"/>
      <c r="FX770" s="215"/>
      <c r="FY770" s="215"/>
      <c r="FZ770" s="215"/>
      <c r="GA770" s="215"/>
      <c r="GB770" s="215"/>
      <c r="GC770" s="215"/>
      <c r="GD770" s="215"/>
      <c r="GE770" s="215"/>
      <c r="GF770" s="215"/>
      <c r="GG770" s="215"/>
      <c r="GH770" s="215"/>
      <c r="GI770" s="215"/>
      <c r="GJ770" s="215"/>
      <c r="GK770" s="215"/>
      <c r="GL770" s="215"/>
      <c r="GM770" s="215"/>
      <c r="GN770" s="215"/>
      <c r="GO770" s="215"/>
      <c r="GP770" s="215"/>
      <c r="GQ770" s="215"/>
      <c r="GR770" s="215"/>
      <c r="GS770" s="215"/>
      <c r="GT770" s="215"/>
      <c r="GU770" s="215"/>
      <c r="GV770" s="215"/>
      <c r="GW770" s="215"/>
      <c r="GX770" s="215"/>
      <c r="GY770" s="215"/>
      <c r="GZ770" s="215"/>
      <c r="HA770" s="215"/>
      <c r="HB770" s="215"/>
      <c r="HC770" s="215"/>
      <c r="HD770" s="215"/>
      <c r="HE770" s="215"/>
      <c r="HF770" s="215"/>
      <c r="HG770" s="215"/>
      <c r="HH770" s="215"/>
      <c r="HI770" s="215"/>
      <c r="HJ770" s="215"/>
      <c r="HK770" s="215"/>
      <c r="HL770" s="215"/>
      <c r="HM770" s="215"/>
      <c r="HN770" s="215"/>
      <c r="HO770" s="215"/>
      <c r="HP770" s="215"/>
      <c r="HQ770" s="215"/>
      <c r="HR770" s="215"/>
      <c r="HS770" s="215"/>
      <c r="HT770" s="215"/>
      <c r="HU770" s="215"/>
      <c r="HV770" s="215"/>
      <c r="HW770" s="215"/>
      <c r="HX770" s="215"/>
      <c r="HY770" s="215"/>
      <c r="HZ770" s="215"/>
      <c r="IA770" s="215"/>
      <c r="IB770" s="215"/>
      <c r="IC770" s="215"/>
      <c r="ID770" s="215"/>
      <c r="IE770" s="215"/>
      <c r="IF770" s="215"/>
      <c r="IG770" s="215"/>
      <c r="IH770" s="215"/>
      <c r="II770" s="215"/>
      <c r="IJ770" s="215"/>
      <c r="IK770" s="215"/>
      <c r="IL770" s="215"/>
      <c r="IM770" s="215"/>
      <c r="IN770" s="215"/>
      <c r="IO770" s="215"/>
      <c r="IP770" s="215"/>
      <c r="IQ770" s="215"/>
      <c r="IR770" s="215"/>
      <c r="IS770" s="215"/>
      <c r="IT770" s="215"/>
      <c r="IU770" s="215"/>
      <c r="IV770" s="215"/>
      <c r="IW770" s="215"/>
      <c r="IX770" s="215"/>
      <c r="IY770" s="215"/>
      <c r="IZ770" s="215"/>
      <c r="JA770" s="215"/>
      <c r="JB770" s="215"/>
      <c r="JC770" s="215"/>
      <c r="JD770" s="215"/>
      <c r="JE770" s="215"/>
      <c r="JF770" s="215"/>
      <c r="JG770" s="215"/>
      <c r="JH770" s="215"/>
      <c r="JI770" s="215"/>
      <c r="JJ770" s="215"/>
      <c r="JK770" s="215"/>
      <c r="JL770" s="215"/>
      <c r="JM770" s="215"/>
      <c r="JN770" s="215"/>
      <c r="JO770" s="215"/>
      <c r="JP770" s="215"/>
      <c r="JQ770" s="215"/>
      <c r="JR770" s="215"/>
      <c r="JS770" s="215"/>
      <c r="JT770" s="215"/>
      <c r="JU770" s="215"/>
      <c r="JV770" s="215"/>
      <c r="JW770" s="215"/>
      <c r="JX770" s="215"/>
      <c r="JY770" s="215"/>
      <c r="JZ770" s="215"/>
      <c r="KA770" s="215"/>
      <c r="KB770" s="215"/>
      <c r="KC770" s="215"/>
      <c r="KD770" s="215"/>
      <c r="KE770" s="215"/>
      <c r="KF770" s="215"/>
      <c r="KG770" s="215"/>
      <c r="KH770" s="215"/>
      <c r="KI770" s="215"/>
      <c r="KJ770" s="215"/>
      <c r="KK770" s="215"/>
      <c r="KL770" s="215"/>
      <c r="KM770" s="215"/>
      <c r="KN770" s="215"/>
      <c r="KO770" s="215"/>
      <c r="KP770" s="215"/>
      <c r="KQ770" s="215"/>
      <c r="KR770" s="215"/>
      <c r="KS770" s="215"/>
      <c r="KT770" s="215"/>
      <c r="KU770" s="215"/>
      <c r="KV770" s="215"/>
      <c r="KW770" s="215"/>
      <c r="KX770" s="215"/>
      <c r="KY770" s="215"/>
      <c r="KZ770" s="215"/>
      <c r="LA770" s="215"/>
      <c r="LB770" s="215"/>
      <c r="LC770" s="215"/>
      <c r="LD770" s="215"/>
      <c r="LE770" s="215"/>
      <c r="LF770" s="215"/>
      <c r="LG770" s="215"/>
      <c r="LH770" s="215"/>
      <c r="LI770" s="215"/>
      <c r="LJ770" s="215"/>
      <c r="LK770" s="215"/>
      <c r="LL770" s="215"/>
      <c r="LM770" s="215"/>
      <c r="LN770" s="215"/>
      <c r="LO770" s="215"/>
      <c r="LP770" s="215"/>
      <c r="LQ770" s="215"/>
      <c r="LR770" s="215"/>
      <c r="LS770" s="215"/>
      <c r="LT770" s="215"/>
      <c r="LU770" s="215"/>
      <c r="LV770" s="215"/>
      <c r="LW770" s="215"/>
      <c r="LX770" s="215"/>
      <c r="LY770" s="215"/>
      <c r="LZ770" s="215"/>
      <c r="MA770" s="215"/>
      <c r="MB770" s="215"/>
      <c r="MC770" s="215"/>
      <c r="MD770" s="215"/>
      <c r="ME770" s="215"/>
      <c r="MF770" s="215"/>
      <c r="MG770" s="215"/>
      <c r="MH770" s="215"/>
      <c r="MI770" s="215"/>
      <c r="MJ770" s="215"/>
      <c r="MK770" s="215"/>
      <c r="ML770" s="215"/>
      <c r="MM770" s="215"/>
      <c r="MN770" s="215"/>
      <c r="MO770" s="215"/>
      <c r="MP770" s="215"/>
      <c r="MQ770" s="215"/>
      <c r="MR770" s="215"/>
      <c r="MS770" s="215"/>
      <c r="MT770" s="215"/>
      <c r="MU770" s="215"/>
      <c r="MV770" s="215"/>
      <c r="MW770" s="215"/>
      <c r="MX770" s="215"/>
      <c r="MY770" s="215"/>
      <c r="MZ770" s="215"/>
      <c r="NA770" s="215"/>
      <c r="NB770" s="215"/>
      <c r="NC770" s="215"/>
      <c r="ND770" s="215"/>
      <c r="NE770" s="215"/>
      <c r="NF770" s="215"/>
      <c r="NG770" s="215"/>
      <c r="NH770" s="215"/>
      <c r="NI770" s="215"/>
      <c r="NJ770" s="215"/>
      <c r="NK770" s="215"/>
      <c r="NL770" s="215"/>
      <c r="NM770" s="215"/>
      <c r="NN770" s="215"/>
      <c r="NO770" s="215"/>
      <c r="NP770" s="215"/>
      <c r="NQ770" s="215"/>
      <c r="NR770" s="215"/>
      <c r="NS770" s="215"/>
      <c r="NT770" s="215"/>
      <c r="NU770" s="215"/>
      <c r="NV770" s="215"/>
      <c r="NW770" s="215"/>
      <c r="NX770" s="215"/>
      <c r="NY770" s="215"/>
      <c r="NZ770" s="215"/>
      <c r="OA770" s="215"/>
      <c r="OB770" s="215"/>
      <c r="OC770" s="215"/>
      <c r="OD770" s="215"/>
      <c r="OE770" s="215"/>
      <c r="OF770" s="215"/>
      <c r="OG770" s="215"/>
      <c r="OH770" s="215"/>
      <c r="OI770" s="215"/>
      <c r="OJ770" s="215"/>
      <c r="OK770" s="215"/>
      <c r="OL770" s="215"/>
      <c r="OM770" s="215"/>
      <c r="ON770" s="215"/>
      <c r="OO770" s="215"/>
      <c r="OP770" s="215"/>
      <c r="OQ770" s="215"/>
      <c r="OR770" s="215"/>
      <c r="OS770" s="215"/>
      <c r="OT770" s="215"/>
      <c r="OU770" s="215"/>
      <c r="OV770" s="215"/>
      <c r="OW770" s="215"/>
      <c r="OX770" s="215"/>
      <c r="OY770" s="215"/>
      <c r="OZ770" s="215"/>
      <c r="PA770" s="215"/>
      <c r="PB770" s="215"/>
      <c r="PC770" s="215"/>
      <c r="PD770" s="215"/>
      <c r="PE770" s="215"/>
      <c r="PF770" s="215"/>
      <c r="PG770" s="215"/>
      <c r="PH770" s="215"/>
      <c r="PI770" s="215"/>
      <c r="PJ770" s="215"/>
      <c r="PK770" s="215"/>
      <c r="PL770" s="215"/>
      <c r="PM770" s="215"/>
      <c r="PN770" s="215"/>
      <c r="PO770" s="215"/>
      <c r="PP770" s="215"/>
      <c r="PQ770" s="215"/>
      <c r="PR770" s="215"/>
      <c r="PS770" s="215"/>
      <c r="PT770" s="215"/>
      <c r="PU770" s="215"/>
      <c r="PV770" s="215"/>
      <c r="PW770" s="215"/>
      <c r="PX770" s="215"/>
      <c r="PY770" s="215"/>
      <c r="PZ770" s="215"/>
      <c r="QA770" s="215"/>
      <c r="QB770" s="215"/>
      <c r="QC770" s="215"/>
      <c r="QD770" s="215"/>
      <c r="QE770" s="215"/>
      <c r="QF770" s="215"/>
      <c r="QG770" s="215"/>
      <c r="QH770" s="215"/>
      <c r="QI770" s="215"/>
      <c r="QJ770" s="215"/>
      <c r="QK770" s="215"/>
      <c r="QL770" s="215"/>
      <c r="QM770" s="215"/>
      <c r="QN770" s="215"/>
      <c r="QO770" s="215"/>
      <c r="QP770" s="215"/>
      <c r="QQ770" s="215"/>
      <c r="QR770" s="215"/>
      <c r="QS770" s="215"/>
      <c r="QT770" s="215"/>
      <c r="QU770" s="215"/>
      <c r="QV770" s="215"/>
      <c r="QW770" s="215"/>
      <c r="QX770" s="215"/>
      <c r="QY770" s="215"/>
      <c r="QZ770" s="215"/>
      <c r="RA770" s="215"/>
      <c r="RB770" s="215"/>
      <c r="RC770" s="215"/>
      <c r="RD770" s="215"/>
      <c r="RE770" s="215"/>
      <c r="RF770" s="215"/>
      <c r="RG770" s="215"/>
      <c r="RH770" s="215"/>
      <c r="RI770" s="215"/>
      <c r="RJ770" s="215"/>
      <c r="RK770" s="215"/>
      <c r="RL770" s="215"/>
      <c r="RM770" s="215"/>
      <c r="RN770" s="215"/>
      <c r="RO770" s="215"/>
      <c r="RP770" s="215"/>
      <c r="RQ770" s="215"/>
      <c r="RR770" s="215"/>
      <c r="RS770" s="215"/>
      <c r="RT770" s="215"/>
      <c r="RU770" s="215"/>
      <c r="RV770" s="215"/>
      <c r="RW770" s="215"/>
      <c r="RX770" s="215"/>
      <c r="RY770" s="215"/>
      <c r="RZ770" s="215"/>
      <c r="SA770" s="215"/>
      <c r="SB770" s="215"/>
    </row>
    <row r="771" spans="1:496" ht="15" customHeight="1" x14ac:dyDescent="0.2">
      <c r="A771" s="216"/>
    </row>
    <row r="772" spans="1:496" ht="15" customHeight="1" x14ac:dyDescent="0.2">
      <c r="A772" s="216" t="s">
        <v>1064</v>
      </c>
      <c r="B772" s="216">
        <v>202</v>
      </c>
      <c r="E772" s="215" t="s">
        <v>742</v>
      </c>
    </row>
    <row r="773" spans="1:496" ht="15" customHeight="1" x14ac:dyDescent="0.2">
      <c r="A773" s="216" t="s">
        <v>1065</v>
      </c>
      <c r="B773" s="216">
        <v>202001</v>
      </c>
      <c r="E773" s="215" t="s">
        <v>512</v>
      </c>
    </row>
    <row r="774" spans="1:496" ht="15" customHeight="1" x14ac:dyDescent="0.2">
      <c r="A774" s="216" t="s">
        <v>1066</v>
      </c>
      <c r="B774" s="216">
        <v>202002</v>
      </c>
      <c r="E774" s="215" t="s">
        <v>513</v>
      </c>
    </row>
    <row r="775" spans="1:496" ht="15" customHeight="1" x14ac:dyDescent="0.2">
      <c r="A775" s="216" t="s">
        <v>1067</v>
      </c>
      <c r="B775" s="216">
        <v>202003</v>
      </c>
      <c r="E775" s="215" t="s">
        <v>514</v>
      </c>
    </row>
    <row r="776" spans="1:496" s="221" customFormat="1" ht="15" customHeight="1" x14ac:dyDescent="0.2">
      <c r="A776" s="219"/>
      <c r="B776" s="219"/>
      <c r="D776" s="219"/>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5"/>
      <c r="DY776" s="215"/>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5"/>
      <c r="FL776" s="215"/>
      <c r="FM776" s="215"/>
      <c r="FN776" s="215"/>
      <c r="FO776" s="215"/>
      <c r="FP776" s="215"/>
      <c r="FQ776" s="215"/>
      <c r="FR776" s="215"/>
      <c r="FS776" s="215"/>
      <c r="FT776" s="215"/>
      <c r="FU776" s="215"/>
      <c r="FV776" s="215"/>
      <c r="FW776" s="215"/>
      <c r="FX776" s="215"/>
      <c r="FY776" s="215"/>
      <c r="FZ776" s="215"/>
      <c r="GA776" s="215"/>
      <c r="GB776" s="215"/>
      <c r="GC776" s="215"/>
      <c r="GD776" s="215"/>
      <c r="GE776" s="215"/>
      <c r="GF776" s="215"/>
      <c r="GG776" s="215"/>
      <c r="GH776" s="215"/>
      <c r="GI776" s="215"/>
      <c r="GJ776" s="215"/>
      <c r="GK776" s="215"/>
      <c r="GL776" s="215"/>
      <c r="GM776" s="215"/>
      <c r="GN776" s="215"/>
      <c r="GO776" s="215"/>
      <c r="GP776" s="215"/>
      <c r="GQ776" s="215"/>
      <c r="GR776" s="215"/>
      <c r="GS776" s="215"/>
      <c r="GT776" s="215"/>
      <c r="GU776" s="215"/>
      <c r="GV776" s="215"/>
      <c r="GW776" s="215"/>
      <c r="GX776" s="215"/>
      <c r="GY776" s="215"/>
      <c r="GZ776" s="215"/>
      <c r="HA776" s="215"/>
      <c r="HB776" s="215"/>
      <c r="HC776" s="215"/>
      <c r="HD776" s="215"/>
      <c r="HE776" s="215"/>
      <c r="HF776" s="215"/>
      <c r="HG776" s="215"/>
      <c r="HH776" s="215"/>
      <c r="HI776" s="215"/>
      <c r="HJ776" s="215"/>
      <c r="HK776" s="215"/>
      <c r="HL776" s="215"/>
      <c r="HM776" s="215"/>
      <c r="HN776" s="215"/>
      <c r="HO776" s="215"/>
      <c r="HP776" s="215"/>
      <c r="HQ776" s="215"/>
      <c r="HR776" s="215"/>
      <c r="HS776" s="215"/>
      <c r="HT776" s="215"/>
      <c r="HU776" s="215"/>
      <c r="HV776" s="215"/>
      <c r="HW776" s="215"/>
      <c r="HX776" s="215"/>
      <c r="HY776" s="215"/>
      <c r="HZ776" s="215"/>
      <c r="IA776" s="215"/>
      <c r="IB776" s="215"/>
      <c r="IC776" s="215"/>
      <c r="ID776" s="215"/>
      <c r="IE776" s="215"/>
      <c r="IF776" s="215"/>
      <c r="IG776" s="215"/>
      <c r="IH776" s="215"/>
      <c r="II776" s="215"/>
      <c r="IJ776" s="215"/>
      <c r="IK776" s="215"/>
      <c r="IL776" s="215"/>
      <c r="IM776" s="215"/>
      <c r="IN776" s="215"/>
      <c r="IO776" s="215"/>
      <c r="IP776" s="215"/>
      <c r="IQ776" s="215"/>
      <c r="IR776" s="215"/>
      <c r="IS776" s="215"/>
      <c r="IT776" s="215"/>
      <c r="IU776" s="215"/>
      <c r="IV776" s="215"/>
      <c r="IW776" s="215"/>
      <c r="IX776" s="215"/>
      <c r="IY776" s="215"/>
      <c r="IZ776" s="215"/>
      <c r="JA776" s="215"/>
      <c r="JB776" s="215"/>
      <c r="JC776" s="215"/>
      <c r="JD776" s="215"/>
      <c r="JE776" s="215"/>
      <c r="JF776" s="215"/>
      <c r="JG776" s="215"/>
      <c r="JH776" s="215"/>
      <c r="JI776" s="215"/>
      <c r="JJ776" s="215"/>
      <c r="JK776" s="215"/>
      <c r="JL776" s="215"/>
      <c r="JM776" s="215"/>
      <c r="JN776" s="215"/>
      <c r="JO776" s="215"/>
      <c r="JP776" s="215"/>
      <c r="JQ776" s="215"/>
      <c r="JR776" s="215"/>
      <c r="JS776" s="215"/>
      <c r="JT776" s="215"/>
      <c r="JU776" s="215"/>
      <c r="JV776" s="215"/>
      <c r="JW776" s="215"/>
      <c r="JX776" s="215"/>
      <c r="JY776" s="215"/>
      <c r="JZ776" s="215"/>
      <c r="KA776" s="215"/>
      <c r="KB776" s="215"/>
      <c r="KC776" s="215"/>
      <c r="KD776" s="215"/>
      <c r="KE776" s="215"/>
      <c r="KF776" s="215"/>
      <c r="KG776" s="215"/>
      <c r="KH776" s="215"/>
      <c r="KI776" s="215"/>
      <c r="KJ776" s="215"/>
      <c r="KK776" s="215"/>
      <c r="KL776" s="215"/>
      <c r="KM776" s="215"/>
      <c r="KN776" s="215"/>
      <c r="KO776" s="215"/>
      <c r="KP776" s="215"/>
      <c r="KQ776" s="215"/>
      <c r="KR776" s="215"/>
      <c r="KS776" s="215"/>
      <c r="KT776" s="215"/>
      <c r="KU776" s="215"/>
      <c r="KV776" s="215"/>
      <c r="KW776" s="215"/>
      <c r="KX776" s="215"/>
      <c r="KY776" s="215"/>
      <c r="KZ776" s="215"/>
      <c r="LA776" s="215"/>
      <c r="LB776" s="215"/>
      <c r="LC776" s="215"/>
      <c r="LD776" s="215"/>
      <c r="LE776" s="215"/>
      <c r="LF776" s="215"/>
      <c r="LG776" s="215"/>
      <c r="LH776" s="215"/>
      <c r="LI776" s="215"/>
      <c r="LJ776" s="215"/>
      <c r="LK776" s="215"/>
      <c r="LL776" s="215"/>
      <c r="LM776" s="215"/>
      <c r="LN776" s="215"/>
      <c r="LO776" s="215"/>
      <c r="LP776" s="215"/>
      <c r="LQ776" s="215"/>
      <c r="LR776" s="215"/>
      <c r="LS776" s="215"/>
      <c r="LT776" s="215"/>
      <c r="LU776" s="215"/>
      <c r="LV776" s="215"/>
      <c r="LW776" s="215"/>
      <c r="LX776" s="215"/>
      <c r="LY776" s="215"/>
      <c r="LZ776" s="215"/>
      <c r="MA776" s="215"/>
      <c r="MB776" s="215"/>
      <c r="MC776" s="215"/>
      <c r="MD776" s="215"/>
      <c r="ME776" s="215"/>
      <c r="MF776" s="215"/>
      <c r="MG776" s="215"/>
      <c r="MH776" s="215"/>
      <c r="MI776" s="215"/>
      <c r="MJ776" s="215"/>
      <c r="MK776" s="215"/>
      <c r="ML776" s="215"/>
      <c r="MM776" s="215"/>
      <c r="MN776" s="215"/>
      <c r="MO776" s="215"/>
      <c r="MP776" s="215"/>
      <c r="MQ776" s="215"/>
      <c r="MR776" s="215"/>
      <c r="MS776" s="215"/>
      <c r="MT776" s="215"/>
      <c r="MU776" s="215"/>
      <c r="MV776" s="215"/>
      <c r="MW776" s="215"/>
      <c r="MX776" s="215"/>
      <c r="MY776" s="215"/>
      <c r="MZ776" s="215"/>
      <c r="NA776" s="215"/>
      <c r="NB776" s="215"/>
      <c r="NC776" s="215"/>
      <c r="ND776" s="215"/>
      <c r="NE776" s="215"/>
      <c r="NF776" s="215"/>
      <c r="NG776" s="215"/>
      <c r="NH776" s="215"/>
      <c r="NI776" s="215"/>
      <c r="NJ776" s="215"/>
      <c r="NK776" s="215"/>
      <c r="NL776" s="215"/>
      <c r="NM776" s="215"/>
      <c r="NN776" s="215"/>
      <c r="NO776" s="215"/>
      <c r="NP776" s="215"/>
      <c r="NQ776" s="215"/>
      <c r="NR776" s="215"/>
      <c r="NS776" s="215"/>
      <c r="NT776" s="215"/>
      <c r="NU776" s="215"/>
      <c r="NV776" s="215"/>
      <c r="NW776" s="215"/>
      <c r="NX776" s="215"/>
      <c r="NY776" s="215"/>
      <c r="NZ776" s="215"/>
      <c r="OA776" s="215"/>
      <c r="OB776" s="215"/>
      <c r="OC776" s="215"/>
      <c r="OD776" s="215"/>
      <c r="OE776" s="215"/>
      <c r="OF776" s="215"/>
      <c r="OG776" s="215"/>
      <c r="OH776" s="215"/>
      <c r="OI776" s="215"/>
      <c r="OJ776" s="215"/>
      <c r="OK776" s="215"/>
      <c r="OL776" s="215"/>
      <c r="OM776" s="215"/>
      <c r="ON776" s="215"/>
      <c r="OO776" s="215"/>
      <c r="OP776" s="215"/>
      <c r="OQ776" s="215"/>
      <c r="OR776" s="215"/>
      <c r="OS776" s="215"/>
      <c r="OT776" s="215"/>
      <c r="OU776" s="215"/>
      <c r="OV776" s="215"/>
      <c r="OW776" s="215"/>
      <c r="OX776" s="215"/>
      <c r="OY776" s="215"/>
      <c r="OZ776" s="215"/>
      <c r="PA776" s="215"/>
      <c r="PB776" s="215"/>
      <c r="PC776" s="215"/>
      <c r="PD776" s="215"/>
      <c r="PE776" s="215"/>
      <c r="PF776" s="215"/>
      <c r="PG776" s="215"/>
      <c r="PH776" s="215"/>
      <c r="PI776" s="215"/>
      <c r="PJ776" s="215"/>
      <c r="PK776" s="215"/>
      <c r="PL776" s="215"/>
      <c r="PM776" s="215"/>
      <c r="PN776" s="215"/>
      <c r="PO776" s="215"/>
      <c r="PP776" s="215"/>
      <c r="PQ776" s="215"/>
      <c r="PR776" s="215"/>
      <c r="PS776" s="215"/>
      <c r="PT776" s="215"/>
      <c r="PU776" s="215"/>
      <c r="PV776" s="215"/>
      <c r="PW776" s="215"/>
      <c r="PX776" s="215"/>
      <c r="PY776" s="215"/>
      <c r="PZ776" s="215"/>
      <c r="QA776" s="215"/>
      <c r="QB776" s="215"/>
      <c r="QC776" s="215"/>
      <c r="QD776" s="215"/>
      <c r="QE776" s="215"/>
      <c r="QF776" s="215"/>
      <c r="QG776" s="215"/>
      <c r="QH776" s="215"/>
      <c r="QI776" s="215"/>
      <c r="QJ776" s="215"/>
      <c r="QK776" s="215"/>
      <c r="QL776" s="215"/>
      <c r="QM776" s="215"/>
      <c r="QN776" s="215"/>
      <c r="QO776" s="215"/>
      <c r="QP776" s="215"/>
      <c r="QQ776" s="215"/>
      <c r="QR776" s="215"/>
      <c r="QS776" s="215"/>
      <c r="QT776" s="215"/>
      <c r="QU776" s="215"/>
      <c r="QV776" s="215"/>
      <c r="QW776" s="215"/>
      <c r="QX776" s="215"/>
      <c r="QY776" s="215"/>
      <c r="QZ776" s="215"/>
      <c r="RA776" s="215"/>
      <c r="RB776" s="215"/>
      <c r="RC776" s="215"/>
      <c r="RD776" s="215"/>
      <c r="RE776" s="215"/>
      <c r="RF776" s="215"/>
      <c r="RG776" s="215"/>
      <c r="RH776" s="215"/>
      <c r="RI776" s="215"/>
      <c r="RJ776" s="215"/>
      <c r="RK776" s="215"/>
      <c r="RL776" s="215"/>
      <c r="RM776" s="215"/>
      <c r="RN776" s="215"/>
      <c r="RO776" s="215"/>
      <c r="RP776" s="215"/>
      <c r="RQ776" s="215"/>
      <c r="RR776" s="215"/>
      <c r="RS776" s="215"/>
      <c r="RT776" s="215"/>
      <c r="RU776" s="215"/>
      <c r="RV776" s="215"/>
      <c r="RW776" s="215"/>
      <c r="RX776" s="215"/>
      <c r="RY776" s="215"/>
      <c r="RZ776" s="215"/>
      <c r="SA776" s="215"/>
      <c r="SB776" s="215"/>
    </row>
    <row r="777" spans="1:496" ht="15" customHeight="1" x14ac:dyDescent="0.2">
      <c r="A777" s="216"/>
    </row>
    <row r="778" spans="1:496" ht="15" customHeight="1" x14ac:dyDescent="0.2">
      <c r="A778" s="216" t="s">
        <v>1068</v>
      </c>
      <c r="B778" s="216">
        <v>203</v>
      </c>
      <c r="E778" s="215" t="s">
        <v>743</v>
      </c>
    </row>
    <row r="779" spans="1:496" ht="15" customHeight="1" x14ac:dyDescent="0.2">
      <c r="A779" s="216" t="s">
        <v>1004</v>
      </c>
      <c r="B779" s="216">
        <v>203001</v>
      </c>
      <c r="E779" s="215" t="s">
        <v>744</v>
      </c>
    </row>
    <row r="780" spans="1:496" ht="15" customHeight="1" x14ac:dyDescent="0.2">
      <c r="A780" s="216" t="s">
        <v>1069</v>
      </c>
      <c r="B780" s="216">
        <v>203002</v>
      </c>
      <c r="E780" s="215" t="s">
        <v>597</v>
      </c>
    </row>
    <row r="781" spans="1:496" ht="15" customHeight="1" x14ac:dyDescent="0.2">
      <c r="A781" s="216"/>
    </row>
    <row r="782" spans="1:496" ht="15" customHeight="1" x14ac:dyDescent="0.2">
      <c r="A782" s="216" t="s">
        <v>1070</v>
      </c>
      <c r="B782" s="216">
        <v>204</v>
      </c>
      <c r="E782" s="215" t="s">
        <v>745</v>
      </c>
    </row>
    <row r="783" spans="1:496" ht="15" customHeight="1" x14ac:dyDescent="0.2">
      <c r="A783" s="216" t="s">
        <v>1071</v>
      </c>
      <c r="B783" s="216">
        <v>204001</v>
      </c>
      <c r="E783" s="223" t="s">
        <v>746</v>
      </c>
    </row>
    <row r="784" spans="1:496" ht="15" customHeight="1" x14ac:dyDescent="0.2">
      <c r="A784" s="216" t="s">
        <v>1072</v>
      </c>
      <c r="B784" s="216">
        <v>204002</v>
      </c>
      <c r="E784" s="223" t="s">
        <v>747</v>
      </c>
    </row>
    <row r="785" spans="1:496" ht="15" customHeight="1" x14ac:dyDescent="0.2">
      <c r="A785" s="216" t="s">
        <v>1073</v>
      </c>
      <c r="B785" s="216">
        <v>204003</v>
      </c>
      <c r="E785" s="223" t="s">
        <v>748</v>
      </c>
    </row>
    <row r="786" spans="1:496" s="221" customFormat="1" ht="15" customHeight="1" x14ac:dyDescent="0.2">
      <c r="A786" s="219"/>
      <c r="B786" s="219"/>
      <c r="D786" s="219"/>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215"/>
      <c r="BE786" s="215"/>
      <c r="BF786" s="215"/>
      <c r="BG786" s="215"/>
      <c r="BH786" s="215"/>
      <c r="BI786" s="215"/>
      <c r="BJ786" s="215"/>
      <c r="BK786" s="215"/>
      <c r="BL786" s="215"/>
      <c r="BM786" s="215"/>
      <c r="BN786" s="215"/>
      <c r="BO786" s="215"/>
      <c r="BP786" s="215"/>
      <c r="BQ786" s="215"/>
      <c r="BR786" s="215"/>
      <c r="BS786" s="215"/>
      <c r="BT786" s="215"/>
      <c r="BU786" s="215"/>
      <c r="BV786" s="215"/>
      <c r="BW786" s="215"/>
      <c r="BX786" s="215"/>
      <c r="BY786" s="215"/>
      <c r="BZ786" s="215"/>
      <c r="CA786" s="215"/>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c r="CV786" s="215"/>
      <c r="CW786" s="215"/>
      <c r="CX786" s="215"/>
      <c r="CY786" s="215"/>
      <c r="CZ786" s="215"/>
      <c r="DA786" s="215"/>
      <c r="DB786" s="215"/>
      <c r="DC786" s="215"/>
      <c r="DD786" s="215"/>
      <c r="DE786" s="215"/>
      <c r="DF786" s="215"/>
      <c r="DG786" s="215"/>
      <c r="DH786" s="215"/>
      <c r="DI786" s="215"/>
      <c r="DJ786" s="215"/>
      <c r="DK786" s="215"/>
      <c r="DL786" s="215"/>
      <c r="DM786" s="215"/>
      <c r="DN786" s="215"/>
      <c r="DO786" s="215"/>
      <c r="DP786" s="215"/>
      <c r="DQ786" s="215"/>
      <c r="DR786" s="215"/>
      <c r="DS786" s="215"/>
      <c r="DT786" s="215"/>
      <c r="DU786" s="215"/>
      <c r="DV786" s="215"/>
      <c r="DW786" s="215"/>
      <c r="DX786" s="215"/>
      <c r="DY786" s="215"/>
      <c r="DZ786" s="215"/>
      <c r="EA786" s="215"/>
      <c r="EB786" s="215"/>
      <c r="EC786" s="215"/>
      <c r="ED786" s="215"/>
      <c r="EE786" s="215"/>
      <c r="EF786" s="215"/>
      <c r="EG786" s="215"/>
      <c r="EH786" s="215"/>
      <c r="EI786" s="215"/>
      <c r="EJ786" s="215"/>
      <c r="EK786" s="215"/>
      <c r="EL786" s="215"/>
      <c r="EM786" s="215"/>
      <c r="EN786" s="215"/>
      <c r="EO786" s="215"/>
      <c r="EP786" s="215"/>
      <c r="EQ786" s="215"/>
      <c r="ER786" s="215"/>
      <c r="ES786" s="215"/>
      <c r="ET786" s="215"/>
      <c r="EU786" s="215"/>
      <c r="EV786" s="215"/>
      <c r="EW786" s="215"/>
      <c r="EX786" s="215"/>
      <c r="EY786" s="215"/>
      <c r="EZ786" s="215"/>
      <c r="FA786" s="215"/>
      <c r="FB786" s="215"/>
      <c r="FC786" s="215"/>
      <c r="FD786" s="215"/>
      <c r="FE786" s="215"/>
      <c r="FF786" s="215"/>
      <c r="FG786" s="215"/>
      <c r="FH786" s="215"/>
      <c r="FI786" s="215"/>
      <c r="FJ786" s="215"/>
      <c r="FK786" s="215"/>
      <c r="FL786" s="215"/>
      <c r="FM786" s="215"/>
      <c r="FN786" s="215"/>
      <c r="FO786" s="215"/>
      <c r="FP786" s="215"/>
      <c r="FQ786" s="215"/>
      <c r="FR786" s="215"/>
      <c r="FS786" s="215"/>
      <c r="FT786" s="215"/>
      <c r="FU786" s="215"/>
      <c r="FV786" s="215"/>
      <c r="FW786" s="215"/>
      <c r="FX786" s="215"/>
      <c r="FY786" s="215"/>
      <c r="FZ786" s="215"/>
      <c r="GA786" s="215"/>
      <c r="GB786" s="215"/>
      <c r="GC786" s="215"/>
      <c r="GD786" s="215"/>
      <c r="GE786" s="215"/>
      <c r="GF786" s="215"/>
      <c r="GG786" s="215"/>
      <c r="GH786" s="215"/>
      <c r="GI786" s="215"/>
      <c r="GJ786" s="215"/>
      <c r="GK786" s="215"/>
      <c r="GL786" s="215"/>
      <c r="GM786" s="215"/>
      <c r="GN786" s="215"/>
      <c r="GO786" s="215"/>
      <c r="GP786" s="215"/>
      <c r="GQ786" s="215"/>
      <c r="GR786" s="215"/>
      <c r="GS786" s="215"/>
      <c r="GT786" s="215"/>
      <c r="GU786" s="215"/>
      <c r="GV786" s="215"/>
      <c r="GW786" s="215"/>
      <c r="GX786" s="215"/>
      <c r="GY786" s="215"/>
      <c r="GZ786" s="215"/>
      <c r="HA786" s="215"/>
      <c r="HB786" s="215"/>
      <c r="HC786" s="215"/>
      <c r="HD786" s="215"/>
      <c r="HE786" s="215"/>
      <c r="HF786" s="215"/>
      <c r="HG786" s="215"/>
      <c r="HH786" s="215"/>
      <c r="HI786" s="215"/>
      <c r="HJ786" s="215"/>
      <c r="HK786" s="215"/>
      <c r="HL786" s="215"/>
      <c r="HM786" s="215"/>
      <c r="HN786" s="215"/>
      <c r="HO786" s="215"/>
      <c r="HP786" s="215"/>
      <c r="HQ786" s="215"/>
      <c r="HR786" s="215"/>
      <c r="HS786" s="215"/>
      <c r="HT786" s="215"/>
      <c r="HU786" s="215"/>
      <c r="HV786" s="215"/>
      <c r="HW786" s="215"/>
      <c r="HX786" s="215"/>
      <c r="HY786" s="215"/>
      <c r="HZ786" s="215"/>
      <c r="IA786" s="215"/>
      <c r="IB786" s="215"/>
      <c r="IC786" s="215"/>
      <c r="ID786" s="215"/>
      <c r="IE786" s="215"/>
      <c r="IF786" s="215"/>
      <c r="IG786" s="215"/>
      <c r="IH786" s="215"/>
      <c r="II786" s="215"/>
      <c r="IJ786" s="215"/>
      <c r="IK786" s="215"/>
      <c r="IL786" s="215"/>
      <c r="IM786" s="215"/>
      <c r="IN786" s="215"/>
      <c r="IO786" s="215"/>
      <c r="IP786" s="215"/>
      <c r="IQ786" s="215"/>
      <c r="IR786" s="215"/>
      <c r="IS786" s="215"/>
      <c r="IT786" s="215"/>
      <c r="IU786" s="215"/>
      <c r="IV786" s="215"/>
      <c r="IW786" s="215"/>
      <c r="IX786" s="215"/>
      <c r="IY786" s="215"/>
      <c r="IZ786" s="215"/>
      <c r="JA786" s="215"/>
      <c r="JB786" s="215"/>
      <c r="JC786" s="215"/>
      <c r="JD786" s="215"/>
      <c r="JE786" s="215"/>
      <c r="JF786" s="215"/>
      <c r="JG786" s="215"/>
      <c r="JH786" s="215"/>
      <c r="JI786" s="215"/>
      <c r="JJ786" s="215"/>
      <c r="JK786" s="215"/>
      <c r="JL786" s="215"/>
      <c r="JM786" s="215"/>
      <c r="JN786" s="215"/>
      <c r="JO786" s="215"/>
      <c r="JP786" s="215"/>
      <c r="JQ786" s="215"/>
      <c r="JR786" s="215"/>
      <c r="JS786" s="215"/>
      <c r="JT786" s="215"/>
      <c r="JU786" s="215"/>
      <c r="JV786" s="215"/>
      <c r="JW786" s="215"/>
      <c r="JX786" s="215"/>
      <c r="JY786" s="215"/>
      <c r="JZ786" s="215"/>
      <c r="KA786" s="215"/>
      <c r="KB786" s="215"/>
      <c r="KC786" s="215"/>
      <c r="KD786" s="215"/>
      <c r="KE786" s="215"/>
      <c r="KF786" s="215"/>
      <c r="KG786" s="215"/>
      <c r="KH786" s="215"/>
      <c r="KI786" s="215"/>
      <c r="KJ786" s="215"/>
      <c r="KK786" s="215"/>
      <c r="KL786" s="215"/>
      <c r="KM786" s="215"/>
      <c r="KN786" s="215"/>
      <c r="KO786" s="215"/>
      <c r="KP786" s="215"/>
      <c r="KQ786" s="215"/>
      <c r="KR786" s="215"/>
      <c r="KS786" s="215"/>
      <c r="KT786" s="215"/>
      <c r="KU786" s="215"/>
      <c r="KV786" s="215"/>
      <c r="KW786" s="215"/>
      <c r="KX786" s="215"/>
      <c r="KY786" s="215"/>
      <c r="KZ786" s="215"/>
      <c r="LA786" s="215"/>
      <c r="LB786" s="215"/>
      <c r="LC786" s="215"/>
      <c r="LD786" s="215"/>
      <c r="LE786" s="215"/>
      <c r="LF786" s="215"/>
      <c r="LG786" s="215"/>
      <c r="LH786" s="215"/>
      <c r="LI786" s="215"/>
      <c r="LJ786" s="215"/>
      <c r="LK786" s="215"/>
      <c r="LL786" s="215"/>
      <c r="LM786" s="215"/>
      <c r="LN786" s="215"/>
      <c r="LO786" s="215"/>
      <c r="LP786" s="215"/>
      <c r="LQ786" s="215"/>
      <c r="LR786" s="215"/>
      <c r="LS786" s="215"/>
      <c r="LT786" s="215"/>
      <c r="LU786" s="215"/>
      <c r="LV786" s="215"/>
      <c r="LW786" s="215"/>
      <c r="LX786" s="215"/>
      <c r="LY786" s="215"/>
      <c r="LZ786" s="215"/>
      <c r="MA786" s="215"/>
      <c r="MB786" s="215"/>
      <c r="MC786" s="215"/>
      <c r="MD786" s="215"/>
      <c r="ME786" s="215"/>
      <c r="MF786" s="215"/>
      <c r="MG786" s="215"/>
      <c r="MH786" s="215"/>
      <c r="MI786" s="215"/>
      <c r="MJ786" s="215"/>
      <c r="MK786" s="215"/>
      <c r="ML786" s="215"/>
      <c r="MM786" s="215"/>
      <c r="MN786" s="215"/>
      <c r="MO786" s="215"/>
      <c r="MP786" s="215"/>
      <c r="MQ786" s="215"/>
      <c r="MR786" s="215"/>
      <c r="MS786" s="215"/>
      <c r="MT786" s="215"/>
      <c r="MU786" s="215"/>
      <c r="MV786" s="215"/>
      <c r="MW786" s="215"/>
      <c r="MX786" s="215"/>
      <c r="MY786" s="215"/>
      <c r="MZ786" s="215"/>
      <c r="NA786" s="215"/>
      <c r="NB786" s="215"/>
      <c r="NC786" s="215"/>
      <c r="ND786" s="215"/>
      <c r="NE786" s="215"/>
      <c r="NF786" s="215"/>
      <c r="NG786" s="215"/>
      <c r="NH786" s="215"/>
      <c r="NI786" s="215"/>
      <c r="NJ786" s="215"/>
      <c r="NK786" s="215"/>
      <c r="NL786" s="215"/>
      <c r="NM786" s="215"/>
      <c r="NN786" s="215"/>
      <c r="NO786" s="215"/>
      <c r="NP786" s="215"/>
      <c r="NQ786" s="215"/>
      <c r="NR786" s="215"/>
      <c r="NS786" s="215"/>
      <c r="NT786" s="215"/>
      <c r="NU786" s="215"/>
      <c r="NV786" s="215"/>
      <c r="NW786" s="215"/>
      <c r="NX786" s="215"/>
      <c r="NY786" s="215"/>
      <c r="NZ786" s="215"/>
      <c r="OA786" s="215"/>
      <c r="OB786" s="215"/>
      <c r="OC786" s="215"/>
      <c r="OD786" s="215"/>
      <c r="OE786" s="215"/>
      <c r="OF786" s="215"/>
      <c r="OG786" s="215"/>
      <c r="OH786" s="215"/>
      <c r="OI786" s="215"/>
      <c r="OJ786" s="215"/>
      <c r="OK786" s="215"/>
      <c r="OL786" s="215"/>
      <c r="OM786" s="215"/>
      <c r="ON786" s="215"/>
      <c r="OO786" s="215"/>
      <c r="OP786" s="215"/>
      <c r="OQ786" s="215"/>
      <c r="OR786" s="215"/>
      <c r="OS786" s="215"/>
      <c r="OT786" s="215"/>
      <c r="OU786" s="215"/>
      <c r="OV786" s="215"/>
      <c r="OW786" s="215"/>
      <c r="OX786" s="215"/>
      <c r="OY786" s="215"/>
      <c r="OZ786" s="215"/>
      <c r="PA786" s="215"/>
      <c r="PB786" s="215"/>
      <c r="PC786" s="215"/>
      <c r="PD786" s="215"/>
      <c r="PE786" s="215"/>
      <c r="PF786" s="215"/>
      <c r="PG786" s="215"/>
      <c r="PH786" s="215"/>
      <c r="PI786" s="215"/>
      <c r="PJ786" s="215"/>
      <c r="PK786" s="215"/>
      <c r="PL786" s="215"/>
      <c r="PM786" s="215"/>
      <c r="PN786" s="215"/>
      <c r="PO786" s="215"/>
      <c r="PP786" s="215"/>
      <c r="PQ786" s="215"/>
      <c r="PR786" s="215"/>
      <c r="PS786" s="215"/>
      <c r="PT786" s="215"/>
      <c r="PU786" s="215"/>
      <c r="PV786" s="215"/>
      <c r="PW786" s="215"/>
      <c r="PX786" s="215"/>
      <c r="PY786" s="215"/>
      <c r="PZ786" s="215"/>
      <c r="QA786" s="215"/>
      <c r="QB786" s="215"/>
      <c r="QC786" s="215"/>
      <c r="QD786" s="215"/>
      <c r="QE786" s="215"/>
      <c r="QF786" s="215"/>
      <c r="QG786" s="215"/>
      <c r="QH786" s="215"/>
      <c r="QI786" s="215"/>
      <c r="QJ786" s="215"/>
      <c r="QK786" s="215"/>
      <c r="QL786" s="215"/>
      <c r="QM786" s="215"/>
      <c r="QN786" s="215"/>
      <c r="QO786" s="215"/>
      <c r="QP786" s="215"/>
      <c r="QQ786" s="215"/>
      <c r="QR786" s="215"/>
      <c r="QS786" s="215"/>
      <c r="QT786" s="215"/>
      <c r="QU786" s="215"/>
      <c r="QV786" s="215"/>
      <c r="QW786" s="215"/>
      <c r="QX786" s="215"/>
      <c r="QY786" s="215"/>
      <c r="QZ786" s="215"/>
      <c r="RA786" s="215"/>
      <c r="RB786" s="215"/>
      <c r="RC786" s="215"/>
      <c r="RD786" s="215"/>
      <c r="RE786" s="215"/>
      <c r="RF786" s="215"/>
      <c r="RG786" s="215"/>
      <c r="RH786" s="215"/>
      <c r="RI786" s="215"/>
      <c r="RJ786" s="215"/>
      <c r="RK786" s="215"/>
      <c r="RL786" s="215"/>
      <c r="RM786" s="215"/>
      <c r="RN786" s="215"/>
      <c r="RO786" s="215"/>
      <c r="RP786" s="215"/>
      <c r="RQ786" s="215"/>
      <c r="RR786" s="215"/>
      <c r="RS786" s="215"/>
      <c r="RT786" s="215"/>
      <c r="RU786" s="215"/>
      <c r="RV786" s="215"/>
      <c r="RW786" s="215"/>
      <c r="RX786" s="215"/>
      <c r="RY786" s="215"/>
      <c r="RZ786" s="215"/>
      <c r="SA786" s="215"/>
      <c r="SB786" s="215"/>
    </row>
    <row r="787" spans="1:496" s="221" customFormat="1" ht="15" customHeight="1" x14ac:dyDescent="0.2">
      <c r="A787" s="219"/>
      <c r="B787" s="219"/>
      <c r="D787" s="219"/>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215"/>
      <c r="BE787" s="215"/>
      <c r="BF787" s="215"/>
      <c r="BG787" s="215"/>
      <c r="BH787" s="215"/>
      <c r="BI787" s="215"/>
      <c r="BJ787" s="215"/>
      <c r="BK787" s="215"/>
      <c r="BL787" s="215"/>
      <c r="BM787" s="215"/>
      <c r="BN787" s="215"/>
      <c r="BO787" s="215"/>
      <c r="BP787" s="215"/>
      <c r="BQ787" s="215"/>
      <c r="BR787" s="215"/>
      <c r="BS787" s="215"/>
      <c r="BT787" s="215"/>
      <c r="BU787" s="215"/>
      <c r="BV787" s="215"/>
      <c r="BW787" s="215"/>
      <c r="BX787" s="215"/>
      <c r="BY787" s="215"/>
      <c r="BZ787" s="215"/>
      <c r="CA787" s="215"/>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c r="CV787" s="215"/>
      <c r="CW787" s="215"/>
      <c r="CX787" s="215"/>
      <c r="CY787" s="215"/>
      <c r="CZ787" s="215"/>
      <c r="DA787" s="215"/>
      <c r="DB787" s="215"/>
      <c r="DC787" s="215"/>
      <c r="DD787" s="215"/>
      <c r="DE787" s="215"/>
      <c r="DF787" s="215"/>
      <c r="DG787" s="215"/>
      <c r="DH787" s="215"/>
      <c r="DI787" s="215"/>
      <c r="DJ787" s="215"/>
      <c r="DK787" s="215"/>
      <c r="DL787" s="215"/>
      <c r="DM787" s="215"/>
      <c r="DN787" s="215"/>
      <c r="DO787" s="215"/>
      <c r="DP787" s="215"/>
      <c r="DQ787" s="215"/>
      <c r="DR787" s="215"/>
      <c r="DS787" s="215"/>
      <c r="DT787" s="215"/>
      <c r="DU787" s="215"/>
      <c r="DV787" s="215"/>
      <c r="DW787" s="215"/>
      <c r="DX787" s="215"/>
      <c r="DY787" s="215"/>
      <c r="DZ787" s="215"/>
      <c r="EA787" s="215"/>
      <c r="EB787" s="215"/>
      <c r="EC787" s="215"/>
      <c r="ED787" s="215"/>
      <c r="EE787" s="215"/>
      <c r="EF787" s="215"/>
      <c r="EG787" s="215"/>
      <c r="EH787" s="215"/>
      <c r="EI787" s="215"/>
      <c r="EJ787" s="215"/>
      <c r="EK787" s="215"/>
      <c r="EL787" s="215"/>
      <c r="EM787" s="215"/>
      <c r="EN787" s="215"/>
      <c r="EO787" s="215"/>
      <c r="EP787" s="215"/>
      <c r="EQ787" s="215"/>
      <c r="ER787" s="215"/>
      <c r="ES787" s="215"/>
      <c r="ET787" s="215"/>
      <c r="EU787" s="215"/>
      <c r="EV787" s="215"/>
      <c r="EW787" s="215"/>
      <c r="EX787" s="215"/>
      <c r="EY787" s="215"/>
      <c r="EZ787" s="215"/>
      <c r="FA787" s="215"/>
      <c r="FB787" s="215"/>
      <c r="FC787" s="215"/>
      <c r="FD787" s="215"/>
      <c r="FE787" s="215"/>
      <c r="FF787" s="215"/>
      <c r="FG787" s="215"/>
      <c r="FH787" s="215"/>
      <c r="FI787" s="215"/>
      <c r="FJ787" s="215"/>
      <c r="FK787" s="215"/>
      <c r="FL787" s="215"/>
      <c r="FM787" s="215"/>
      <c r="FN787" s="215"/>
      <c r="FO787" s="215"/>
      <c r="FP787" s="215"/>
      <c r="FQ787" s="215"/>
      <c r="FR787" s="215"/>
      <c r="FS787" s="215"/>
      <c r="FT787" s="215"/>
      <c r="FU787" s="215"/>
      <c r="FV787" s="215"/>
      <c r="FW787" s="215"/>
      <c r="FX787" s="215"/>
      <c r="FY787" s="215"/>
      <c r="FZ787" s="215"/>
      <c r="GA787" s="215"/>
      <c r="GB787" s="215"/>
      <c r="GC787" s="215"/>
      <c r="GD787" s="215"/>
      <c r="GE787" s="215"/>
      <c r="GF787" s="215"/>
      <c r="GG787" s="215"/>
      <c r="GH787" s="215"/>
      <c r="GI787" s="215"/>
      <c r="GJ787" s="215"/>
      <c r="GK787" s="215"/>
      <c r="GL787" s="215"/>
      <c r="GM787" s="215"/>
      <c r="GN787" s="215"/>
      <c r="GO787" s="215"/>
      <c r="GP787" s="215"/>
      <c r="GQ787" s="215"/>
      <c r="GR787" s="215"/>
      <c r="GS787" s="215"/>
      <c r="GT787" s="215"/>
      <c r="GU787" s="215"/>
      <c r="GV787" s="215"/>
      <c r="GW787" s="215"/>
      <c r="GX787" s="215"/>
      <c r="GY787" s="215"/>
      <c r="GZ787" s="215"/>
      <c r="HA787" s="215"/>
      <c r="HB787" s="215"/>
      <c r="HC787" s="215"/>
      <c r="HD787" s="215"/>
      <c r="HE787" s="215"/>
      <c r="HF787" s="215"/>
      <c r="HG787" s="215"/>
      <c r="HH787" s="215"/>
      <c r="HI787" s="215"/>
      <c r="HJ787" s="215"/>
      <c r="HK787" s="215"/>
      <c r="HL787" s="215"/>
      <c r="HM787" s="215"/>
      <c r="HN787" s="215"/>
      <c r="HO787" s="215"/>
      <c r="HP787" s="215"/>
      <c r="HQ787" s="215"/>
      <c r="HR787" s="215"/>
      <c r="HS787" s="215"/>
      <c r="HT787" s="215"/>
      <c r="HU787" s="215"/>
      <c r="HV787" s="215"/>
      <c r="HW787" s="215"/>
      <c r="HX787" s="215"/>
      <c r="HY787" s="215"/>
      <c r="HZ787" s="215"/>
      <c r="IA787" s="215"/>
      <c r="IB787" s="215"/>
      <c r="IC787" s="215"/>
      <c r="ID787" s="215"/>
      <c r="IE787" s="215"/>
      <c r="IF787" s="215"/>
      <c r="IG787" s="215"/>
      <c r="IH787" s="215"/>
      <c r="II787" s="215"/>
      <c r="IJ787" s="215"/>
      <c r="IK787" s="215"/>
      <c r="IL787" s="215"/>
      <c r="IM787" s="215"/>
      <c r="IN787" s="215"/>
      <c r="IO787" s="215"/>
      <c r="IP787" s="215"/>
      <c r="IQ787" s="215"/>
      <c r="IR787" s="215"/>
      <c r="IS787" s="215"/>
      <c r="IT787" s="215"/>
      <c r="IU787" s="215"/>
      <c r="IV787" s="215"/>
      <c r="IW787" s="215"/>
      <c r="IX787" s="215"/>
      <c r="IY787" s="215"/>
      <c r="IZ787" s="215"/>
      <c r="JA787" s="215"/>
      <c r="JB787" s="215"/>
      <c r="JC787" s="215"/>
      <c r="JD787" s="215"/>
      <c r="JE787" s="215"/>
      <c r="JF787" s="215"/>
      <c r="JG787" s="215"/>
      <c r="JH787" s="215"/>
      <c r="JI787" s="215"/>
      <c r="JJ787" s="215"/>
      <c r="JK787" s="215"/>
      <c r="JL787" s="215"/>
      <c r="JM787" s="215"/>
      <c r="JN787" s="215"/>
      <c r="JO787" s="215"/>
      <c r="JP787" s="215"/>
      <c r="JQ787" s="215"/>
      <c r="JR787" s="215"/>
      <c r="JS787" s="215"/>
      <c r="JT787" s="215"/>
      <c r="JU787" s="215"/>
      <c r="JV787" s="215"/>
      <c r="JW787" s="215"/>
      <c r="JX787" s="215"/>
      <c r="JY787" s="215"/>
      <c r="JZ787" s="215"/>
      <c r="KA787" s="215"/>
      <c r="KB787" s="215"/>
      <c r="KC787" s="215"/>
      <c r="KD787" s="215"/>
      <c r="KE787" s="215"/>
      <c r="KF787" s="215"/>
      <c r="KG787" s="215"/>
      <c r="KH787" s="215"/>
      <c r="KI787" s="215"/>
      <c r="KJ787" s="215"/>
      <c r="KK787" s="215"/>
      <c r="KL787" s="215"/>
      <c r="KM787" s="215"/>
      <c r="KN787" s="215"/>
      <c r="KO787" s="215"/>
      <c r="KP787" s="215"/>
      <c r="KQ787" s="215"/>
      <c r="KR787" s="215"/>
      <c r="KS787" s="215"/>
      <c r="KT787" s="215"/>
      <c r="KU787" s="215"/>
      <c r="KV787" s="215"/>
      <c r="KW787" s="215"/>
      <c r="KX787" s="215"/>
      <c r="KY787" s="215"/>
      <c r="KZ787" s="215"/>
      <c r="LA787" s="215"/>
      <c r="LB787" s="215"/>
      <c r="LC787" s="215"/>
      <c r="LD787" s="215"/>
      <c r="LE787" s="215"/>
      <c r="LF787" s="215"/>
      <c r="LG787" s="215"/>
      <c r="LH787" s="215"/>
      <c r="LI787" s="215"/>
      <c r="LJ787" s="215"/>
      <c r="LK787" s="215"/>
      <c r="LL787" s="215"/>
      <c r="LM787" s="215"/>
      <c r="LN787" s="215"/>
      <c r="LO787" s="215"/>
      <c r="LP787" s="215"/>
      <c r="LQ787" s="215"/>
      <c r="LR787" s="215"/>
      <c r="LS787" s="215"/>
      <c r="LT787" s="215"/>
      <c r="LU787" s="215"/>
      <c r="LV787" s="215"/>
      <c r="LW787" s="215"/>
      <c r="LX787" s="215"/>
      <c r="LY787" s="215"/>
      <c r="LZ787" s="215"/>
      <c r="MA787" s="215"/>
      <c r="MB787" s="215"/>
      <c r="MC787" s="215"/>
      <c r="MD787" s="215"/>
      <c r="ME787" s="215"/>
      <c r="MF787" s="215"/>
      <c r="MG787" s="215"/>
      <c r="MH787" s="215"/>
      <c r="MI787" s="215"/>
      <c r="MJ787" s="215"/>
      <c r="MK787" s="215"/>
      <c r="ML787" s="215"/>
      <c r="MM787" s="215"/>
      <c r="MN787" s="215"/>
      <c r="MO787" s="215"/>
      <c r="MP787" s="215"/>
      <c r="MQ787" s="215"/>
      <c r="MR787" s="215"/>
      <c r="MS787" s="215"/>
      <c r="MT787" s="215"/>
      <c r="MU787" s="215"/>
      <c r="MV787" s="215"/>
      <c r="MW787" s="215"/>
      <c r="MX787" s="215"/>
      <c r="MY787" s="215"/>
      <c r="MZ787" s="215"/>
      <c r="NA787" s="215"/>
      <c r="NB787" s="215"/>
      <c r="NC787" s="215"/>
      <c r="ND787" s="215"/>
      <c r="NE787" s="215"/>
      <c r="NF787" s="215"/>
      <c r="NG787" s="215"/>
      <c r="NH787" s="215"/>
      <c r="NI787" s="215"/>
      <c r="NJ787" s="215"/>
      <c r="NK787" s="215"/>
      <c r="NL787" s="215"/>
      <c r="NM787" s="215"/>
      <c r="NN787" s="215"/>
      <c r="NO787" s="215"/>
      <c r="NP787" s="215"/>
      <c r="NQ787" s="215"/>
      <c r="NR787" s="215"/>
      <c r="NS787" s="215"/>
      <c r="NT787" s="215"/>
      <c r="NU787" s="215"/>
      <c r="NV787" s="215"/>
      <c r="NW787" s="215"/>
      <c r="NX787" s="215"/>
      <c r="NY787" s="215"/>
      <c r="NZ787" s="215"/>
      <c r="OA787" s="215"/>
      <c r="OB787" s="215"/>
      <c r="OC787" s="215"/>
      <c r="OD787" s="215"/>
      <c r="OE787" s="215"/>
      <c r="OF787" s="215"/>
      <c r="OG787" s="215"/>
      <c r="OH787" s="215"/>
      <c r="OI787" s="215"/>
      <c r="OJ787" s="215"/>
      <c r="OK787" s="215"/>
      <c r="OL787" s="215"/>
      <c r="OM787" s="215"/>
      <c r="ON787" s="215"/>
      <c r="OO787" s="215"/>
      <c r="OP787" s="215"/>
      <c r="OQ787" s="215"/>
      <c r="OR787" s="215"/>
      <c r="OS787" s="215"/>
      <c r="OT787" s="215"/>
      <c r="OU787" s="215"/>
      <c r="OV787" s="215"/>
      <c r="OW787" s="215"/>
      <c r="OX787" s="215"/>
      <c r="OY787" s="215"/>
      <c r="OZ787" s="215"/>
      <c r="PA787" s="215"/>
      <c r="PB787" s="215"/>
      <c r="PC787" s="215"/>
      <c r="PD787" s="215"/>
      <c r="PE787" s="215"/>
      <c r="PF787" s="215"/>
      <c r="PG787" s="215"/>
      <c r="PH787" s="215"/>
      <c r="PI787" s="215"/>
      <c r="PJ787" s="215"/>
      <c r="PK787" s="215"/>
      <c r="PL787" s="215"/>
      <c r="PM787" s="215"/>
      <c r="PN787" s="215"/>
      <c r="PO787" s="215"/>
      <c r="PP787" s="215"/>
      <c r="PQ787" s="215"/>
      <c r="PR787" s="215"/>
      <c r="PS787" s="215"/>
      <c r="PT787" s="215"/>
      <c r="PU787" s="215"/>
      <c r="PV787" s="215"/>
      <c r="PW787" s="215"/>
      <c r="PX787" s="215"/>
      <c r="PY787" s="215"/>
      <c r="PZ787" s="215"/>
      <c r="QA787" s="215"/>
      <c r="QB787" s="215"/>
      <c r="QC787" s="215"/>
      <c r="QD787" s="215"/>
      <c r="QE787" s="215"/>
      <c r="QF787" s="215"/>
      <c r="QG787" s="215"/>
      <c r="QH787" s="215"/>
      <c r="QI787" s="215"/>
      <c r="QJ787" s="215"/>
      <c r="QK787" s="215"/>
      <c r="QL787" s="215"/>
      <c r="QM787" s="215"/>
      <c r="QN787" s="215"/>
      <c r="QO787" s="215"/>
      <c r="QP787" s="215"/>
      <c r="QQ787" s="215"/>
      <c r="QR787" s="215"/>
      <c r="QS787" s="215"/>
      <c r="QT787" s="215"/>
      <c r="QU787" s="215"/>
      <c r="QV787" s="215"/>
      <c r="QW787" s="215"/>
      <c r="QX787" s="215"/>
      <c r="QY787" s="215"/>
      <c r="QZ787" s="215"/>
      <c r="RA787" s="215"/>
      <c r="RB787" s="215"/>
      <c r="RC787" s="215"/>
      <c r="RD787" s="215"/>
      <c r="RE787" s="215"/>
      <c r="RF787" s="215"/>
      <c r="RG787" s="215"/>
      <c r="RH787" s="215"/>
      <c r="RI787" s="215"/>
      <c r="RJ787" s="215"/>
      <c r="RK787" s="215"/>
      <c r="RL787" s="215"/>
      <c r="RM787" s="215"/>
      <c r="RN787" s="215"/>
      <c r="RO787" s="215"/>
      <c r="RP787" s="215"/>
      <c r="RQ787" s="215"/>
      <c r="RR787" s="215"/>
      <c r="RS787" s="215"/>
      <c r="RT787" s="215"/>
      <c r="RU787" s="215"/>
      <c r="RV787" s="215"/>
      <c r="RW787" s="215"/>
      <c r="RX787" s="215"/>
      <c r="RY787" s="215"/>
      <c r="RZ787" s="215"/>
      <c r="SA787" s="215"/>
      <c r="SB787" s="215"/>
    </row>
    <row r="788" spans="1:496" ht="15" customHeight="1" x14ac:dyDescent="0.2">
      <c r="A788" s="216"/>
    </row>
    <row r="789" spans="1:496" ht="15" customHeight="1" x14ac:dyDescent="0.2">
      <c r="A789" s="216" t="s">
        <v>1074</v>
      </c>
      <c r="B789" s="216">
        <v>205</v>
      </c>
      <c r="E789" s="215" t="s">
        <v>749</v>
      </c>
    </row>
    <row r="790" spans="1:496" ht="15" customHeight="1" x14ac:dyDescent="0.2">
      <c r="A790" s="216" t="s">
        <v>1075</v>
      </c>
      <c r="B790" s="216">
        <v>205001</v>
      </c>
      <c r="E790" s="215" t="s">
        <v>1076</v>
      </c>
    </row>
    <row r="791" spans="1:496" ht="15" customHeight="1" x14ac:dyDescent="0.2">
      <c r="A791" s="216" t="s">
        <v>1077</v>
      </c>
      <c r="B791" s="216">
        <v>205002</v>
      </c>
      <c r="E791" s="215" t="s">
        <v>1078</v>
      </c>
    </row>
    <row r="792" spans="1:496" s="221" customFormat="1" ht="15" customHeight="1" x14ac:dyDescent="0.2">
      <c r="A792" s="219"/>
      <c r="B792" s="219"/>
      <c r="D792" s="219"/>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215"/>
      <c r="BE792" s="215"/>
      <c r="BF792" s="215"/>
      <c r="BG792" s="215"/>
      <c r="BH792" s="215"/>
      <c r="BI792" s="215"/>
      <c r="BJ792" s="215"/>
      <c r="BK792" s="215"/>
      <c r="BL792" s="215"/>
      <c r="BM792" s="215"/>
      <c r="BN792" s="215"/>
      <c r="BO792" s="215"/>
      <c r="BP792" s="215"/>
      <c r="BQ792" s="215"/>
      <c r="BR792" s="215"/>
      <c r="BS792" s="215"/>
      <c r="BT792" s="215"/>
      <c r="BU792" s="215"/>
      <c r="BV792" s="215"/>
      <c r="BW792" s="215"/>
      <c r="BX792" s="215"/>
      <c r="BY792" s="215"/>
      <c r="BZ792" s="215"/>
      <c r="CA792" s="215"/>
      <c r="CB792" s="215"/>
      <c r="CC792" s="215"/>
      <c r="CD792" s="215"/>
      <c r="CE792" s="215"/>
      <c r="CF792" s="215"/>
      <c r="CG792" s="215"/>
      <c r="CH792" s="215"/>
      <c r="CI792" s="215"/>
      <c r="CJ792" s="215"/>
      <c r="CK792" s="215"/>
      <c r="CL792" s="215"/>
      <c r="CM792" s="215"/>
      <c r="CN792" s="215"/>
      <c r="CO792" s="215"/>
      <c r="CP792" s="215"/>
      <c r="CQ792" s="215"/>
      <c r="CR792" s="215"/>
      <c r="CS792" s="215"/>
      <c r="CT792" s="215"/>
      <c r="CU792" s="215"/>
      <c r="CV792" s="215"/>
      <c r="CW792" s="215"/>
      <c r="CX792" s="215"/>
      <c r="CY792" s="215"/>
      <c r="CZ792" s="215"/>
      <c r="DA792" s="215"/>
      <c r="DB792" s="215"/>
      <c r="DC792" s="215"/>
      <c r="DD792" s="215"/>
      <c r="DE792" s="215"/>
      <c r="DF792" s="215"/>
      <c r="DG792" s="215"/>
      <c r="DH792" s="215"/>
      <c r="DI792" s="215"/>
      <c r="DJ792" s="215"/>
      <c r="DK792" s="215"/>
      <c r="DL792" s="215"/>
      <c r="DM792" s="215"/>
      <c r="DN792" s="215"/>
      <c r="DO792" s="215"/>
      <c r="DP792" s="215"/>
      <c r="DQ792" s="215"/>
      <c r="DR792" s="215"/>
      <c r="DS792" s="215"/>
      <c r="DT792" s="215"/>
      <c r="DU792" s="215"/>
      <c r="DV792" s="215"/>
      <c r="DW792" s="215"/>
      <c r="DX792" s="215"/>
      <c r="DY792" s="215"/>
      <c r="DZ792" s="215"/>
      <c r="EA792" s="215"/>
      <c r="EB792" s="215"/>
      <c r="EC792" s="215"/>
      <c r="ED792" s="215"/>
      <c r="EE792" s="215"/>
      <c r="EF792" s="215"/>
      <c r="EG792" s="215"/>
      <c r="EH792" s="215"/>
      <c r="EI792" s="215"/>
      <c r="EJ792" s="215"/>
      <c r="EK792" s="215"/>
      <c r="EL792" s="215"/>
      <c r="EM792" s="215"/>
      <c r="EN792" s="215"/>
      <c r="EO792" s="215"/>
      <c r="EP792" s="215"/>
      <c r="EQ792" s="215"/>
      <c r="ER792" s="215"/>
      <c r="ES792" s="215"/>
      <c r="ET792" s="215"/>
      <c r="EU792" s="215"/>
      <c r="EV792" s="215"/>
      <c r="EW792" s="215"/>
      <c r="EX792" s="215"/>
      <c r="EY792" s="215"/>
      <c r="EZ792" s="215"/>
      <c r="FA792" s="215"/>
      <c r="FB792" s="215"/>
      <c r="FC792" s="215"/>
      <c r="FD792" s="215"/>
      <c r="FE792" s="215"/>
      <c r="FF792" s="215"/>
      <c r="FG792" s="215"/>
      <c r="FH792" s="215"/>
      <c r="FI792" s="215"/>
      <c r="FJ792" s="215"/>
      <c r="FK792" s="215"/>
      <c r="FL792" s="215"/>
      <c r="FM792" s="215"/>
      <c r="FN792" s="215"/>
      <c r="FO792" s="215"/>
      <c r="FP792" s="215"/>
      <c r="FQ792" s="215"/>
      <c r="FR792" s="215"/>
      <c r="FS792" s="215"/>
      <c r="FT792" s="215"/>
      <c r="FU792" s="215"/>
      <c r="FV792" s="215"/>
      <c r="FW792" s="215"/>
      <c r="FX792" s="215"/>
      <c r="FY792" s="215"/>
      <c r="FZ792" s="215"/>
      <c r="GA792" s="215"/>
      <c r="GB792" s="215"/>
      <c r="GC792" s="215"/>
      <c r="GD792" s="215"/>
      <c r="GE792" s="215"/>
      <c r="GF792" s="215"/>
      <c r="GG792" s="215"/>
      <c r="GH792" s="215"/>
      <c r="GI792" s="215"/>
      <c r="GJ792" s="215"/>
      <c r="GK792" s="215"/>
      <c r="GL792" s="215"/>
      <c r="GM792" s="215"/>
      <c r="GN792" s="215"/>
      <c r="GO792" s="215"/>
      <c r="GP792" s="215"/>
      <c r="GQ792" s="215"/>
      <c r="GR792" s="215"/>
      <c r="GS792" s="215"/>
      <c r="GT792" s="215"/>
      <c r="GU792" s="215"/>
      <c r="GV792" s="215"/>
      <c r="GW792" s="215"/>
      <c r="GX792" s="215"/>
      <c r="GY792" s="215"/>
      <c r="GZ792" s="215"/>
      <c r="HA792" s="215"/>
      <c r="HB792" s="215"/>
      <c r="HC792" s="215"/>
      <c r="HD792" s="215"/>
      <c r="HE792" s="215"/>
      <c r="HF792" s="215"/>
      <c r="HG792" s="215"/>
      <c r="HH792" s="215"/>
      <c r="HI792" s="215"/>
      <c r="HJ792" s="215"/>
      <c r="HK792" s="215"/>
      <c r="HL792" s="215"/>
      <c r="HM792" s="215"/>
      <c r="HN792" s="215"/>
      <c r="HO792" s="215"/>
      <c r="HP792" s="215"/>
      <c r="HQ792" s="215"/>
      <c r="HR792" s="215"/>
      <c r="HS792" s="215"/>
      <c r="HT792" s="215"/>
      <c r="HU792" s="215"/>
      <c r="HV792" s="215"/>
      <c r="HW792" s="215"/>
      <c r="HX792" s="215"/>
      <c r="HY792" s="215"/>
      <c r="HZ792" s="215"/>
      <c r="IA792" s="215"/>
      <c r="IB792" s="215"/>
      <c r="IC792" s="215"/>
      <c r="ID792" s="215"/>
      <c r="IE792" s="215"/>
      <c r="IF792" s="215"/>
      <c r="IG792" s="215"/>
      <c r="IH792" s="215"/>
      <c r="II792" s="215"/>
      <c r="IJ792" s="215"/>
      <c r="IK792" s="215"/>
      <c r="IL792" s="215"/>
      <c r="IM792" s="215"/>
      <c r="IN792" s="215"/>
      <c r="IO792" s="215"/>
      <c r="IP792" s="215"/>
      <c r="IQ792" s="215"/>
      <c r="IR792" s="215"/>
      <c r="IS792" s="215"/>
      <c r="IT792" s="215"/>
      <c r="IU792" s="215"/>
      <c r="IV792" s="215"/>
      <c r="IW792" s="215"/>
      <c r="IX792" s="215"/>
      <c r="IY792" s="215"/>
      <c r="IZ792" s="215"/>
      <c r="JA792" s="215"/>
      <c r="JB792" s="215"/>
      <c r="JC792" s="215"/>
      <c r="JD792" s="215"/>
      <c r="JE792" s="215"/>
      <c r="JF792" s="215"/>
      <c r="JG792" s="215"/>
      <c r="JH792" s="215"/>
      <c r="JI792" s="215"/>
      <c r="JJ792" s="215"/>
      <c r="JK792" s="215"/>
      <c r="JL792" s="215"/>
      <c r="JM792" s="215"/>
      <c r="JN792" s="215"/>
      <c r="JO792" s="215"/>
      <c r="JP792" s="215"/>
      <c r="JQ792" s="215"/>
      <c r="JR792" s="215"/>
      <c r="JS792" s="215"/>
      <c r="JT792" s="215"/>
      <c r="JU792" s="215"/>
      <c r="JV792" s="215"/>
      <c r="JW792" s="215"/>
      <c r="JX792" s="215"/>
      <c r="JY792" s="215"/>
      <c r="JZ792" s="215"/>
      <c r="KA792" s="215"/>
      <c r="KB792" s="215"/>
      <c r="KC792" s="215"/>
      <c r="KD792" s="215"/>
      <c r="KE792" s="215"/>
      <c r="KF792" s="215"/>
      <c r="KG792" s="215"/>
      <c r="KH792" s="215"/>
      <c r="KI792" s="215"/>
      <c r="KJ792" s="215"/>
      <c r="KK792" s="215"/>
      <c r="KL792" s="215"/>
      <c r="KM792" s="215"/>
      <c r="KN792" s="215"/>
      <c r="KO792" s="215"/>
      <c r="KP792" s="215"/>
      <c r="KQ792" s="215"/>
      <c r="KR792" s="215"/>
      <c r="KS792" s="215"/>
      <c r="KT792" s="215"/>
      <c r="KU792" s="215"/>
      <c r="KV792" s="215"/>
      <c r="KW792" s="215"/>
      <c r="KX792" s="215"/>
      <c r="KY792" s="215"/>
      <c r="KZ792" s="215"/>
      <c r="LA792" s="215"/>
      <c r="LB792" s="215"/>
      <c r="LC792" s="215"/>
      <c r="LD792" s="215"/>
      <c r="LE792" s="215"/>
      <c r="LF792" s="215"/>
      <c r="LG792" s="215"/>
      <c r="LH792" s="215"/>
      <c r="LI792" s="215"/>
      <c r="LJ792" s="215"/>
      <c r="LK792" s="215"/>
      <c r="LL792" s="215"/>
      <c r="LM792" s="215"/>
      <c r="LN792" s="215"/>
      <c r="LO792" s="215"/>
      <c r="LP792" s="215"/>
      <c r="LQ792" s="215"/>
      <c r="LR792" s="215"/>
      <c r="LS792" s="215"/>
      <c r="LT792" s="215"/>
      <c r="LU792" s="215"/>
      <c r="LV792" s="215"/>
      <c r="LW792" s="215"/>
      <c r="LX792" s="215"/>
      <c r="LY792" s="215"/>
      <c r="LZ792" s="215"/>
      <c r="MA792" s="215"/>
      <c r="MB792" s="215"/>
      <c r="MC792" s="215"/>
      <c r="MD792" s="215"/>
      <c r="ME792" s="215"/>
      <c r="MF792" s="215"/>
      <c r="MG792" s="215"/>
      <c r="MH792" s="215"/>
      <c r="MI792" s="215"/>
      <c r="MJ792" s="215"/>
      <c r="MK792" s="215"/>
      <c r="ML792" s="215"/>
      <c r="MM792" s="215"/>
      <c r="MN792" s="215"/>
      <c r="MO792" s="215"/>
      <c r="MP792" s="215"/>
      <c r="MQ792" s="215"/>
      <c r="MR792" s="215"/>
      <c r="MS792" s="215"/>
      <c r="MT792" s="215"/>
      <c r="MU792" s="215"/>
      <c r="MV792" s="215"/>
      <c r="MW792" s="215"/>
      <c r="MX792" s="215"/>
      <c r="MY792" s="215"/>
      <c r="MZ792" s="215"/>
      <c r="NA792" s="215"/>
      <c r="NB792" s="215"/>
      <c r="NC792" s="215"/>
      <c r="ND792" s="215"/>
      <c r="NE792" s="215"/>
      <c r="NF792" s="215"/>
      <c r="NG792" s="215"/>
      <c r="NH792" s="215"/>
      <c r="NI792" s="215"/>
      <c r="NJ792" s="215"/>
      <c r="NK792" s="215"/>
      <c r="NL792" s="215"/>
      <c r="NM792" s="215"/>
      <c r="NN792" s="215"/>
      <c r="NO792" s="215"/>
      <c r="NP792" s="215"/>
      <c r="NQ792" s="215"/>
      <c r="NR792" s="215"/>
      <c r="NS792" s="215"/>
      <c r="NT792" s="215"/>
      <c r="NU792" s="215"/>
      <c r="NV792" s="215"/>
      <c r="NW792" s="215"/>
      <c r="NX792" s="215"/>
      <c r="NY792" s="215"/>
      <c r="NZ792" s="215"/>
      <c r="OA792" s="215"/>
      <c r="OB792" s="215"/>
      <c r="OC792" s="215"/>
      <c r="OD792" s="215"/>
      <c r="OE792" s="215"/>
      <c r="OF792" s="215"/>
      <c r="OG792" s="215"/>
      <c r="OH792" s="215"/>
      <c r="OI792" s="215"/>
      <c r="OJ792" s="215"/>
      <c r="OK792" s="215"/>
      <c r="OL792" s="215"/>
      <c r="OM792" s="215"/>
      <c r="ON792" s="215"/>
      <c r="OO792" s="215"/>
      <c r="OP792" s="215"/>
      <c r="OQ792" s="215"/>
      <c r="OR792" s="215"/>
      <c r="OS792" s="215"/>
      <c r="OT792" s="215"/>
      <c r="OU792" s="215"/>
      <c r="OV792" s="215"/>
      <c r="OW792" s="215"/>
      <c r="OX792" s="215"/>
      <c r="OY792" s="215"/>
      <c r="OZ792" s="215"/>
      <c r="PA792" s="215"/>
      <c r="PB792" s="215"/>
      <c r="PC792" s="215"/>
      <c r="PD792" s="215"/>
      <c r="PE792" s="215"/>
      <c r="PF792" s="215"/>
      <c r="PG792" s="215"/>
      <c r="PH792" s="215"/>
      <c r="PI792" s="215"/>
      <c r="PJ792" s="215"/>
      <c r="PK792" s="215"/>
      <c r="PL792" s="215"/>
      <c r="PM792" s="215"/>
      <c r="PN792" s="215"/>
      <c r="PO792" s="215"/>
      <c r="PP792" s="215"/>
      <c r="PQ792" s="215"/>
      <c r="PR792" s="215"/>
      <c r="PS792" s="215"/>
      <c r="PT792" s="215"/>
      <c r="PU792" s="215"/>
      <c r="PV792" s="215"/>
      <c r="PW792" s="215"/>
      <c r="PX792" s="215"/>
      <c r="PY792" s="215"/>
      <c r="PZ792" s="215"/>
      <c r="QA792" s="215"/>
      <c r="QB792" s="215"/>
      <c r="QC792" s="215"/>
      <c r="QD792" s="215"/>
      <c r="QE792" s="215"/>
      <c r="QF792" s="215"/>
      <c r="QG792" s="215"/>
      <c r="QH792" s="215"/>
      <c r="QI792" s="215"/>
      <c r="QJ792" s="215"/>
      <c r="QK792" s="215"/>
      <c r="QL792" s="215"/>
      <c r="QM792" s="215"/>
      <c r="QN792" s="215"/>
      <c r="QO792" s="215"/>
      <c r="QP792" s="215"/>
      <c r="QQ792" s="215"/>
      <c r="QR792" s="215"/>
      <c r="QS792" s="215"/>
      <c r="QT792" s="215"/>
      <c r="QU792" s="215"/>
      <c r="QV792" s="215"/>
      <c r="QW792" s="215"/>
      <c r="QX792" s="215"/>
      <c r="QY792" s="215"/>
      <c r="QZ792" s="215"/>
      <c r="RA792" s="215"/>
      <c r="RB792" s="215"/>
      <c r="RC792" s="215"/>
      <c r="RD792" s="215"/>
      <c r="RE792" s="215"/>
      <c r="RF792" s="215"/>
      <c r="RG792" s="215"/>
      <c r="RH792" s="215"/>
      <c r="RI792" s="215"/>
      <c r="RJ792" s="215"/>
      <c r="RK792" s="215"/>
      <c r="RL792" s="215"/>
      <c r="RM792" s="215"/>
      <c r="RN792" s="215"/>
      <c r="RO792" s="215"/>
      <c r="RP792" s="215"/>
      <c r="RQ792" s="215"/>
      <c r="RR792" s="215"/>
      <c r="RS792" s="215"/>
      <c r="RT792" s="215"/>
      <c r="RU792" s="215"/>
      <c r="RV792" s="215"/>
      <c r="RW792" s="215"/>
      <c r="RX792" s="215"/>
      <c r="RY792" s="215"/>
      <c r="RZ792" s="215"/>
      <c r="SA792" s="215"/>
      <c r="SB792" s="215"/>
    </row>
    <row r="793" spans="1:496" s="221" customFormat="1" ht="15" customHeight="1" x14ac:dyDescent="0.2">
      <c r="A793" s="219"/>
      <c r="B793" s="219"/>
      <c r="D793" s="219"/>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215"/>
      <c r="BE793" s="215"/>
      <c r="BF793" s="215"/>
      <c r="BG793" s="215"/>
      <c r="BH793" s="215"/>
      <c r="BI793" s="215"/>
      <c r="BJ793" s="215"/>
      <c r="BK793" s="215"/>
      <c r="BL793" s="215"/>
      <c r="BM793" s="215"/>
      <c r="BN793" s="215"/>
      <c r="BO793" s="215"/>
      <c r="BP793" s="215"/>
      <c r="BQ793" s="215"/>
      <c r="BR793" s="215"/>
      <c r="BS793" s="215"/>
      <c r="BT793" s="215"/>
      <c r="BU793" s="215"/>
      <c r="BV793" s="215"/>
      <c r="BW793" s="215"/>
      <c r="BX793" s="215"/>
      <c r="BY793" s="215"/>
      <c r="BZ793" s="215"/>
      <c r="CA793" s="215"/>
      <c r="CB793" s="215"/>
      <c r="CC793" s="215"/>
      <c r="CD793" s="215"/>
      <c r="CE793" s="215"/>
      <c r="CF793" s="215"/>
      <c r="CG793" s="215"/>
      <c r="CH793" s="215"/>
      <c r="CI793" s="215"/>
      <c r="CJ793" s="215"/>
      <c r="CK793" s="215"/>
      <c r="CL793" s="215"/>
      <c r="CM793" s="215"/>
      <c r="CN793" s="215"/>
      <c r="CO793" s="215"/>
      <c r="CP793" s="215"/>
      <c r="CQ793" s="215"/>
      <c r="CR793" s="215"/>
      <c r="CS793" s="215"/>
      <c r="CT793" s="215"/>
      <c r="CU793" s="215"/>
      <c r="CV793" s="215"/>
      <c r="CW793" s="215"/>
      <c r="CX793" s="215"/>
      <c r="CY793" s="215"/>
      <c r="CZ793" s="215"/>
      <c r="DA793" s="215"/>
      <c r="DB793" s="215"/>
      <c r="DC793" s="215"/>
      <c r="DD793" s="215"/>
      <c r="DE793" s="215"/>
      <c r="DF793" s="215"/>
      <c r="DG793" s="215"/>
      <c r="DH793" s="215"/>
      <c r="DI793" s="215"/>
      <c r="DJ793" s="215"/>
      <c r="DK793" s="215"/>
      <c r="DL793" s="215"/>
      <c r="DM793" s="215"/>
      <c r="DN793" s="215"/>
      <c r="DO793" s="215"/>
      <c r="DP793" s="215"/>
      <c r="DQ793" s="215"/>
      <c r="DR793" s="215"/>
      <c r="DS793" s="215"/>
      <c r="DT793" s="215"/>
      <c r="DU793" s="215"/>
      <c r="DV793" s="215"/>
      <c r="DW793" s="215"/>
      <c r="DX793" s="215"/>
      <c r="DY793" s="215"/>
      <c r="DZ793" s="215"/>
      <c r="EA793" s="215"/>
      <c r="EB793" s="215"/>
      <c r="EC793" s="215"/>
      <c r="ED793" s="215"/>
      <c r="EE793" s="215"/>
      <c r="EF793" s="215"/>
      <c r="EG793" s="215"/>
      <c r="EH793" s="215"/>
      <c r="EI793" s="215"/>
      <c r="EJ793" s="215"/>
      <c r="EK793" s="215"/>
      <c r="EL793" s="215"/>
      <c r="EM793" s="215"/>
      <c r="EN793" s="215"/>
      <c r="EO793" s="215"/>
      <c r="EP793" s="215"/>
      <c r="EQ793" s="215"/>
      <c r="ER793" s="215"/>
      <c r="ES793" s="215"/>
      <c r="ET793" s="215"/>
      <c r="EU793" s="215"/>
      <c r="EV793" s="215"/>
      <c r="EW793" s="215"/>
      <c r="EX793" s="215"/>
      <c r="EY793" s="215"/>
      <c r="EZ793" s="215"/>
      <c r="FA793" s="215"/>
      <c r="FB793" s="215"/>
      <c r="FC793" s="215"/>
      <c r="FD793" s="215"/>
      <c r="FE793" s="215"/>
      <c r="FF793" s="215"/>
      <c r="FG793" s="215"/>
      <c r="FH793" s="215"/>
      <c r="FI793" s="215"/>
      <c r="FJ793" s="215"/>
      <c r="FK793" s="215"/>
      <c r="FL793" s="215"/>
      <c r="FM793" s="215"/>
      <c r="FN793" s="215"/>
      <c r="FO793" s="215"/>
      <c r="FP793" s="215"/>
      <c r="FQ793" s="215"/>
      <c r="FR793" s="215"/>
      <c r="FS793" s="215"/>
      <c r="FT793" s="215"/>
      <c r="FU793" s="215"/>
      <c r="FV793" s="215"/>
      <c r="FW793" s="215"/>
      <c r="FX793" s="215"/>
      <c r="FY793" s="215"/>
      <c r="FZ793" s="215"/>
      <c r="GA793" s="215"/>
      <c r="GB793" s="215"/>
      <c r="GC793" s="215"/>
      <c r="GD793" s="215"/>
      <c r="GE793" s="215"/>
      <c r="GF793" s="215"/>
      <c r="GG793" s="215"/>
      <c r="GH793" s="215"/>
      <c r="GI793" s="215"/>
      <c r="GJ793" s="215"/>
      <c r="GK793" s="215"/>
      <c r="GL793" s="215"/>
      <c r="GM793" s="215"/>
      <c r="GN793" s="215"/>
      <c r="GO793" s="215"/>
      <c r="GP793" s="215"/>
      <c r="GQ793" s="215"/>
      <c r="GR793" s="215"/>
      <c r="GS793" s="215"/>
      <c r="GT793" s="215"/>
      <c r="GU793" s="215"/>
      <c r="GV793" s="215"/>
      <c r="GW793" s="215"/>
      <c r="GX793" s="215"/>
      <c r="GY793" s="215"/>
      <c r="GZ793" s="215"/>
      <c r="HA793" s="215"/>
      <c r="HB793" s="215"/>
      <c r="HC793" s="215"/>
      <c r="HD793" s="215"/>
      <c r="HE793" s="215"/>
      <c r="HF793" s="215"/>
      <c r="HG793" s="215"/>
      <c r="HH793" s="215"/>
      <c r="HI793" s="215"/>
      <c r="HJ793" s="215"/>
      <c r="HK793" s="215"/>
      <c r="HL793" s="215"/>
      <c r="HM793" s="215"/>
      <c r="HN793" s="215"/>
      <c r="HO793" s="215"/>
      <c r="HP793" s="215"/>
      <c r="HQ793" s="215"/>
      <c r="HR793" s="215"/>
      <c r="HS793" s="215"/>
      <c r="HT793" s="215"/>
      <c r="HU793" s="215"/>
      <c r="HV793" s="215"/>
      <c r="HW793" s="215"/>
      <c r="HX793" s="215"/>
      <c r="HY793" s="215"/>
      <c r="HZ793" s="215"/>
      <c r="IA793" s="215"/>
      <c r="IB793" s="215"/>
      <c r="IC793" s="215"/>
      <c r="ID793" s="215"/>
      <c r="IE793" s="215"/>
      <c r="IF793" s="215"/>
      <c r="IG793" s="215"/>
      <c r="IH793" s="215"/>
      <c r="II793" s="215"/>
      <c r="IJ793" s="215"/>
      <c r="IK793" s="215"/>
      <c r="IL793" s="215"/>
      <c r="IM793" s="215"/>
      <c r="IN793" s="215"/>
      <c r="IO793" s="215"/>
      <c r="IP793" s="215"/>
      <c r="IQ793" s="215"/>
      <c r="IR793" s="215"/>
      <c r="IS793" s="215"/>
      <c r="IT793" s="215"/>
      <c r="IU793" s="215"/>
      <c r="IV793" s="215"/>
      <c r="IW793" s="215"/>
      <c r="IX793" s="215"/>
      <c r="IY793" s="215"/>
      <c r="IZ793" s="215"/>
      <c r="JA793" s="215"/>
      <c r="JB793" s="215"/>
      <c r="JC793" s="215"/>
      <c r="JD793" s="215"/>
      <c r="JE793" s="215"/>
      <c r="JF793" s="215"/>
      <c r="JG793" s="215"/>
      <c r="JH793" s="215"/>
      <c r="JI793" s="215"/>
      <c r="JJ793" s="215"/>
      <c r="JK793" s="215"/>
      <c r="JL793" s="215"/>
      <c r="JM793" s="215"/>
      <c r="JN793" s="215"/>
      <c r="JO793" s="215"/>
      <c r="JP793" s="215"/>
      <c r="JQ793" s="215"/>
      <c r="JR793" s="215"/>
      <c r="JS793" s="215"/>
      <c r="JT793" s="215"/>
      <c r="JU793" s="215"/>
      <c r="JV793" s="215"/>
      <c r="JW793" s="215"/>
      <c r="JX793" s="215"/>
      <c r="JY793" s="215"/>
      <c r="JZ793" s="215"/>
      <c r="KA793" s="215"/>
      <c r="KB793" s="215"/>
      <c r="KC793" s="215"/>
      <c r="KD793" s="215"/>
      <c r="KE793" s="215"/>
      <c r="KF793" s="215"/>
      <c r="KG793" s="215"/>
      <c r="KH793" s="215"/>
      <c r="KI793" s="215"/>
      <c r="KJ793" s="215"/>
      <c r="KK793" s="215"/>
      <c r="KL793" s="215"/>
      <c r="KM793" s="215"/>
      <c r="KN793" s="215"/>
      <c r="KO793" s="215"/>
      <c r="KP793" s="215"/>
      <c r="KQ793" s="215"/>
      <c r="KR793" s="215"/>
      <c r="KS793" s="215"/>
      <c r="KT793" s="215"/>
      <c r="KU793" s="215"/>
      <c r="KV793" s="215"/>
      <c r="KW793" s="215"/>
      <c r="KX793" s="215"/>
      <c r="KY793" s="215"/>
      <c r="KZ793" s="215"/>
      <c r="LA793" s="215"/>
      <c r="LB793" s="215"/>
      <c r="LC793" s="215"/>
      <c r="LD793" s="215"/>
      <c r="LE793" s="215"/>
      <c r="LF793" s="215"/>
      <c r="LG793" s="215"/>
      <c r="LH793" s="215"/>
      <c r="LI793" s="215"/>
      <c r="LJ793" s="215"/>
      <c r="LK793" s="215"/>
      <c r="LL793" s="215"/>
      <c r="LM793" s="215"/>
      <c r="LN793" s="215"/>
      <c r="LO793" s="215"/>
      <c r="LP793" s="215"/>
      <c r="LQ793" s="215"/>
      <c r="LR793" s="215"/>
      <c r="LS793" s="215"/>
      <c r="LT793" s="215"/>
      <c r="LU793" s="215"/>
      <c r="LV793" s="215"/>
      <c r="LW793" s="215"/>
      <c r="LX793" s="215"/>
      <c r="LY793" s="215"/>
      <c r="LZ793" s="215"/>
      <c r="MA793" s="215"/>
      <c r="MB793" s="215"/>
      <c r="MC793" s="215"/>
      <c r="MD793" s="215"/>
      <c r="ME793" s="215"/>
      <c r="MF793" s="215"/>
      <c r="MG793" s="215"/>
      <c r="MH793" s="215"/>
      <c r="MI793" s="215"/>
      <c r="MJ793" s="215"/>
      <c r="MK793" s="215"/>
      <c r="ML793" s="215"/>
      <c r="MM793" s="215"/>
      <c r="MN793" s="215"/>
      <c r="MO793" s="215"/>
      <c r="MP793" s="215"/>
      <c r="MQ793" s="215"/>
      <c r="MR793" s="215"/>
      <c r="MS793" s="215"/>
      <c r="MT793" s="215"/>
      <c r="MU793" s="215"/>
      <c r="MV793" s="215"/>
      <c r="MW793" s="215"/>
      <c r="MX793" s="215"/>
      <c r="MY793" s="215"/>
      <c r="MZ793" s="215"/>
      <c r="NA793" s="215"/>
      <c r="NB793" s="215"/>
      <c r="NC793" s="215"/>
      <c r="ND793" s="215"/>
      <c r="NE793" s="215"/>
      <c r="NF793" s="215"/>
      <c r="NG793" s="215"/>
      <c r="NH793" s="215"/>
      <c r="NI793" s="215"/>
      <c r="NJ793" s="215"/>
      <c r="NK793" s="215"/>
      <c r="NL793" s="215"/>
      <c r="NM793" s="215"/>
      <c r="NN793" s="215"/>
      <c r="NO793" s="215"/>
      <c r="NP793" s="215"/>
      <c r="NQ793" s="215"/>
      <c r="NR793" s="215"/>
      <c r="NS793" s="215"/>
      <c r="NT793" s="215"/>
      <c r="NU793" s="215"/>
      <c r="NV793" s="215"/>
      <c r="NW793" s="215"/>
      <c r="NX793" s="215"/>
      <c r="NY793" s="215"/>
      <c r="NZ793" s="215"/>
      <c r="OA793" s="215"/>
      <c r="OB793" s="215"/>
      <c r="OC793" s="215"/>
      <c r="OD793" s="215"/>
      <c r="OE793" s="215"/>
      <c r="OF793" s="215"/>
      <c r="OG793" s="215"/>
      <c r="OH793" s="215"/>
      <c r="OI793" s="215"/>
      <c r="OJ793" s="215"/>
      <c r="OK793" s="215"/>
      <c r="OL793" s="215"/>
      <c r="OM793" s="215"/>
      <c r="ON793" s="215"/>
      <c r="OO793" s="215"/>
      <c r="OP793" s="215"/>
      <c r="OQ793" s="215"/>
      <c r="OR793" s="215"/>
      <c r="OS793" s="215"/>
      <c r="OT793" s="215"/>
      <c r="OU793" s="215"/>
      <c r="OV793" s="215"/>
      <c r="OW793" s="215"/>
      <c r="OX793" s="215"/>
      <c r="OY793" s="215"/>
      <c r="OZ793" s="215"/>
      <c r="PA793" s="215"/>
      <c r="PB793" s="215"/>
      <c r="PC793" s="215"/>
      <c r="PD793" s="215"/>
      <c r="PE793" s="215"/>
      <c r="PF793" s="215"/>
      <c r="PG793" s="215"/>
      <c r="PH793" s="215"/>
      <c r="PI793" s="215"/>
      <c r="PJ793" s="215"/>
      <c r="PK793" s="215"/>
      <c r="PL793" s="215"/>
      <c r="PM793" s="215"/>
      <c r="PN793" s="215"/>
      <c r="PO793" s="215"/>
      <c r="PP793" s="215"/>
      <c r="PQ793" s="215"/>
      <c r="PR793" s="215"/>
      <c r="PS793" s="215"/>
      <c r="PT793" s="215"/>
      <c r="PU793" s="215"/>
      <c r="PV793" s="215"/>
      <c r="PW793" s="215"/>
      <c r="PX793" s="215"/>
      <c r="PY793" s="215"/>
      <c r="PZ793" s="215"/>
      <c r="QA793" s="215"/>
      <c r="QB793" s="215"/>
      <c r="QC793" s="215"/>
      <c r="QD793" s="215"/>
      <c r="QE793" s="215"/>
      <c r="QF793" s="215"/>
      <c r="QG793" s="215"/>
      <c r="QH793" s="215"/>
      <c r="QI793" s="215"/>
      <c r="QJ793" s="215"/>
      <c r="QK793" s="215"/>
      <c r="QL793" s="215"/>
      <c r="QM793" s="215"/>
      <c r="QN793" s="215"/>
      <c r="QO793" s="215"/>
      <c r="QP793" s="215"/>
      <c r="QQ793" s="215"/>
      <c r="QR793" s="215"/>
      <c r="QS793" s="215"/>
      <c r="QT793" s="215"/>
      <c r="QU793" s="215"/>
      <c r="QV793" s="215"/>
      <c r="QW793" s="215"/>
      <c r="QX793" s="215"/>
      <c r="QY793" s="215"/>
      <c r="QZ793" s="215"/>
      <c r="RA793" s="215"/>
      <c r="RB793" s="215"/>
      <c r="RC793" s="215"/>
      <c r="RD793" s="215"/>
      <c r="RE793" s="215"/>
      <c r="RF793" s="215"/>
      <c r="RG793" s="215"/>
      <c r="RH793" s="215"/>
      <c r="RI793" s="215"/>
      <c r="RJ793" s="215"/>
      <c r="RK793" s="215"/>
      <c r="RL793" s="215"/>
      <c r="RM793" s="215"/>
      <c r="RN793" s="215"/>
      <c r="RO793" s="215"/>
      <c r="RP793" s="215"/>
      <c r="RQ793" s="215"/>
      <c r="RR793" s="215"/>
      <c r="RS793" s="215"/>
      <c r="RT793" s="215"/>
      <c r="RU793" s="215"/>
      <c r="RV793" s="215"/>
      <c r="RW793" s="215"/>
      <c r="RX793" s="215"/>
      <c r="RY793" s="215"/>
      <c r="RZ793" s="215"/>
      <c r="SA793" s="215"/>
      <c r="SB793" s="215"/>
    </row>
    <row r="794" spans="1:496" s="221" customFormat="1" ht="15" customHeight="1" x14ac:dyDescent="0.2">
      <c r="A794" s="219"/>
      <c r="B794" s="219"/>
      <c r="D794" s="219"/>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215"/>
      <c r="BE794" s="215"/>
      <c r="BF794" s="215"/>
      <c r="BG794" s="215"/>
      <c r="BH794" s="215"/>
      <c r="BI794" s="215"/>
      <c r="BJ794" s="215"/>
      <c r="BK794" s="215"/>
      <c r="BL794" s="215"/>
      <c r="BM794" s="215"/>
      <c r="BN794" s="215"/>
      <c r="BO794" s="215"/>
      <c r="BP794" s="215"/>
      <c r="BQ794" s="215"/>
      <c r="BR794" s="215"/>
      <c r="BS794" s="215"/>
      <c r="BT794" s="215"/>
      <c r="BU794" s="215"/>
      <c r="BV794" s="215"/>
      <c r="BW794" s="215"/>
      <c r="BX794" s="215"/>
      <c r="BY794" s="215"/>
      <c r="BZ794" s="215"/>
      <c r="CA794" s="215"/>
      <c r="CB794" s="215"/>
      <c r="CC794" s="215"/>
      <c r="CD794" s="215"/>
      <c r="CE794" s="215"/>
      <c r="CF794" s="215"/>
      <c r="CG794" s="215"/>
      <c r="CH794" s="215"/>
      <c r="CI794" s="215"/>
      <c r="CJ794" s="215"/>
      <c r="CK794" s="215"/>
      <c r="CL794" s="215"/>
      <c r="CM794" s="215"/>
      <c r="CN794" s="215"/>
      <c r="CO794" s="215"/>
      <c r="CP794" s="215"/>
      <c r="CQ794" s="215"/>
      <c r="CR794" s="215"/>
      <c r="CS794" s="215"/>
      <c r="CT794" s="215"/>
      <c r="CU794" s="215"/>
      <c r="CV794" s="215"/>
      <c r="CW794" s="215"/>
      <c r="CX794" s="215"/>
      <c r="CY794" s="215"/>
      <c r="CZ794" s="215"/>
      <c r="DA794" s="215"/>
      <c r="DB794" s="215"/>
      <c r="DC794" s="215"/>
      <c r="DD794" s="215"/>
      <c r="DE794" s="215"/>
      <c r="DF794" s="215"/>
      <c r="DG794" s="215"/>
      <c r="DH794" s="215"/>
      <c r="DI794" s="215"/>
      <c r="DJ794" s="215"/>
      <c r="DK794" s="215"/>
      <c r="DL794" s="215"/>
      <c r="DM794" s="215"/>
      <c r="DN794" s="215"/>
      <c r="DO794" s="215"/>
      <c r="DP794" s="215"/>
      <c r="DQ794" s="215"/>
      <c r="DR794" s="215"/>
      <c r="DS794" s="215"/>
      <c r="DT794" s="215"/>
      <c r="DU794" s="215"/>
      <c r="DV794" s="215"/>
      <c r="DW794" s="215"/>
      <c r="DX794" s="215"/>
      <c r="DY794" s="215"/>
      <c r="DZ794" s="215"/>
      <c r="EA794" s="215"/>
      <c r="EB794" s="215"/>
      <c r="EC794" s="215"/>
      <c r="ED794" s="215"/>
      <c r="EE794" s="215"/>
      <c r="EF794" s="215"/>
      <c r="EG794" s="215"/>
      <c r="EH794" s="215"/>
      <c r="EI794" s="215"/>
      <c r="EJ794" s="215"/>
      <c r="EK794" s="215"/>
      <c r="EL794" s="215"/>
      <c r="EM794" s="215"/>
      <c r="EN794" s="215"/>
      <c r="EO794" s="215"/>
      <c r="EP794" s="215"/>
      <c r="EQ794" s="215"/>
      <c r="ER794" s="215"/>
      <c r="ES794" s="215"/>
      <c r="ET794" s="215"/>
      <c r="EU794" s="215"/>
      <c r="EV794" s="215"/>
      <c r="EW794" s="215"/>
      <c r="EX794" s="215"/>
      <c r="EY794" s="215"/>
      <c r="EZ794" s="215"/>
      <c r="FA794" s="215"/>
      <c r="FB794" s="215"/>
      <c r="FC794" s="215"/>
      <c r="FD794" s="215"/>
      <c r="FE794" s="215"/>
      <c r="FF794" s="215"/>
      <c r="FG794" s="215"/>
      <c r="FH794" s="215"/>
      <c r="FI794" s="215"/>
      <c r="FJ794" s="215"/>
      <c r="FK794" s="215"/>
      <c r="FL794" s="215"/>
      <c r="FM794" s="215"/>
      <c r="FN794" s="215"/>
      <c r="FO794" s="215"/>
      <c r="FP794" s="215"/>
      <c r="FQ794" s="215"/>
      <c r="FR794" s="215"/>
      <c r="FS794" s="215"/>
      <c r="FT794" s="215"/>
      <c r="FU794" s="215"/>
      <c r="FV794" s="215"/>
      <c r="FW794" s="215"/>
      <c r="FX794" s="215"/>
      <c r="FY794" s="215"/>
      <c r="FZ794" s="215"/>
      <c r="GA794" s="215"/>
      <c r="GB794" s="215"/>
      <c r="GC794" s="215"/>
      <c r="GD794" s="215"/>
      <c r="GE794" s="215"/>
      <c r="GF794" s="215"/>
      <c r="GG794" s="215"/>
      <c r="GH794" s="215"/>
      <c r="GI794" s="215"/>
      <c r="GJ794" s="215"/>
      <c r="GK794" s="215"/>
      <c r="GL794" s="215"/>
      <c r="GM794" s="215"/>
      <c r="GN794" s="215"/>
      <c r="GO794" s="215"/>
      <c r="GP794" s="215"/>
      <c r="GQ794" s="215"/>
      <c r="GR794" s="215"/>
      <c r="GS794" s="215"/>
      <c r="GT794" s="215"/>
      <c r="GU794" s="215"/>
      <c r="GV794" s="215"/>
      <c r="GW794" s="215"/>
      <c r="GX794" s="215"/>
      <c r="GY794" s="215"/>
      <c r="GZ794" s="215"/>
      <c r="HA794" s="215"/>
      <c r="HB794" s="215"/>
      <c r="HC794" s="215"/>
      <c r="HD794" s="215"/>
      <c r="HE794" s="215"/>
      <c r="HF794" s="215"/>
      <c r="HG794" s="215"/>
      <c r="HH794" s="215"/>
      <c r="HI794" s="215"/>
      <c r="HJ794" s="215"/>
      <c r="HK794" s="215"/>
      <c r="HL794" s="215"/>
      <c r="HM794" s="215"/>
      <c r="HN794" s="215"/>
      <c r="HO794" s="215"/>
      <c r="HP794" s="215"/>
      <c r="HQ794" s="215"/>
      <c r="HR794" s="215"/>
      <c r="HS794" s="215"/>
      <c r="HT794" s="215"/>
      <c r="HU794" s="215"/>
      <c r="HV794" s="215"/>
      <c r="HW794" s="215"/>
      <c r="HX794" s="215"/>
      <c r="HY794" s="215"/>
      <c r="HZ794" s="215"/>
      <c r="IA794" s="215"/>
      <c r="IB794" s="215"/>
      <c r="IC794" s="215"/>
      <c r="ID794" s="215"/>
      <c r="IE794" s="215"/>
      <c r="IF794" s="215"/>
      <c r="IG794" s="215"/>
      <c r="IH794" s="215"/>
      <c r="II794" s="215"/>
      <c r="IJ794" s="215"/>
      <c r="IK794" s="215"/>
      <c r="IL794" s="215"/>
      <c r="IM794" s="215"/>
      <c r="IN794" s="215"/>
      <c r="IO794" s="215"/>
      <c r="IP794" s="215"/>
      <c r="IQ794" s="215"/>
      <c r="IR794" s="215"/>
      <c r="IS794" s="215"/>
      <c r="IT794" s="215"/>
      <c r="IU794" s="215"/>
      <c r="IV794" s="215"/>
      <c r="IW794" s="215"/>
      <c r="IX794" s="215"/>
      <c r="IY794" s="215"/>
      <c r="IZ794" s="215"/>
      <c r="JA794" s="215"/>
      <c r="JB794" s="215"/>
      <c r="JC794" s="215"/>
      <c r="JD794" s="215"/>
      <c r="JE794" s="215"/>
      <c r="JF794" s="215"/>
      <c r="JG794" s="215"/>
      <c r="JH794" s="215"/>
      <c r="JI794" s="215"/>
      <c r="JJ794" s="215"/>
      <c r="JK794" s="215"/>
      <c r="JL794" s="215"/>
      <c r="JM794" s="215"/>
      <c r="JN794" s="215"/>
      <c r="JO794" s="215"/>
      <c r="JP794" s="215"/>
      <c r="JQ794" s="215"/>
      <c r="JR794" s="215"/>
      <c r="JS794" s="215"/>
      <c r="JT794" s="215"/>
      <c r="JU794" s="215"/>
      <c r="JV794" s="215"/>
      <c r="JW794" s="215"/>
      <c r="JX794" s="215"/>
      <c r="JY794" s="215"/>
      <c r="JZ794" s="215"/>
      <c r="KA794" s="215"/>
      <c r="KB794" s="215"/>
      <c r="KC794" s="215"/>
      <c r="KD794" s="215"/>
      <c r="KE794" s="215"/>
      <c r="KF794" s="215"/>
      <c r="KG794" s="215"/>
      <c r="KH794" s="215"/>
      <c r="KI794" s="215"/>
      <c r="KJ794" s="215"/>
      <c r="KK794" s="215"/>
      <c r="KL794" s="215"/>
      <c r="KM794" s="215"/>
      <c r="KN794" s="215"/>
      <c r="KO794" s="215"/>
      <c r="KP794" s="215"/>
      <c r="KQ794" s="215"/>
      <c r="KR794" s="215"/>
      <c r="KS794" s="215"/>
      <c r="KT794" s="215"/>
      <c r="KU794" s="215"/>
      <c r="KV794" s="215"/>
      <c r="KW794" s="215"/>
      <c r="KX794" s="215"/>
      <c r="KY794" s="215"/>
      <c r="KZ794" s="215"/>
      <c r="LA794" s="215"/>
      <c r="LB794" s="215"/>
      <c r="LC794" s="215"/>
      <c r="LD794" s="215"/>
      <c r="LE794" s="215"/>
      <c r="LF794" s="215"/>
      <c r="LG794" s="215"/>
      <c r="LH794" s="215"/>
      <c r="LI794" s="215"/>
      <c r="LJ794" s="215"/>
      <c r="LK794" s="215"/>
      <c r="LL794" s="215"/>
      <c r="LM794" s="215"/>
      <c r="LN794" s="215"/>
      <c r="LO794" s="215"/>
      <c r="LP794" s="215"/>
      <c r="LQ794" s="215"/>
      <c r="LR794" s="215"/>
      <c r="LS794" s="215"/>
      <c r="LT794" s="215"/>
      <c r="LU794" s="215"/>
      <c r="LV794" s="215"/>
      <c r="LW794" s="215"/>
      <c r="LX794" s="215"/>
      <c r="LY794" s="215"/>
      <c r="LZ794" s="215"/>
      <c r="MA794" s="215"/>
      <c r="MB794" s="215"/>
      <c r="MC794" s="215"/>
      <c r="MD794" s="215"/>
      <c r="ME794" s="215"/>
      <c r="MF794" s="215"/>
      <c r="MG794" s="215"/>
      <c r="MH794" s="215"/>
      <c r="MI794" s="215"/>
      <c r="MJ794" s="215"/>
      <c r="MK794" s="215"/>
      <c r="ML794" s="215"/>
      <c r="MM794" s="215"/>
      <c r="MN794" s="215"/>
      <c r="MO794" s="215"/>
      <c r="MP794" s="215"/>
      <c r="MQ794" s="215"/>
      <c r="MR794" s="215"/>
      <c r="MS794" s="215"/>
      <c r="MT794" s="215"/>
      <c r="MU794" s="215"/>
      <c r="MV794" s="215"/>
      <c r="MW794" s="215"/>
      <c r="MX794" s="215"/>
      <c r="MY794" s="215"/>
      <c r="MZ794" s="215"/>
      <c r="NA794" s="215"/>
      <c r="NB794" s="215"/>
      <c r="NC794" s="215"/>
      <c r="ND794" s="215"/>
      <c r="NE794" s="215"/>
      <c r="NF794" s="215"/>
      <c r="NG794" s="215"/>
      <c r="NH794" s="215"/>
      <c r="NI794" s="215"/>
      <c r="NJ794" s="215"/>
      <c r="NK794" s="215"/>
      <c r="NL794" s="215"/>
      <c r="NM794" s="215"/>
      <c r="NN794" s="215"/>
      <c r="NO794" s="215"/>
      <c r="NP794" s="215"/>
      <c r="NQ794" s="215"/>
      <c r="NR794" s="215"/>
      <c r="NS794" s="215"/>
      <c r="NT794" s="215"/>
      <c r="NU794" s="215"/>
      <c r="NV794" s="215"/>
      <c r="NW794" s="215"/>
      <c r="NX794" s="215"/>
      <c r="NY794" s="215"/>
      <c r="NZ794" s="215"/>
      <c r="OA794" s="215"/>
      <c r="OB794" s="215"/>
      <c r="OC794" s="215"/>
      <c r="OD794" s="215"/>
      <c r="OE794" s="215"/>
      <c r="OF794" s="215"/>
      <c r="OG794" s="215"/>
      <c r="OH794" s="215"/>
      <c r="OI794" s="215"/>
      <c r="OJ794" s="215"/>
      <c r="OK794" s="215"/>
      <c r="OL794" s="215"/>
      <c r="OM794" s="215"/>
      <c r="ON794" s="215"/>
      <c r="OO794" s="215"/>
      <c r="OP794" s="215"/>
      <c r="OQ794" s="215"/>
      <c r="OR794" s="215"/>
      <c r="OS794" s="215"/>
      <c r="OT794" s="215"/>
      <c r="OU794" s="215"/>
      <c r="OV794" s="215"/>
      <c r="OW794" s="215"/>
      <c r="OX794" s="215"/>
      <c r="OY794" s="215"/>
      <c r="OZ794" s="215"/>
      <c r="PA794" s="215"/>
      <c r="PB794" s="215"/>
      <c r="PC794" s="215"/>
      <c r="PD794" s="215"/>
      <c r="PE794" s="215"/>
      <c r="PF794" s="215"/>
      <c r="PG794" s="215"/>
      <c r="PH794" s="215"/>
      <c r="PI794" s="215"/>
      <c r="PJ794" s="215"/>
      <c r="PK794" s="215"/>
      <c r="PL794" s="215"/>
      <c r="PM794" s="215"/>
      <c r="PN794" s="215"/>
      <c r="PO794" s="215"/>
      <c r="PP794" s="215"/>
      <c r="PQ794" s="215"/>
      <c r="PR794" s="215"/>
      <c r="PS794" s="215"/>
      <c r="PT794" s="215"/>
      <c r="PU794" s="215"/>
      <c r="PV794" s="215"/>
      <c r="PW794" s="215"/>
      <c r="PX794" s="215"/>
      <c r="PY794" s="215"/>
      <c r="PZ794" s="215"/>
      <c r="QA794" s="215"/>
      <c r="QB794" s="215"/>
      <c r="QC794" s="215"/>
      <c r="QD794" s="215"/>
      <c r="QE794" s="215"/>
      <c r="QF794" s="215"/>
      <c r="QG794" s="215"/>
      <c r="QH794" s="215"/>
      <c r="QI794" s="215"/>
      <c r="QJ794" s="215"/>
      <c r="QK794" s="215"/>
      <c r="QL794" s="215"/>
      <c r="QM794" s="215"/>
      <c r="QN794" s="215"/>
      <c r="QO794" s="215"/>
      <c r="QP794" s="215"/>
      <c r="QQ794" s="215"/>
      <c r="QR794" s="215"/>
      <c r="QS794" s="215"/>
      <c r="QT794" s="215"/>
      <c r="QU794" s="215"/>
      <c r="QV794" s="215"/>
      <c r="QW794" s="215"/>
      <c r="QX794" s="215"/>
      <c r="QY794" s="215"/>
      <c r="QZ794" s="215"/>
      <c r="RA794" s="215"/>
      <c r="RB794" s="215"/>
      <c r="RC794" s="215"/>
      <c r="RD794" s="215"/>
      <c r="RE794" s="215"/>
      <c r="RF794" s="215"/>
      <c r="RG794" s="215"/>
      <c r="RH794" s="215"/>
      <c r="RI794" s="215"/>
      <c r="RJ794" s="215"/>
      <c r="RK794" s="215"/>
      <c r="RL794" s="215"/>
      <c r="RM794" s="215"/>
      <c r="RN794" s="215"/>
      <c r="RO794" s="215"/>
      <c r="RP794" s="215"/>
      <c r="RQ794" s="215"/>
      <c r="RR794" s="215"/>
      <c r="RS794" s="215"/>
      <c r="RT794" s="215"/>
      <c r="RU794" s="215"/>
      <c r="RV794" s="215"/>
      <c r="RW794" s="215"/>
      <c r="RX794" s="215"/>
      <c r="RY794" s="215"/>
      <c r="RZ794" s="215"/>
      <c r="SA794" s="215"/>
      <c r="SB794" s="215"/>
    </row>
    <row r="795" spans="1:496" ht="15" customHeight="1" x14ac:dyDescent="0.2">
      <c r="A795" s="216"/>
    </row>
    <row r="796" spans="1:496" ht="15" customHeight="1" x14ac:dyDescent="0.2">
      <c r="A796" s="216" t="s">
        <v>1079</v>
      </c>
      <c r="B796" s="216">
        <v>206</v>
      </c>
      <c r="E796" s="215" t="s">
        <v>750</v>
      </c>
    </row>
    <row r="797" spans="1:496" ht="15" customHeight="1" x14ac:dyDescent="0.2">
      <c r="A797" s="216" t="s">
        <v>1080</v>
      </c>
      <c r="B797" s="216">
        <v>206001</v>
      </c>
      <c r="E797" s="215" t="s">
        <v>751</v>
      </c>
    </row>
    <row r="798" spans="1:496" ht="15" customHeight="1" x14ac:dyDescent="0.2">
      <c r="A798" s="216" t="s">
        <v>1081</v>
      </c>
      <c r="B798" s="216">
        <v>206002</v>
      </c>
      <c r="E798" s="215" t="s">
        <v>515</v>
      </c>
    </row>
    <row r="799" spans="1:496" s="221" customFormat="1" ht="15" customHeight="1" x14ac:dyDescent="0.2">
      <c r="A799" s="219"/>
      <c r="B799" s="219"/>
      <c r="D799" s="219"/>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215"/>
      <c r="BE799" s="215"/>
      <c r="BF799" s="215"/>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c r="CV799" s="215"/>
      <c r="CW799" s="215"/>
      <c r="CX799" s="215"/>
      <c r="CY799" s="215"/>
      <c r="CZ799" s="215"/>
      <c r="DA799" s="215"/>
      <c r="DB799" s="215"/>
      <c r="DC799" s="215"/>
      <c r="DD799" s="215"/>
      <c r="DE799" s="215"/>
      <c r="DF799" s="215"/>
      <c r="DG799" s="215"/>
      <c r="DH799" s="215"/>
      <c r="DI799" s="215"/>
      <c r="DJ799" s="215"/>
      <c r="DK799" s="215"/>
      <c r="DL799" s="215"/>
      <c r="DM799" s="215"/>
      <c r="DN799" s="215"/>
      <c r="DO799" s="215"/>
      <c r="DP799" s="215"/>
      <c r="DQ799" s="215"/>
      <c r="DR799" s="215"/>
      <c r="DS799" s="215"/>
      <c r="DT799" s="215"/>
      <c r="DU799" s="215"/>
      <c r="DV799" s="215"/>
      <c r="DW799" s="215"/>
      <c r="DX799" s="215"/>
      <c r="DY799" s="215"/>
      <c r="DZ799" s="215"/>
      <c r="EA799" s="215"/>
      <c r="EB799" s="215"/>
      <c r="EC799" s="215"/>
      <c r="ED799" s="215"/>
      <c r="EE799" s="215"/>
      <c r="EF799" s="215"/>
      <c r="EG799" s="215"/>
      <c r="EH799" s="215"/>
      <c r="EI799" s="215"/>
      <c r="EJ799" s="215"/>
      <c r="EK799" s="215"/>
      <c r="EL799" s="215"/>
      <c r="EM799" s="215"/>
      <c r="EN799" s="215"/>
      <c r="EO799" s="215"/>
      <c r="EP799" s="215"/>
      <c r="EQ799" s="215"/>
      <c r="ER799" s="215"/>
      <c r="ES799" s="215"/>
      <c r="ET799" s="215"/>
      <c r="EU799" s="215"/>
      <c r="EV799" s="215"/>
      <c r="EW799" s="215"/>
      <c r="EX799" s="215"/>
      <c r="EY799" s="215"/>
      <c r="EZ799" s="215"/>
      <c r="FA799" s="215"/>
      <c r="FB799" s="215"/>
      <c r="FC799" s="215"/>
      <c r="FD799" s="215"/>
      <c r="FE799" s="215"/>
      <c r="FF799" s="215"/>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c r="GD799" s="215"/>
      <c r="GE799" s="215"/>
      <c r="GF799" s="215"/>
      <c r="GG799" s="215"/>
      <c r="GH799" s="215"/>
      <c r="GI799" s="215"/>
      <c r="GJ799" s="215"/>
      <c r="GK799" s="215"/>
      <c r="GL799" s="215"/>
      <c r="GM799" s="215"/>
      <c r="GN799" s="215"/>
      <c r="GO799" s="215"/>
      <c r="GP799" s="215"/>
      <c r="GQ799" s="215"/>
      <c r="GR799" s="215"/>
      <c r="GS799" s="215"/>
      <c r="GT799" s="215"/>
      <c r="GU799" s="215"/>
      <c r="GV799" s="215"/>
      <c r="GW799" s="215"/>
      <c r="GX799" s="215"/>
      <c r="GY799" s="215"/>
      <c r="GZ799" s="215"/>
      <c r="HA799" s="215"/>
      <c r="HB799" s="215"/>
      <c r="HC799" s="215"/>
      <c r="HD799" s="215"/>
      <c r="HE799" s="215"/>
      <c r="HF799" s="215"/>
      <c r="HG799" s="215"/>
      <c r="HH799" s="215"/>
      <c r="HI799" s="215"/>
      <c r="HJ799" s="215"/>
      <c r="HK799" s="215"/>
      <c r="HL799" s="215"/>
      <c r="HM799" s="215"/>
      <c r="HN799" s="215"/>
      <c r="HO799" s="215"/>
      <c r="HP799" s="215"/>
      <c r="HQ799" s="215"/>
      <c r="HR799" s="215"/>
      <c r="HS799" s="215"/>
      <c r="HT799" s="215"/>
      <c r="HU799" s="215"/>
      <c r="HV799" s="215"/>
      <c r="HW799" s="215"/>
      <c r="HX799" s="215"/>
      <c r="HY799" s="215"/>
      <c r="HZ799" s="215"/>
      <c r="IA799" s="215"/>
      <c r="IB799" s="215"/>
      <c r="IC799" s="215"/>
      <c r="ID799" s="215"/>
      <c r="IE799" s="215"/>
      <c r="IF799" s="215"/>
      <c r="IG799" s="215"/>
      <c r="IH799" s="215"/>
      <c r="II799" s="215"/>
      <c r="IJ799" s="215"/>
      <c r="IK799" s="215"/>
      <c r="IL799" s="215"/>
      <c r="IM799" s="215"/>
      <c r="IN799" s="215"/>
      <c r="IO799" s="215"/>
      <c r="IP799" s="215"/>
      <c r="IQ799" s="215"/>
      <c r="IR799" s="215"/>
      <c r="IS799" s="215"/>
      <c r="IT799" s="215"/>
      <c r="IU799" s="215"/>
      <c r="IV799" s="215"/>
      <c r="IW799" s="215"/>
      <c r="IX799" s="215"/>
      <c r="IY799" s="215"/>
      <c r="IZ799" s="215"/>
      <c r="JA799" s="215"/>
      <c r="JB799" s="215"/>
      <c r="JC799" s="215"/>
      <c r="JD799" s="215"/>
      <c r="JE799" s="215"/>
      <c r="JF799" s="215"/>
      <c r="JG799" s="215"/>
      <c r="JH799" s="215"/>
      <c r="JI799" s="215"/>
      <c r="JJ799" s="215"/>
      <c r="JK799" s="215"/>
      <c r="JL799" s="215"/>
      <c r="JM799" s="215"/>
      <c r="JN799" s="215"/>
      <c r="JO799" s="215"/>
      <c r="JP799" s="215"/>
      <c r="JQ799" s="215"/>
      <c r="JR799" s="215"/>
      <c r="JS799" s="215"/>
      <c r="JT799" s="215"/>
      <c r="JU799" s="215"/>
      <c r="JV799" s="215"/>
      <c r="JW799" s="215"/>
      <c r="JX799" s="215"/>
      <c r="JY799" s="215"/>
      <c r="JZ799" s="215"/>
      <c r="KA799" s="215"/>
      <c r="KB799" s="215"/>
      <c r="KC799" s="215"/>
      <c r="KD799" s="215"/>
      <c r="KE799" s="215"/>
      <c r="KF799" s="215"/>
      <c r="KG799" s="215"/>
      <c r="KH799" s="215"/>
      <c r="KI799" s="215"/>
      <c r="KJ799" s="215"/>
      <c r="KK799" s="215"/>
      <c r="KL799" s="215"/>
      <c r="KM799" s="215"/>
      <c r="KN799" s="215"/>
      <c r="KO799" s="215"/>
      <c r="KP799" s="215"/>
      <c r="KQ799" s="215"/>
      <c r="KR799" s="215"/>
      <c r="KS799" s="215"/>
      <c r="KT799" s="215"/>
      <c r="KU799" s="215"/>
      <c r="KV799" s="215"/>
      <c r="KW799" s="215"/>
      <c r="KX799" s="215"/>
      <c r="KY799" s="215"/>
      <c r="KZ799" s="215"/>
      <c r="LA799" s="215"/>
      <c r="LB799" s="215"/>
      <c r="LC799" s="215"/>
      <c r="LD799" s="215"/>
      <c r="LE799" s="215"/>
      <c r="LF799" s="215"/>
      <c r="LG799" s="215"/>
      <c r="LH799" s="215"/>
      <c r="LI799" s="215"/>
      <c r="LJ799" s="215"/>
      <c r="LK799" s="215"/>
      <c r="LL799" s="215"/>
      <c r="LM799" s="215"/>
      <c r="LN799" s="215"/>
      <c r="LO799" s="215"/>
      <c r="LP799" s="215"/>
      <c r="LQ799" s="215"/>
      <c r="LR799" s="215"/>
      <c r="LS799" s="215"/>
      <c r="LT799" s="215"/>
      <c r="LU799" s="215"/>
      <c r="LV799" s="215"/>
      <c r="LW799" s="215"/>
      <c r="LX799" s="215"/>
      <c r="LY799" s="215"/>
      <c r="LZ799" s="215"/>
      <c r="MA799" s="215"/>
      <c r="MB799" s="215"/>
      <c r="MC799" s="215"/>
      <c r="MD799" s="215"/>
      <c r="ME799" s="215"/>
      <c r="MF799" s="215"/>
      <c r="MG799" s="215"/>
      <c r="MH799" s="215"/>
      <c r="MI799" s="215"/>
      <c r="MJ799" s="215"/>
      <c r="MK799" s="215"/>
      <c r="ML799" s="215"/>
      <c r="MM799" s="215"/>
      <c r="MN799" s="215"/>
      <c r="MO799" s="215"/>
      <c r="MP799" s="215"/>
      <c r="MQ799" s="215"/>
      <c r="MR799" s="215"/>
      <c r="MS799" s="215"/>
      <c r="MT799" s="215"/>
      <c r="MU799" s="215"/>
      <c r="MV799" s="215"/>
      <c r="MW799" s="215"/>
      <c r="MX799" s="215"/>
      <c r="MY799" s="215"/>
      <c r="MZ799" s="215"/>
      <c r="NA799" s="215"/>
      <c r="NB799" s="215"/>
      <c r="NC799" s="215"/>
      <c r="ND799" s="215"/>
      <c r="NE799" s="215"/>
      <c r="NF799" s="215"/>
      <c r="NG799" s="215"/>
      <c r="NH799" s="215"/>
      <c r="NI799" s="215"/>
      <c r="NJ799" s="215"/>
      <c r="NK799" s="215"/>
      <c r="NL799" s="215"/>
      <c r="NM799" s="215"/>
      <c r="NN799" s="215"/>
      <c r="NO799" s="215"/>
      <c r="NP799" s="215"/>
      <c r="NQ799" s="215"/>
      <c r="NR799" s="215"/>
      <c r="NS799" s="215"/>
      <c r="NT799" s="215"/>
      <c r="NU799" s="215"/>
      <c r="NV799" s="215"/>
      <c r="NW799" s="215"/>
      <c r="NX799" s="215"/>
      <c r="NY799" s="215"/>
      <c r="NZ799" s="215"/>
      <c r="OA799" s="215"/>
      <c r="OB799" s="215"/>
      <c r="OC799" s="215"/>
      <c r="OD799" s="215"/>
      <c r="OE799" s="215"/>
      <c r="OF799" s="215"/>
      <c r="OG799" s="215"/>
      <c r="OH799" s="215"/>
      <c r="OI799" s="215"/>
      <c r="OJ799" s="215"/>
      <c r="OK799" s="215"/>
      <c r="OL799" s="215"/>
      <c r="OM799" s="215"/>
      <c r="ON799" s="215"/>
      <c r="OO799" s="215"/>
      <c r="OP799" s="215"/>
      <c r="OQ799" s="215"/>
      <c r="OR799" s="215"/>
      <c r="OS799" s="215"/>
      <c r="OT799" s="215"/>
      <c r="OU799" s="215"/>
      <c r="OV799" s="215"/>
      <c r="OW799" s="215"/>
      <c r="OX799" s="215"/>
      <c r="OY799" s="215"/>
      <c r="OZ799" s="215"/>
      <c r="PA799" s="215"/>
      <c r="PB799" s="215"/>
      <c r="PC799" s="215"/>
      <c r="PD799" s="215"/>
      <c r="PE799" s="215"/>
      <c r="PF799" s="215"/>
      <c r="PG799" s="215"/>
      <c r="PH799" s="215"/>
      <c r="PI799" s="215"/>
      <c r="PJ799" s="215"/>
      <c r="PK799" s="215"/>
      <c r="PL799" s="215"/>
      <c r="PM799" s="215"/>
      <c r="PN799" s="215"/>
      <c r="PO799" s="215"/>
      <c r="PP799" s="215"/>
      <c r="PQ799" s="215"/>
      <c r="PR799" s="215"/>
      <c r="PS799" s="215"/>
      <c r="PT799" s="215"/>
      <c r="PU799" s="215"/>
      <c r="PV799" s="215"/>
      <c r="PW799" s="215"/>
      <c r="PX799" s="215"/>
      <c r="PY799" s="215"/>
      <c r="PZ799" s="215"/>
      <c r="QA799" s="215"/>
      <c r="QB799" s="215"/>
      <c r="QC799" s="215"/>
      <c r="QD799" s="215"/>
      <c r="QE799" s="215"/>
      <c r="QF799" s="215"/>
      <c r="QG799" s="215"/>
      <c r="QH799" s="215"/>
      <c r="QI799" s="215"/>
      <c r="QJ799" s="215"/>
      <c r="QK799" s="215"/>
      <c r="QL799" s="215"/>
      <c r="QM799" s="215"/>
      <c r="QN799" s="215"/>
      <c r="QO799" s="215"/>
      <c r="QP799" s="215"/>
      <c r="QQ799" s="215"/>
      <c r="QR799" s="215"/>
      <c r="QS799" s="215"/>
      <c r="QT799" s="215"/>
      <c r="QU799" s="215"/>
      <c r="QV799" s="215"/>
      <c r="QW799" s="215"/>
      <c r="QX799" s="215"/>
      <c r="QY799" s="215"/>
      <c r="QZ799" s="215"/>
      <c r="RA799" s="215"/>
      <c r="RB799" s="215"/>
      <c r="RC799" s="215"/>
      <c r="RD799" s="215"/>
      <c r="RE799" s="215"/>
      <c r="RF799" s="215"/>
      <c r="RG799" s="215"/>
      <c r="RH799" s="215"/>
      <c r="RI799" s="215"/>
      <c r="RJ799" s="215"/>
      <c r="RK799" s="215"/>
      <c r="RL799" s="215"/>
      <c r="RM799" s="215"/>
      <c r="RN799" s="215"/>
      <c r="RO799" s="215"/>
      <c r="RP799" s="215"/>
      <c r="RQ799" s="215"/>
      <c r="RR799" s="215"/>
      <c r="RS799" s="215"/>
      <c r="RT799" s="215"/>
      <c r="RU799" s="215"/>
      <c r="RV799" s="215"/>
      <c r="RW799" s="215"/>
      <c r="RX799" s="215"/>
      <c r="RY799" s="215"/>
      <c r="RZ799" s="215"/>
      <c r="SA799" s="215"/>
      <c r="SB799" s="215"/>
    </row>
    <row r="800" spans="1:496" s="221" customFormat="1" ht="15" customHeight="1" x14ac:dyDescent="0.2">
      <c r="A800" s="219"/>
      <c r="B800" s="219"/>
      <c r="D800" s="219"/>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215"/>
      <c r="BE800" s="215"/>
      <c r="BF800" s="215"/>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c r="CV800" s="215"/>
      <c r="CW800" s="215"/>
      <c r="CX800" s="215"/>
      <c r="CY800" s="215"/>
      <c r="CZ800" s="215"/>
      <c r="DA800" s="215"/>
      <c r="DB800" s="215"/>
      <c r="DC800" s="215"/>
      <c r="DD800" s="215"/>
      <c r="DE800" s="215"/>
      <c r="DF800" s="215"/>
      <c r="DG800" s="215"/>
      <c r="DH800" s="215"/>
      <c r="DI800" s="215"/>
      <c r="DJ800" s="215"/>
      <c r="DK800" s="215"/>
      <c r="DL800" s="215"/>
      <c r="DM800" s="215"/>
      <c r="DN800" s="215"/>
      <c r="DO800" s="215"/>
      <c r="DP800" s="215"/>
      <c r="DQ800" s="215"/>
      <c r="DR800" s="215"/>
      <c r="DS800" s="215"/>
      <c r="DT800" s="215"/>
      <c r="DU800" s="215"/>
      <c r="DV800" s="215"/>
      <c r="DW800" s="215"/>
      <c r="DX800" s="215"/>
      <c r="DY800" s="215"/>
      <c r="DZ800" s="215"/>
      <c r="EA800" s="215"/>
      <c r="EB800" s="215"/>
      <c r="EC800" s="215"/>
      <c r="ED800" s="215"/>
      <c r="EE800" s="215"/>
      <c r="EF800" s="215"/>
      <c r="EG800" s="215"/>
      <c r="EH800" s="215"/>
      <c r="EI800" s="215"/>
      <c r="EJ800" s="215"/>
      <c r="EK800" s="215"/>
      <c r="EL800" s="215"/>
      <c r="EM800" s="215"/>
      <c r="EN800" s="215"/>
      <c r="EO800" s="215"/>
      <c r="EP800" s="215"/>
      <c r="EQ800" s="215"/>
      <c r="ER800" s="215"/>
      <c r="ES800" s="215"/>
      <c r="ET800" s="215"/>
      <c r="EU800" s="215"/>
      <c r="EV800" s="215"/>
      <c r="EW800" s="215"/>
      <c r="EX800" s="215"/>
      <c r="EY800" s="215"/>
      <c r="EZ800" s="215"/>
      <c r="FA800" s="215"/>
      <c r="FB800" s="215"/>
      <c r="FC800" s="215"/>
      <c r="FD800" s="215"/>
      <c r="FE800" s="215"/>
      <c r="FF800" s="215"/>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c r="GD800" s="215"/>
      <c r="GE800" s="215"/>
      <c r="GF800" s="215"/>
      <c r="GG800" s="215"/>
      <c r="GH800" s="215"/>
      <c r="GI800" s="215"/>
      <c r="GJ800" s="215"/>
      <c r="GK800" s="215"/>
      <c r="GL800" s="215"/>
      <c r="GM800" s="215"/>
      <c r="GN800" s="215"/>
      <c r="GO800" s="215"/>
      <c r="GP800" s="215"/>
      <c r="GQ800" s="215"/>
      <c r="GR800" s="215"/>
      <c r="GS800" s="215"/>
      <c r="GT800" s="215"/>
      <c r="GU800" s="215"/>
      <c r="GV800" s="215"/>
      <c r="GW800" s="215"/>
      <c r="GX800" s="215"/>
      <c r="GY800" s="215"/>
      <c r="GZ800" s="215"/>
      <c r="HA800" s="215"/>
      <c r="HB800" s="215"/>
      <c r="HC800" s="215"/>
      <c r="HD800" s="215"/>
      <c r="HE800" s="215"/>
      <c r="HF800" s="215"/>
      <c r="HG800" s="215"/>
      <c r="HH800" s="215"/>
      <c r="HI800" s="215"/>
      <c r="HJ800" s="215"/>
      <c r="HK800" s="215"/>
      <c r="HL800" s="215"/>
      <c r="HM800" s="215"/>
      <c r="HN800" s="215"/>
      <c r="HO800" s="215"/>
      <c r="HP800" s="215"/>
      <c r="HQ800" s="215"/>
      <c r="HR800" s="215"/>
      <c r="HS800" s="215"/>
      <c r="HT800" s="215"/>
      <c r="HU800" s="215"/>
      <c r="HV800" s="215"/>
      <c r="HW800" s="215"/>
      <c r="HX800" s="215"/>
      <c r="HY800" s="215"/>
      <c r="HZ800" s="215"/>
      <c r="IA800" s="215"/>
      <c r="IB800" s="215"/>
      <c r="IC800" s="215"/>
      <c r="ID800" s="215"/>
      <c r="IE800" s="215"/>
      <c r="IF800" s="215"/>
      <c r="IG800" s="215"/>
      <c r="IH800" s="215"/>
      <c r="II800" s="215"/>
      <c r="IJ800" s="215"/>
      <c r="IK800" s="215"/>
      <c r="IL800" s="215"/>
      <c r="IM800" s="215"/>
      <c r="IN800" s="215"/>
      <c r="IO800" s="215"/>
      <c r="IP800" s="215"/>
      <c r="IQ800" s="215"/>
      <c r="IR800" s="215"/>
      <c r="IS800" s="215"/>
      <c r="IT800" s="215"/>
      <c r="IU800" s="215"/>
      <c r="IV800" s="215"/>
      <c r="IW800" s="215"/>
      <c r="IX800" s="215"/>
      <c r="IY800" s="215"/>
      <c r="IZ800" s="215"/>
      <c r="JA800" s="215"/>
      <c r="JB800" s="215"/>
      <c r="JC800" s="215"/>
      <c r="JD800" s="215"/>
      <c r="JE800" s="215"/>
      <c r="JF800" s="215"/>
      <c r="JG800" s="215"/>
      <c r="JH800" s="215"/>
      <c r="JI800" s="215"/>
      <c r="JJ800" s="215"/>
      <c r="JK800" s="215"/>
      <c r="JL800" s="215"/>
      <c r="JM800" s="215"/>
      <c r="JN800" s="215"/>
      <c r="JO800" s="215"/>
      <c r="JP800" s="215"/>
      <c r="JQ800" s="215"/>
      <c r="JR800" s="215"/>
      <c r="JS800" s="215"/>
      <c r="JT800" s="215"/>
      <c r="JU800" s="215"/>
      <c r="JV800" s="215"/>
      <c r="JW800" s="215"/>
      <c r="JX800" s="215"/>
      <c r="JY800" s="215"/>
      <c r="JZ800" s="215"/>
      <c r="KA800" s="215"/>
      <c r="KB800" s="215"/>
      <c r="KC800" s="215"/>
      <c r="KD800" s="215"/>
      <c r="KE800" s="215"/>
      <c r="KF800" s="215"/>
      <c r="KG800" s="215"/>
      <c r="KH800" s="215"/>
      <c r="KI800" s="215"/>
      <c r="KJ800" s="215"/>
      <c r="KK800" s="215"/>
      <c r="KL800" s="215"/>
      <c r="KM800" s="215"/>
      <c r="KN800" s="215"/>
      <c r="KO800" s="215"/>
      <c r="KP800" s="215"/>
      <c r="KQ800" s="215"/>
      <c r="KR800" s="215"/>
      <c r="KS800" s="215"/>
      <c r="KT800" s="215"/>
      <c r="KU800" s="215"/>
      <c r="KV800" s="215"/>
      <c r="KW800" s="215"/>
      <c r="KX800" s="215"/>
      <c r="KY800" s="215"/>
      <c r="KZ800" s="215"/>
      <c r="LA800" s="215"/>
      <c r="LB800" s="215"/>
      <c r="LC800" s="215"/>
      <c r="LD800" s="215"/>
      <c r="LE800" s="215"/>
      <c r="LF800" s="215"/>
      <c r="LG800" s="215"/>
      <c r="LH800" s="215"/>
      <c r="LI800" s="215"/>
      <c r="LJ800" s="215"/>
      <c r="LK800" s="215"/>
      <c r="LL800" s="215"/>
      <c r="LM800" s="215"/>
      <c r="LN800" s="215"/>
      <c r="LO800" s="215"/>
      <c r="LP800" s="215"/>
      <c r="LQ800" s="215"/>
      <c r="LR800" s="215"/>
      <c r="LS800" s="215"/>
      <c r="LT800" s="215"/>
      <c r="LU800" s="215"/>
      <c r="LV800" s="215"/>
      <c r="LW800" s="215"/>
      <c r="LX800" s="215"/>
      <c r="LY800" s="215"/>
      <c r="LZ800" s="215"/>
      <c r="MA800" s="215"/>
      <c r="MB800" s="215"/>
      <c r="MC800" s="215"/>
      <c r="MD800" s="215"/>
      <c r="ME800" s="215"/>
      <c r="MF800" s="215"/>
      <c r="MG800" s="215"/>
      <c r="MH800" s="215"/>
      <c r="MI800" s="215"/>
      <c r="MJ800" s="215"/>
      <c r="MK800" s="215"/>
      <c r="ML800" s="215"/>
      <c r="MM800" s="215"/>
      <c r="MN800" s="215"/>
      <c r="MO800" s="215"/>
      <c r="MP800" s="215"/>
      <c r="MQ800" s="215"/>
      <c r="MR800" s="215"/>
      <c r="MS800" s="215"/>
      <c r="MT800" s="215"/>
      <c r="MU800" s="215"/>
      <c r="MV800" s="215"/>
      <c r="MW800" s="215"/>
      <c r="MX800" s="215"/>
      <c r="MY800" s="215"/>
      <c r="MZ800" s="215"/>
      <c r="NA800" s="215"/>
      <c r="NB800" s="215"/>
      <c r="NC800" s="215"/>
      <c r="ND800" s="215"/>
      <c r="NE800" s="215"/>
      <c r="NF800" s="215"/>
      <c r="NG800" s="215"/>
      <c r="NH800" s="215"/>
      <c r="NI800" s="215"/>
      <c r="NJ800" s="215"/>
      <c r="NK800" s="215"/>
      <c r="NL800" s="215"/>
      <c r="NM800" s="215"/>
      <c r="NN800" s="215"/>
      <c r="NO800" s="215"/>
      <c r="NP800" s="215"/>
      <c r="NQ800" s="215"/>
      <c r="NR800" s="215"/>
      <c r="NS800" s="215"/>
      <c r="NT800" s="215"/>
      <c r="NU800" s="215"/>
      <c r="NV800" s="215"/>
      <c r="NW800" s="215"/>
      <c r="NX800" s="215"/>
      <c r="NY800" s="215"/>
      <c r="NZ800" s="215"/>
      <c r="OA800" s="215"/>
      <c r="OB800" s="215"/>
      <c r="OC800" s="215"/>
      <c r="OD800" s="215"/>
      <c r="OE800" s="215"/>
      <c r="OF800" s="215"/>
      <c r="OG800" s="215"/>
      <c r="OH800" s="215"/>
      <c r="OI800" s="215"/>
      <c r="OJ800" s="215"/>
      <c r="OK800" s="215"/>
      <c r="OL800" s="215"/>
      <c r="OM800" s="215"/>
      <c r="ON800" s="215"/>
      <c r="OO800" s="215"/>
      <c r="OP800" s="215"/>
      <c r="OQ800" s="215"/>
      <c r="OR800" s="215"/>
      <c r="OS800" s="215"/>
      <c r="OT800" s="215"/>
      <c r="OU800" s="215"/>
      <c r="OV800" s="215"/>
      <c r="OW800" s="215"/>
      <c r="OX800" s="215"/>
      <c r="OY800" s="215"/>
      <c r="OZ800" s="215"/>
      <c r="PA800" s="215"/>
      <c r="PB800" s="215"/>
      <c r="PC800" s="215"/>
      <c r="PD800" s="215"/>
      <c r="PE800" s="215"/>
      <c r="PF800" s="215"/>
      <c r="PG800" s="215"/>
      <c r="PH800" s="215"/>
      <c r="PI800" s="215"/>
      <c r="PJ800" s="215"/>
      <c r="PK800" s="215"/>
      <c r="PL800" s="215"/>
      <c r="PM800" s="215"/>
      <c r="PN800" s="215"/>
      <c r="PO800" s="215"/>
      <c r="PP800" s="215"/>
      <c r="PQ800" s="215"/>
      <c r="PR800" s="215"/>
      <c r="PS800" s="215"/>
      <c r="PT800" s="215"/>
      <c r="PU800" s="215"/>
      <c r="PV800" s="215"/>
      <c r="PW800" s="215"/>
      <c r="PX800" s="215"/>
      <c r="PY800" s="215"/>
      <c r="PZ800" s="215"/>
      <c r="QA800" s="215"/>
      <c r="QB800" s="215"/>
      <c r="QC800" s="215"/>
      <c r="QD800" s="215"/>
      <c r="QE800" s="215"/>
      <c r="QF800" s="215"/>
      <c r="QG800" s="215"/>
      <c r="QH800" s="215"/>
      <c r="QI800" s="215"/>
      <c r="QJ800" s="215"/>
      <c r="QK800" s="215"/>
      <c r="QL800" s="215"/>
      <c r="QM800" s="215"/>
      <c r="QN800" s="215"/>
      <c r="QO800" s="215"/>
      <c r="QP800" s="215"/>
      <c r="QQ800" s="215"/>
      <c r="QR800" s="215"/>
      <c r="QS800" s="215"/>
      <c r="QT800" s="215"/>
      <c r="QU800" s="215"/>
      <c r="QV800" s="215"/>
      <c r="QW800" s="215"/>
      <c r="QX800" s="215"/>
      <c r="QY800" s="215"/>
      <c r="QZ800" s="215"/>
      <c r="RA800" s="215"/>
      <c r="RB800" s="215"/>
      <c r="RC800" s="215"/>
      <c r="RD800" s="215"/>
      <c r="RE800" s="215"/>
      <c r="RF800" s="215"/>
      <c r="RG800" s="215"/>
      <c r="RH800" s="215"/>
      <c r="RI800" s="215"/>
      <c r="RJ800" s="215"/>
      <c r="RK800" s="215"/>
      <c r="RL800" s="215"/>
      <c r="RM800" s="215"/>
      <c r="RN800" s="215"/>
      <c r="RO800" s="215"/>
      <c r="RP800" s="215"/>
      <c r="RQ800" s="215"/>
      <c r="RR800" s="215"/>
      <c r="RS800" s="215"/>
      <c r="RT800" s="215"/>
      <c r="RU800" s="215"/>
      <c r="RV800" s="215"/>
      <c r="RW800" s="215"/>
      <c r="RX800" s="215"/>
      <c r="RY800" s="215"/>
      <c r="RZ800" s="215"/>
      <c r="SA800" s="215"/>
      <c r="SB800" s="215"/>
    </row>
    <row r="801" spans="1:496" ht="15" customHeight="1" x14ac:dyDescent="0.2">
      <c r="A801" s="216"/>
    </row>
    <row r="802" spans="1:496" ht="15" customHeight="1" x14ac:dyDescent="0.2">
      <c r="A802" s="216" t="s">
        <v>1082</v>
      </c>
      <c r="B802" s="216">
        <v>207</v>
      </c>
      <c r="E802" s="215" t="s">
        <v>752</v>
      </c>
    </row>
    <row r="803" spans="1:496" ht="15" customHeight="1" x14ac:dyDescent="0.2">
      <c r="A803" s="216" t="s">
        <v>1083</v>
      </c>
      <c r="B803" s="216">
        <v>207001</v>
      </c>
      <c r="E803" s="215" t="s">
        <v>516</v>
      </c>
    </row>
    <row r="804" spans="1:496" s="221" customFormat="1" ht="15" customHeight="1" x14ac:dyDescent="0.2">
      <c r="A804" s="219"/>
      <c r="B804" s="219"/>
      <c r="D804" s="219"/>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215"/>
      <c r="BE804" s="215"/>
      <c r="BF804" s="215"/>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c r="CV804" s="215"/>
      <c r="CW804" s="215"/>
      <c r="CX804" s="215"/>
      <c r="CY804" s="215"/>
      <c r="CZ804" s="215"/>
      <c r="DA804" s="215"/>
      <c r="DB804" s="215"/>
      <c r="DC804" s="215"/>
      <c r="DD804" s="215"/>
      <c r="DE804" s="215"/>
      <c r="DF804" s="215"/>
      <c r="DG804" s="215"/>
      <c r="DH804" s="215"/>
      <c r="DI804" s="215"/>
      <c r="DJ804" s="215"/>
      <c r="DK804" s="215"/>
      <c r="DL804" s="215"/>
      <c r="DM804" s="215"/>
      <c r="DN804" s="215"/>
      <c r="DO804" s="215"/>
      <c r="DP804" s="215"/>
      <c r="DQ804" s="215"/>
      <c r="DR804" s="215"/>
      <c r="DS804" s="215"/>
      <c r="DT804" s="215"/>
      <c r="DU804" s="215"/>
      <c r="DV804" s="215"/>
      <c r="DW804" s="215"/>
      <c r="DX804" s="215"/>
      <c r="DY804" s="215"/>
      <c r="DZ804" s="215"/>
      <c r="EA804" s="215"/>
      <c r="EB804" s="215"/>
      <c r="EC804" s="215"/>
      <c r="ED804" s="215"/>
      <c r="EE804" s="215"/>
      <c r="EF804" s="215"/>
      <c r="EG804" s="215"/>
      <c r="EH804" s="215"/>
      <c r="EI804" s="215"/>
      <c r="EJ804" s="215"/>
      <c r="EK804" s="215"/>
      <c r="EL804" s="215"/>
      <c r="EM804" s="215"/>
      <c r="EN804" s="215"/>
      <c r="EO804" s="215"/>
      <c r="EP804" s="215"/>
      <c r="EQ804" s="215"/>
      <c r="ER804" s="215"/>
      <c r="ES804" s="215"/>
      <c r="ET804" s="215"/>
      <c r="EU804" s="215"/>
      <c r="EV804" s="215"/>
      <c r="EW804" s="215"/>
      <c r="EX804" s="215"/>
      <c r="EY804" s="215"/>
      <c r="EZ804" s="215"/>
      <c r="FA804" s="215"/>
      <c r="FB804" s="215"/>
      <c r="FC804" s="215"/>
      <c r="FD804" s="215"/>
      <c r="FE804" s="215"/>
      <c r="FF804" s="215"/>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c r="GD804" s="215"/>
      <c r="GE804" s="215"/>
      <c r="GF804" s="215"/>
      <c r="GG804" s="215"/>
      <c r="GH804" s="215"/>
      <c r="GI804" s="215"/>
      <c r="GJ804" s="215"/>
      <c r="GK804" s="215"/>
      <c r="GL804" s="215"/>
      <c r="GM804" s="215"/>
      <c r="GN804" s="215"/>
      <c r="GO804" s="215"/>
      <c r="GP804" s="215"/>
      <c r="GQ804" s="215"/>
      <c r="GR804" s="215"/>
      <c r="GS804" s="215"/>
      <c r="GT804" s="215"/>
      <c r="GU804" s="215"/>
      <c r="GV804" s="215"/>
      <c r="GW804" s="215"/>
      <c r="GX804" s="215"/>
      <c r="GY804" s="215"/>
      <c r="GZ804" s="215"/>
      <c r="HA804" s="215"/>
      <c r="HB804" s="215"/>
      <c r="HC804" s="215"/>
      <c r="HD804" s="215"/>
      <c r="HE804" s="215"/>
      <c r="HF804" s="215"/>
      <c r="HG804" s="215"/>
      <c r="HH804" s="215"/>
      <c r="HI804" s="215"/>
      <c r="HJ804" s="215"/>
      <c r="HK804" s="215"/>
      <c r="HL804" s="215"/>
      <c r="HM804" s="215"/>
      <c r="HN804" s="215"/>
      <c r="HO804" s="215"/>
      <c r="HP804" s="215"/>
      <c r="HQ804" s="215"/>
      <c r="HR804" s="215"/>
      <c r="HS804" s="215"/>
      <c r="HT804" s="215"/>
      <c r="HU804" s="215"/>
      <c r="HV804" s="215"/>
      <c r="HW804" s="215"/>
      <c r="HX804" s="215"/>
      <c r="HY804" s="215"/>
      <c r="HZ804" s="215"/>
      <c r="IA804" s="215"/>
      <c r="IB804" s="215"/>
      <c r="IC804" s="215"/>
      <c r="ID804" s="215"/>
      <c r="IE804" s="215"/>
      <c r="IF804" s="215"/>
      <c r="IG804" s="215"/>
      <c r="IH804" s="215"/>
      <c r="II804" s="215"/>
      <c r="IJ804" s="215"/>
      <c r="IK804" s="215"/>
      <c r="IL804" s="215"/>
      <c r="IM804" s="215"/>
      <c r="IN804" s="215"/>
      <c r="IO804" s="215"/>
      <c r="IP804" s="215"/>
      <c r="IQ804" s="215"/>
      <c r="IR804" s="215"/>
      <c r="IS804" s="215"/>
      <c r="IT804" s="215"/>
      <c r="IU804" s="215"/>
      <c r="IV804" s="215"/>
      <c r="IW804" s="215"/>
      <c r="IX804" s="215"/>
      <c r="IY804" s="215"/>
      <c r="IZ804" s="215"/>
      <c r="JA804" s="215"/>
      <c r="JB804" s="215"/>
      <c r="JC804" s="215"/>
      <c r="JD804" s="215"/>
      <c r="JE804" s="215"/>
      <c r="JF804" s="215"/>
      <c r="JG804" s="215"/>
      <c r="JH804" s="215"/>
      <c r="JI804" s="215"/>
      <c r="JJ804" s="215"/>
      <c r="JK804" s="215"/>
      <c r="JL804" s="215"/>
      <c r="JM804" s="215"/>
      <c r="JN804" s="215"/>
      <c r="JO804" s="215"/>
      <c r="JP804" s="215"/>
      <c r="JQ804" s="215"/>
      <c r="JR804" s="215"/>
      <c r="JS804" s="215"/>
      <c r="JT804" s="215"/>
      <c r="JU804" s="215"/>
      <c r="JV804" s="215"/>
      <c r="JW804" s="215"/>
      <c r="JX804" s="215"/>
      <c r="JY804" s="215"/>
      <c r="JZ804" s="215"/>
      <c r="KA804" s="215"/>
      <c r="KB804" s="215"/>
      <c r="KC804" s="215"/>
      <c r="KD804" s="215"/>
      <c r="KE804" s="215"/>
      <c r="KF804" s="215"/>
      <c r="KG804" s="215"/>
      <c r="KH804" s="215"/>
      <c r="KI804" s="215"/>
      <c r="KJ804" s="215"/>
      <c r="KK804" s="215"/>
      <c r="KL804" s="215"/>
      <c r="KM804" s="215"/>
      <c r="KN804" s="215"/>
      <c r="KO804" s="215"/>
      <c r="KP804" s="215"/>
      <c r="KQ804" s="215"/>
      <c r="KR804" s="215"/>
      <c r="KS804" s="215"/>
      <c r="KT804" s="215"/>
      <c r="KU804" s="215"/>
      <c r="KV804" s="215"/>
      <c r="KW804" s="215"/>
      <c r="KX804" s="215"/>
      <c r="KY804" s="215"/>
      <c r="KZ804" s="215"/>
      <c r="LA804" s="215"/>
      <c r="LB804" s="215"/>
      <c r="LC804" s="215"/>
      <c r="LD804" s="215"/>
      <c r="LE804" s="215"/>
      <c r="LF804" s="215"/>
      <c r="LG804" s="215"/>
      <c r="LH804" s="215"/>
      <c r="LI804" s="215"/>
      <c r="LJ804" s="215"/>
      <c r="LK804" s="215"/>
      <c r="LL804" s="215"/>
      <c r="LM804" s="215"/>
      <c r="LN804" s="215"/>
      <c r="LO804" s="215"/>
      <c r="LP804" s="215"/>
      <c r="LQ804" s="215"/>
      <c r="LR804" s="215"/>
      <c r="LS804" s="215"/>
      <c r="LT804" s="215"/>
      <c r="LU804" s="215"/>
      <c r="LV804" s="215"/>
      <c r="LW804" s="215"/>
      <c r="LX804" s="215"/>
      <c r="LY804" s="215"/>
      <c r="LZ804" s="215"/>
      <c r="MA804" s="215"/>
      <c r="MB804" s="215"/>
      <c r="MC804" s="215"/>
      <c r="MD804" s="215"/>
      <c r="ME804" s="215"/>
      <c r="MF804" s="215"/>
      <c r="MG804" s="215"/>
      <c r="MH804" s="215"/>
      <c r="MI804" s="215"/>
      <c r="MJ804" s="215"/>
      <c r="MK804" s="215"/>
      <c r="ML804" s="215"/>
      <c r="MM804" s="215"/>
      <c r="MN804" s="215"/>
      <c r="MO804" s="215"/>
      <c r="MP804" s="215"/>
      <c r="MQ804" s="215"/>
      <c r="MR804" s="215"/>
      <c r="MS804" s="215"/>
      <c r="MT804" s="215"/>
      <c r="MU804" s="215"/>
      <c r="MV804" s="215"/>
      <c r="MW804" s="215"/>
      <c r="MX804" s="215"/>
      <c r="MY804" s="215"/>
      <c r="MZ804" s="215"/>
      <c r="NA804" s="215"/>
      <c r="NB804" s="215"/>
      <c r="NC804" s="215"/>
      <c r="ND804" s="215"/>
      <c r="NE804" s="215"/>
      <c r="NF804" s="215"/>
      <c r="NG804" s="215"/>
      <c r="NH804" s="215"/>
      <c r="NI804" s="215"/>
      <c r="NJ804" s="215"/>
      <c r="NK804" s="215"/>
      <c r="NL804" s="215"/>
      <c r="NM804" s="215"/>
      <c r="NN804" s="215"/>
      <c r="NO804" s="215"/>
      <c r="NP804" s="215"/>
      <c r="NQ804" s="215"/>
      <c r="NR804" s="215"/>
      <c r="NS804" s="215"/>
      <c r="NT804" s="215"/>
      <c r="NU804" s="215"/>
      <c r="NV804" s="215"/>
      <c r="NW804" s="215"/>
      <c r="NX804" s="215"/>
      <c r="NY804" s="215"/>
      <c r="NZ804" s="215"/>
      <c r="OA804" s="215"/>
      <c r="OB804" s="215"/>
      <c r="OC804" s="215"/>
      <c r="OD804" s="215"/>
      <c r="OE804" s="215"/>
      <c r="OF804" s="215"/>
      <c r="OG804" s="215"/>
      <c r="OH804" s="215"/>
      <c r="OI804" s="215"/>
      <c r="OJ804" s="215"/>
      <c r="OK804" s="215"/>
      <c r="OL804" s="215"/>
      <c r="OM804" s="215"/>
      <c r="ON804" s="215"/>
      <c r="OO804" s="215"/>
      <c r="OP804" s="215"/>
      <c r="OQ804" s="215"/>
      <c r="OR804" s="215"/>
      <c r="OS804" s="215"/>
      <c r="OT804" s="215"/>
      <c r="OU804" s="215"/>
      <c r="OV804" s="215"/>
      <c r="OW804" s="215"/>
      <c r="OX804" s="215"/>
      <c r="OY804" s="215"/>
      <c r="OZ804" s="215"/>
      <c r="PA804" s="215"/>
      <c r="PB804" s="215"/>
      <c r="PC804" s="215"/>
      <c r="PD804" s="215"/>
      <c r="PE804" s="215"/>
      <c r="PF804" s="215"/>
      <c r="PG804" s="215"/>
      <c r="PH804" s="215"/>
      <c r="PI804" s="215"/>
      <c r="PJ804" s="215"/>
      <c r="PK804" s="215"/>
      <c r="PL804" s="215"/>
      <c r="PM804" s="215"/>
      <c r="PN804" s="215"/>
      <c r="PO804" s="215"/>
      <c r="PP804" s="215"/>
      <c r="PQ804" s="215"/>
      <c r="PR804" s="215"/>
      <c r="PS804" s="215"/>
      <c r="PT804" s="215"/>
      <c r="PU804" s="215"/>
      <c r="PV804" s="215"/>
      <c r="PW804" s="215"/>
      <c r="PX804" s="215"/>
      <c r="PY804" s="215"/>
      <c r="PZ804" s="215"/>
      <c r="QA804" s="215"/>
      <c r="QB804" s="215"/>
      <c r="QC804" s="215"/>
      <c r="QD804" s="215"/>
      <c r="QE804" s="215"/>
      <c r="QF804" s="215"/>
      <c r="QG804" s="215"/>
      <c r="QH804" s="215"/>
      <c r="QI804" s="215"/>
      <c r="QJ804" s="215"/>
      <c r="QK804" s="215"/>
      <c r="QL804" s="215"/>
      <c r="QM804" s="215"/>
      <c r="QN804" s="215"/>
      <c r="QO804" s="215"/>
      <c r="QP804" s="215"/>
      <c r="QQ804" s="215"/>
      <c r="QR804" s="215"/>
      <c r="QS804" s="215"/>
      <c r="QT804" s="215"/>
      <c r="QU804" s="215"/>
      <c r="QV804" s="215"/>
      <c r="QW804" s="215"/>
      <c r="QX804" s="215"/>
      <c r="QY804" s="215"/>
      <c r="QZ804" s="215"/>
      <c r="RA804" s="215"/>
      <c r="RB804" s="215"/>
      <c r="RC804" s="215"/>
      <c r="RD804" s="215"/>
      <c r="RE804" s="215"/>
      <c r="RF804" s="215"/>
      <c r="RG804" s="215"/>
      <c r="RH804" s="215"/>
      <c r="RI804" s="215"/>
      <c r="RJ804" s="215"/>
      <c r="RK804" s="215"/>
      <c r="RL804" s="215"/>
      <c r="RM804" s="215"/>
      <c r="RN804" s="215"/>
      <c r="RO804" s="215"/>
      <c r="RP804" s="215"/>
      <c r="RQ804" s="215"/>
      <c r="RR804" s="215"/>
      <c r="RS804" s="215"/>
      <c r="RT804" s="215"/>
      <c r="RU804" s="215"/>
      <c r="RV804" s="215"/>
      <c r="RW804" s="215"/>
      <c r="RX804" s="215"/>
      <c r="RY804" s="215"/>
      <c r="RZ804" s="215"/>
      <c r="SA804" s="215"/>
      <c r="SB804" s="215"/>
    </row>
    <row r="805" spans="1:496" s="221" customFormat="1" ht="15" customHeight="1" x14ac:dyDescent="0.2">
      <c r="A805" s="219"/>
      <c r="B805" s="219"/>
      <c r="D805" s="219"/>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215"/>
      <c r="BE805" s="215"/>
      <c r="BF805" s="215"/>
      <c r="BG805" s="215"/>
      <c r="BH805" s="215"/>
      <c r="BI805" s="215"/>
      <c r="BJ805" s="215"/>
      <c r="BK805" s="215"/>
      <c r="BL805" s="215"/>
      <c r="BM805" s="215"/>
      <c r="BN805" s="215"/>
      <c r="BO805" s="215"/>
      <c r="BP805" s="215"/>
      <c r="BQ805" s="215"/>
      <c r="BR805" s="215"/>
      <c r="BS805" s="215"/>
      <c r="BT805" s="215"/>
      <c r="BU805" s="215"/>
      <c r="BV805" s="215"/>
      <c r="BW805" s="215"/>
      <c r="BX805" s="215"/>
      <c r="BY805" s="215"/>
      <c r="BZ805" s="215"/>
      <c r="CA805" s="215"/>
      <c r="CB805" s="215"/>
      <c r="CC805" s="215"/>
      <c r="CD805" s="215"/>
      <c r="CE805" s="215"/>
      <c r="CF805" s="215"/>
      <c r="CG805" s="215"/>
      <c r="CH805" s="215"/>
      <c r="CI805" s="215"/>
      <c r="CJ805" s="215"/>
      <c r="CK805" s="215"/>
      <c r="CL805" s="215"/>
      <c r="CM805" s="215"/>
      <c r="CN805" s="215"/>
      <c r="CO805" s="215"/>
      <c r="CP805" s="215"/>
      <c r="CQ805" s="215"/>
      <c r="CR805" s="215"/>
      <c r="CS805" s="215"/>
      <c r="CT805" s="215"/>
      <c r="CU805" s="215"/>
      <c r="CV805" s="215"/>
      <c r="CW805" s="215"/>
      <c r="CX805" s="215"/>
      <c r="CY805" s="215"/>
      <c r="CZ805" s="215"/>
      <c r="DA805" s="215"/>
      <c r="DB805" s="215"/>
      <c r="DC805" s="215"/>
      <c r="DD805" s="215"/>
      <c r="DE805" s="215"/>
      <c r="DF805" s="215"/>
      <c r="DG805" s="215"/>
      <c r="DH805" s="215"/>
      <c r="DI805" s="215"/>
      <c r="DJ805" s="215"/>
      <c r="DK805" s="215"/>
      <c r="DL805" s="215"/>
      <c r="DM805" s="215"/>
      <c r="DN805" s="215"/>
      <c r="DO805" s="215"/>
      <c r="DP805" s="215"/>
      <c r="DQ805" s="215"/>
      <c r="DR805" s="215"/>
      <c r="DS805" s="215"/>
      <c r="DT805" s="215"/>
      <c r="DU805" s="215"/>
      <c r="DV805" s="215"/>
      <c r="DW805" s="215"/>
      <c r="DX805" s="215"/>
      <c r="DY805" s="215"/>
      <c r="DZ805" s="215"/>
      <c r="EA805" s="215"/>
      <c r="EB805" s="215"/>
      <c r="EC805" s="215"/>
      <c r="ED805" s="215"/>
      <c r="EE805" s="215"/>
      <c r="EF805" s="215"/>
      <c r="EG805" s="215"/>
      <c r="EH805" s="215"/>
      <c r="EI805" s="215"/>
      <c r="EJ805" s="215"/>
      <c r="EK805" s="215"/>
      <c r="EL805" s="215"/>
      <c r="EM805" s="215"/>
      <c r="EN805" s="215"/>
      <c r="EO805" s="215"/>
      <c r="EP805" s="215"/>
      <c r="EQ805" s="215"/>
      <c r="ER805" s="215"/>
      <c r="ES805" s="215"/>
      <c r="ET805" s="215"/>
      <c r="EU805" s="215"/>
      <c r="EV805" s="215"/>
      <c r="EW805" s="215"/>
      <c r="EX805" s="215"/>
      <c r="EY805" s="215"/>
      <c r="EZ805" s="215"/>
      <c r="FA805" s="215"/>
      <c r="FB805" s="215"/>
      <c r="FC805" s="215"/>
      <c r="FD805" s="215"/>
      <c r="FE805" s="215"/>
      <c r="FF805" s="215"/>
      <c r="FG805" s="215"/>
      <c r="FH805" s="215"/>
      <c r="FI805" s="215"/>
      <c r="FJ805" s="215"/>
      <c r="FK805" s="215"/>
      <c r="FL805" s="215"/>
      <c r="FM805" s="215"/>
      <c r="FN805" s="215"/>
      <c r="FO805" s="215"/>
      <c r="FP805" s="215"/>
      <c r="FQ805" s="215"/>
      <c r="FR805" s="215"/>
      <c r="FS805" s="215"/>
      <c r="FT805" s="215"/>
      <c r="FU805" s="215"/>
      <c r="FV805" s="215"/>
      <c r="FW805" s="215"/>
      <c r="FX805" s="215"/>
      <c r="FY805" s="215"/>
      <c r="FZ805" s="215"/>
      <c r="GA805" s="215"/>
      <c r="GB805" s="215"/>
      <c r="GC805" s="215"/>
      <c r="GD805" s="215"/>
      <c r="GE805" s="215"/>
      <c r="GF805" s="215"/>
      <c r="GG805" s="215"/>
      <c r="GH805" s="215"/>
      <c r="GI805" s="215"/>
      <c r="GJ805" s="215"/>
      <c r="GK805" s="215"/>
      <c r="GL805" s="215"/>
      <c r="GM805" s="215"/>
      <c r="GN805" s="215"/>
      <c r="GO805" s="215"/>
      <c r="GP805" s="215"/>
      <c r="GQ805" s="215"/>
      <c r="GR805" s="215"/>
      <c r="GS805" s="215"/>
      <c r="GT805" s="215"/>
      <c r="GU805" s="215"/>
      <c r="GV805" s="215"/>
      <c r="GW805" s="215"/>
      <c r="GX805" s="215"/>
      <c r="GY805" s="215"/>
      <c r="GZ805" s="215"/>
      <c r="HA805" s="215"/>
      <c r="HB805" s="215"/>
      <c r="HC805" s="215"/>
      <c r="HD805" s="215"/>
      <c r="HE805" s="215"/>
      <c r="HF805" s="215"/>
      <c r="HG805" s="215"/>
      <c r="HH805" s="215"/>
      <c r="HI805" s="215"/>
      <c r="HJ805" s="215"/>
      <c r="HK805" s="215"/>
      <c r="HL805" s="215"/>
      <c r="HM805" s="215"/>
      <c r="HN805" s="215"/>
      <c r="HO805" s="215"/>
      <c r="HP805" s="215"/>
      <c r="HQ805" s="215"/>
      <c r="HR805" s="215"/>
      <c r="HS805" s="215"/>
      <c r="HT805" s="215"/>
      <c r="HU805" s="215"/>
      <c r="HV805" s="215"/>
      <c r="HW805" s="215"/>
      <c r="HX805" s="215"/>
      <c r="HY805" s="215"/>
      <c r="HZ805" s="215"/>
      <c r="IA805" s="215"/>
      <c r="IB805" s="215"/>
      <c r="IC805" s="215"/>
      <c r="ID805" s="215"/>
      <c r="IE805" s="215"/>
      <c r="IF805" s="215"/>
      <c r="IG805" s="215"/>
      <c r="IH805" s="215"/>
      <c r="II805" s="215"/>
      <c r="IJ805" s="215"/>
      <c r="IK805" s="215"/>
      <c r="IL805" s="215"/>
      <c r="IM805" s="215"/>
      <c r="IN805" s="215"/>
      <c r="IO805" s="215"/>
      <c r="IP805" s="215"/>
      <c r="IQ805" s="215"/>
      <c r="IR805" s="215"/>
      <c r="IS805" s="215"/>
      <c r="IT805" s="215"/>
      <c r="IU805" s="215"/>
      <c r="IV805" s="215"/>
      <c r="IW805" s="215"/>
      <c r="IX805" s="215"/>
      <c r="IY805" s="215"/>
      <c r="IZ805" s="215"/>
      <c r="JA805" s="215"/>
      <c r="JB805" s="215"/>
      <c r="JC805" s="215"/>
      <c r="JD805" s="215"/>
      <c r="JE805" s="215"/>
      <c r="JF805" s="215"/>
      <c r="JG805" s="215"/>
      <c r="JH805" s="215"/>
      <c r="JI805" s="215"/>
      <c r="JJ805" s="215"/>
      <c r="JK805" s="215"/>
      <c r="JL805" s="215"/>
      <c r="JM805" s="215"/>
      <c r="JN805" s="215"/>
      <c r="JO805" s="215"/>
      <c r="JP805" s="215"/>
      <c r="JQ805" s="215"/>
      <c r="JR805" s="215"/>
      <c r="JS805" s="215"/>
      <c r="JT805" s="215"/>
      <c r="JU805" s="215"/>
      <c r="JV805" s="215"/>
      <c r="JW805" s="215"/>
      <c r="JX805" s="215"/>
      <c r="JY805" s="215"/>
      <c r="JZ805" s="215"/>
      <c r="KA805" s="215"/>
      <c r="KB805" s="215"/>
      <c r="KC805" s="215"/>
      <c r="KD805" s="215"/>
      <c r="KE805" s="215"/>
      <c r="KF805" s="215"/>
      <c r="KG805" s="215"/>
      <c r="KH805" s="215"/>
      <c r="KI805" s="215"/>
      <c r="KJ805" s="215"/>
      <c r="KK805" s="215"/>
      <c r="KL805" s="215"/>
      <c r="KM805" s="215"/>
      <c r="KN805" s="215"/>
      <c r="KO805" s="215"/>
      <c r="KP805" s="215"/>
      <c r="KQ805" s="215"/>
      <c r="KR805" s="215"/>
      <c r="KS805" s="215"/>
      <c r="KT805" s="215"/>
      <c r="KU805" s="215"/>
      <c r="KV805" s="215"/>
      <c r="KW805" s="215"/>
      <c r="KX805" s="215"/>
      <c r="KY805" s="215"/>
      <c r="KZ805" s="215"/>
      <c r="LA805" s="215"/>
      <c r="LB805" s="215"/>
      <c r="LC805" s="215"/>
      <c r="LD805" s="215"/>
      <c r="LE805" s="215"/>
      <c r="LF805" s="215"/>
      <c r="LG805" s="215"/>
      <c r="LH805" s="215"/>
      <c r="LI805" s="215"/>
      <c r="LJ805" s="215"/>
      <c r="LK805" s="215"/>
      <c r="LL805" s="215"/>
      <c r="LM805" s="215"/>
      <c r="LN805" s="215"/>
      <c r="LO805" s="215"/>
      <c r="LP805" s="215"/>
      <c r="LQ805" s="215"/>
      <c r="LR805" s="215"/>
      <c r="LS805" s="215"/>
      <c r="LT805" s="215"/>
      <c r="LU805" s="215"/>
      <c r="LV805" s="215"/>
      <c r="LW805" s="215"/>
      <c r="LX805" s="215"/>
      <c r="LY805" s="215"/>
      <c r="LZ805" s="215"/>
      <c r="MA805" s="215"/>
      <c r="MB805" s="215"/>
      <c r="MC805" s="215"/>
      <c r="MD805" s="215"/>
      <c r="ME805" s="215"/>
      <c r="MF805" s="215"/>
      <c r="MG805" s="215"/>
      <c r="MH805" s="215"/>
      <c r="MI805" s="215"/>
      <c r="MJ805" s="215"/>
      <c r="MK805" s="215"/>
      <c r="ML805" s="215"/>
      <c r="MM805" s="215"/>
      <c r="MN805" s="215"/>
      <c r="MO805" s="215"/>
      <c r="MP805" s="215"/>
      <c r="MQ805" s="215"/>
      <c r="MR805" s="215"/>
      <c r="MS805" s="215"/>
      <c r="MT805" s="215"/>
      <c r="MU805" s="215"/>
      <c r="MV805" s="215"/>
      <c r="MW805" s="215"/>
      <c r="MX805" s="215"/>
      <c r="MY805" s="215"/>
      <c r="MZ805" s="215"/>
      <c r="NA805" s="215"/>
      <c r="NB805" s="215"/>
      <c r="NC805" s="215"/>
      <c r="ND805" s="215"/>
      <c r="NE805" s="215"/>
      <c r="NF805" s="215"/>
      <c r="NG805" s="215"/>
      <c r="NH805" s="215"/>
      <c r="NI805" s="215"/>
      <c r="NJ805" s="215"/>
      <c r="NK805" s="215"/>
      <c r="NL805" s="215"/>
      <c r="NM805" s="215"/>
      <c r="NN805" s="215"/>
      <c r="NO805" s="215"/>
      <c r="NP805" s="215"/>
      <c r="NQ805" s="215"/>
      <c r="NR805" s="215"/>
      <c r="NS805" s="215"/>
      <c r="NT805" s="215"/>
      <c r="NU805" s="215"/>
      <c r="NV805" s="215"/>
      <c r="NW805" s="215"/>
      <c r="NX805" s="215"/>
      <c r="NY805" s="215"/>
      <c r="NZ805" s="215"/>
      <c r="OA805" s="215"/>
      <c r="OB805" s="215"/>
      <c r="OC805" s="215"/>
      <c r="OD805" s="215"/>
      <c r="OE805" s="215"/>
      <c r="OF805" s="215"/>
      <c r="OG805" s="215"/>
      <c r="OH805" s="215"/>
      <c r="OI805" s="215"/>
      <c r="OJ805" s="215"/>
      <c r="OK805" s="215"/>
      <c r="OL805" s="215"/>
      <c r="OM805" s="215"/>
      <c r="ON805" s="215"/>
      <c r="OO805" s="215"/>
      <c r="OP805" s="215"/>
      <c r="OQ805" s="215"/>
      <c r="OR805" s="215"/>
      <c r="OS805" s="215"/>
      <c r="OT805" s="215"/>
      <c r="OU805" s="215"/>
      <c r="OV805" s="215"/>
      <c r="OW805" s="215"/>
      <c r="OX805" s="215"/>
      <c r="OY805" s="215"/>
      <c r="OZ805" s="215"/>
      <c r="PA805" s="215"/>
      <c r="PB805" s="215"/>
      <c r="PC805" s="215"/>
      <c r="PD805" s="215"/>
      <c r="PE805" s="215"/>
      <c r="PF805" s="215"/>
      <c r="PG805" s="215"/>
      <c r="PH805" s="215"/>
      <c r="PI805" s="215"/>
      <c r="PJ805" s="215"/>
      <c r="PK805" s="215"/>
      <c r="PL805" s="215"/>
      <c r="PM805" s="215"/>
      <c r="PN805" s="215"/>
      <c r="PO805" s="215"/>
      <c r="PP805" s="215"/>
      <c r="PQ805" s="215"/>
      <c r="PR805" s="215"/>
      <c r="PS805" s="215"/>
      <c r="PT805" s="215"/>
      <c r="PU805" s="215"/>
      <c r="PV805" s="215"/>
      <c r="PW805" s="215"/>
      <c r="PX805" s="215"/>
      <c r="PY805" s="215"/>
      <c r="PZ805" s="215"/>
      <c r="QA805" s="215"/>
      <c r="QB805" s="215"/>
      <c r="QC805" s="215"/>
      <c r="QD805" s="215"/>
      <c r="QE805" s="215"/>
      <c r="QF805" s="215"/>
      <c r="QG805" s="215"/>
      <c r="QH805" s="215"/>
      <c r="QI805" s="215"/>
      <c r="QJ805" s="215"/>
      <c r="QK805" s="215"/>
      <c r="QL805" s="215"/>
      <c r="QM805" s="215"/>
      <c r="QN805" s="215"/>
      <c r="QO805" s="215"/>
      <c r="QP805" s="215"/>
      <c r="QQ805" s="215"/>
      <c r="QR805" s="215"/>
      <c r="QS805" s="215"/>
      <c r="QT805" s="215"/>
      <c r="QU805" s="215"/>
      <c r="QV805" s="215"/>
      <c r="QW805" s="215"/>
      <c r="QX805" s="215"/>
      <c r="QY805" s="215"/>
      <c r="QZ805" s="215"/>
      <c r="RA805" s="215"/>
      <c r="RB805" s="215"/>
      <c r="RC805" s="215"/>
      <c r="RD805" s="215"/>
      <c r="RE805" s="215"/>
      <c r="RF805" s="215"/>
      <c r="RG805" s="215"/>
      <c r="RH805" s="215"/>
      <c r="RI805" s="215"/>
      <c r="RJ805" s="215"/>
      <c r="RK805" s="215"/>
      <c r="RL805" s="215"/>
      <c r="RM805" s="215"/>
      <c r="RN805" s="215"/>
      <c r="RO805" s="215"/>
      <c r="RP805" s="215"/>
      <c r="RQ805" s="215"/>
      <c r="RR805" s="215"/>
      <c r="RS805" s="215"/>
      <c r="RT805" s="215"/>
      <c r="RU805" s="215"/>
      <c r="RV805" s="215"/>
      <c r="RW805" s="215"/>
      <c r="RX805" s="215"/>
      <c r="RY805" s="215"/>
      <c r="RZ805" s="215"/>
      <c r="SA805" s="215"/>
      <c r="SB805" s="215"/>
    </row>
    <row r="806" spans="1:496" s="221" customFormat="1" ht="15" customHeight="1" x14ac:dyDescent="0.2">
      <c r="A806" s="219"/>
      <c r="B806" s="219"/>
      <c r="D806" s="219"/>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5"/>
      <c r="DV806" s="215"/>
      <c r="DW806" s="215"/>
      <c r="DX806" s="215"/>
      <c r="DY806" s="215"/>
      <c r="DZ806" s="215"/>
      <c r="EA806" s="215"/>
      <c r="EB806" s="215"/>
      <c r="EC806" s="215"/>
      <c r="ED806" s="215"/>
      <c r="EE806" s="215"/>
      <c r="EF806" s="215"/>
      <c r="EG806" s="215"/>
      <c r="EH806" s="215"/>
      <c r="EI806" s="215"/>
      <c r="EJ806" s="215"/>
      <c r="EK806" s="215"/>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5"/>
      <c r="FL806" s="215"/>
      <c r="FM806" s="215"/>
      <c r="FN806" s="215"/>
      <c r="FO806" s="215"/>
      <c r="FP806" s="215"/>
      <c r="FQ806" s="215"/>
      <c r="FR806" s="215"/>
      <c r="FS806" s="215"/>
      <c r="FT806" s="215"/>
      <c r="FU806" s="215"/>
      <c r="FV806" s="215"/>
      <c r="FW806" s="215"/>
      <c r="FX806" s="215"/>
      <c r="FY806" s="215"/>
      <c r="FZ806" s="215"/>
      <c r="GA806" s="215"/>
      <c r="GB806" s="215"/>
      <c r="GC806" s="215"/>
      <c r="GD806" s="215"/>
      <c r="GE806" s="215"/>
      <c r="GF806" s="215"/>
      <c r="GG806" s="215"/>
      <c r="GH806" s="215"/>
      <c r="GI806" s="215"/>
      <c r="GJ806" s="215"/>
      <c r="GK806" s="215"/>
      <c r="GL806" s="215"/>
      <c r="GM806" s="215"/>
      <c r="GN806" s="215"/>
      <c r="GO806" s="215"/>
      <c r="GP806" s="215"/>
      <c r="GQ806" s="215"/>
      <c r="GR806" s="215"/>
      <c r="GS806" s="215"/>
      <c r="GT806" s="215"/>
      <c r="GU806" s="215"/>
      <c r="GV806" s="215"/>
      <c r="GW806" s="215"/>
      <c r="GX806" s="215"/>
      <c r="GY806" s="215"/>
      <c r="GZ806" s="215"/>
      <c r="HA806" s="215"/>
      <c r="HB806" s="215"/>
      <c r="HC806" s="215"/>
      <c r="HD806" s="215"/>
      <c r="HE806" s="215"/>
      <c r="HF806" s="215"/>
      <c r="HG806" s="215"/>
      <c r="HH806" s="215"/>
      <c r="HI806" s="215"/>
      <c r="HJ806" s="215"/>
      <c r="HK806" s="215"/>
      <c r="HL806" s="215"/>
      <c r="HM806" s="215"/>
      <c r="HN806" s="215"/>
      <c r="HO806" s="215"/>
      <c r="HP806" s="215"/>
      <c r="HQ806" s="215"/>
      <c r="HR806" s="215"/>
      <c r="HS806" s="215"/>
      <c r="HT806" s="215"/>
      <c r="HU806" s="215"/>
      <c r="HV806" s="215"/>
      <c r="HW806" s="215"/>
      <c r="HX806" s="215"/>
      <c r="HY806" s="215"/>
      <c r="HZ806" s="215"/>
      <c r="IA806" s="215"/>
      <c r="IB806" s="215"/>
      <c r="IC806" s="215"/>
      <c r="ID806" s="215"/>
      <c r="IE806" s="215"/>
      <c r="IF806" s="215"/>
      <c r="IG806" s="215"/>
      <c r="IH806" s="215"/>
      <c r="II806" s="215"/>
      <c r="IJ806" s="215"/>
      <c r="IK806" s="215"/>
      <c r="IL806" s="215"/>
      <c r="IM806" s="215"/>
      <c r="IN806" s="215"/>
      <c r="IO806" s="215"/>
      <c r="IP806" s="215"/>
      <c r="IQ806" s="215"/>
      <c r="IR806" s="215"/>
      <c r="IS806" s="215"/>
      <c r="IT806" s="215"/>
      <c r="IU806" s="215"/>
      <c r="IV806" s="215"/>
      <c r="IW806" s="215"/>
      <c r="IX806" s="215"/>
      <c r="IY806" s="215"/>
      <c r="IZ806" s="215"/>
      <c r="JA806" s="215"/>
      <c r="JB806" s="215"/>
      <c r="JC806" s="215"/>
      <c r="JD806" s="215"/>
      <c r="JE806" s="215"/>
      <c r="JF806" s="215"/>
      <c r="JG806" s="215"/>
      <c r="JH806" s="215"/>
      <c r="JI806" s="215"/>
      <c r="JJ806" s="215"/>
      <c r="JK806" s="215"/>
      <c r="JL806" s="215"/>
      <c r="JM806" s="215"/>
      <c r="JN806" s="215"/>
      <c r="JO806" s="215"/>
      <c r="JP806" s="215"/>
      <c r="JQ806" s="215"/>
      <c r="JR806" s="215"/>
      <c r="JS806" s="215"/>
      <c r="JT806" s="215"/>
      <c r="JU806" s="215"/>
      <c r="JV806" s="215"/>
      <c r="JW806" s="215"/>
      <c r="JX806" s="215"/>
      <c r="JY806" s="215"/>
      <c r="JZ806" s="215"/>
      <c r="KA806" s="215"/>
      <c r="KB806" s="215"/>
      <c r="KC806" s="215"/>
      <c r="KD806" s="215"/>
      <c r="KE806" s="215"/>
      <c r="KF806" s="215"/>
      <c r="KG806" s="215"/>
      <c r="KH806" s="215"/>
      <c r="KI806" s="215"/>
      <c r="KJ806" s="215"/>
      <c r="KK806" s="215"/>
      <c r="KL806" s="215"/>
      <c r="KM806" s="215"/>
      <c r="KN806" s="215"/>
      <c r="KO806" s="215"/>
      <c r="KP806" s="215"/>
      <c r="KQ806" s="215"/>
      <c r="KR806" s="215"/>
      <c r="KS806" s="215"/>
      <c r="KT806" s="215"/>
      <c r="KU806" s="215"/>
      <c r="KV806" s="215"/>
      <c r="KW806" s="215"/>
      <c r="KX806" s="215"/>
      <c r="KY806" s="215"/>
      <c r="KZ806" s="215"/>
      <c r="LA806" s="215"/>
      <c r="LB806" s="215"/>
      <c r="LC806" s="215"/>
      <c r="LD806" s="215"/>
      <c r="LE806" s="215"/>
      <c r="LF806" s="215"/>
      <c r="LG806" s="215"/>
      <c r="LH806" s="215"/>
      <c r="LI806" s="215"/>
      <c r="LJ806" s="215"/>
      <c r="LK806" s="215"/>
      <c r="LL806" s="215"/>
      <c r="LM806" s="215"/>
      <c r="LN806" s="215"/>
      <c r="LO806" s="215"/>
      <c r="LP806" s="215"/>
      <c r="LQ806" s="215"/>
      <c r="LR806" s="215"/>
      <c r="LS806" s="215"/>
      <c r="LT806" s="215"/>
      <c r="LU806" s="215"/>
      <c r="LV806" s="215"/>
      <c r="LW806" s="215"/>
      <c r="LX806" s="215"/>
      <c r="LY806" s="215"/>
      <c r="LZ806" s="215"/>
      <c r="MA806" s="215"/>
      <c r="MB806" s="215"/>
      <c r="MC806" s="215"/>
      <c r="MD806" s="215"/>
      <c r="ME806" s="215"/>
      <c r="MF806" s="215"/>
      <c r="MG806" s="215"/>
      <c r="MH806" s="215"/>
      <c r="MI806" s="215"/>
      <c r="MJ806" s="215"/>
      <c r="MK806" s="215"/>
      <c r="ML806" s="215"/>
      <c r="MM806" s="215"/>
      <c r="MN806" s="215"/>
      <c r="MO806" s="215"/>
      <c r="MP806" s="215"/>
      <c r="MQ806" s="215"/>
      <c r="MR806" s="215"/>
      <c r="MS806" s="215"/>
      <c r="MT806" s="215"/>
      <c r="MU806" s="215"/>
      <c r="MV806" s="215"/>
      <c r="MW806" s="215"/>
      <c r="MX806" s="215"/>
      <c r="MY806" s="215"/>
      <c r="MZ806" s="215"/>
      <c r="NA806" s="215"/>
      <c r="NB806" s="215"/>
      <c r="NC806" s="215"/>
      <c r="ND806" s="215"/>
      <c r="NE806" s="215"/>
      <c r="NF806" s="215"/>
      <c r="NG806" s="215"/>
      <c r="NH806" s="215"/>
      <c r="NI806" s="215"/>
      <c r="NJ806" s="215"/>
      <c r="NK806" s="215"/>
      <c r="NL806" s="215"/>
      <c r="NM806" s="215"/>
      <c r="NN806" s="215"/>
      <c r="NO806" s="215"/>
      <c r="NP806" s="215"/>
      <c r="NQ806" s="215"/>
      <c r="NR806" s="215"/>
      <c r="NS806" s="215"/>
      <c r="NT806" s="215"/>
      <c r="NU806" s="215"/>
      <c r="NV806" s="215"/>
      <c r="NW806" s="215"/>
      <c r="NX806" s="215"/>
      <c r="NY806" s="215"/>
      <c r="NZ806" s="215"/>
      <c r="OA806" s="215"/>
      <c r="OB806" s="215"/>
      <c r="OC806" s="215"/>
      <c r="OD806" s="215"/>
      <c r="OE806" s="215"/>
      <c r="OF806" s="215"/>
      <c r="OG806" s="215"/>
      <c r="OH806" s="215"/>
      <c r="OI806" s="215"/>
      <c r="OJ806" s="215"/>
      <c r="OK806" s="215"/>
      <c r="OL806" s="215"/>
      <c r="OM806" s="215"/>
      <c r="ON806" s="215"/>
      <c r="OO806" s="215"/>
      <c r="OP806" s="215"/>
      <c r="OQ806" s="215"/>
      <c r="OR806" s="215"/>
      <c r="OS806" s="215"/>
      <c r="OT806" s="215"/>
      <c r="OU806" s="215"/>
      <c r="OV806" s="215"/>
      <c r="OW806" s="215"/>
      <c r="OX806" s="215"/>
      <c r="OY806" s="215"/>
      <c r="OZ806" s="215"/>
      <c r="PA806" s="215"/>
      <c r="PB806" s="215"/>
      <c r="PC806" s="215"/>
      <c r="PD806" s="215"/>
      <c r="PE806" s="215"/>
      <c r="PF806" s="215"/>
      <c r="PG806" s="215"/>
      <c r="PH806" s="215"/>
      <c r="PI806" s="215"/>
      <c r="PJ806" s="215"/>
      <c r="PK806" s="215"/>
      <c r="PL806" s="215"/>
      <c r="PM806" s="215"/>
      <c r="PN806" s="215"/>
      <c r="PO806" s="215"/>
      <c r="PP806" s="215"/>
      <c r="PQ806" s="215"/>
      <c r="PR806" s="215"/>
      <c r="PS806" s="215"/>
      <c r="PT806" s="215"/>
      <c r="PU806" s="215"/>
      <c r="PV806" s="215"/>
      <c r="PW806" s="215"/>
      <c r="PX806" s="215"/>
      <c r="PY806" s="215"/>
      <c r="PZ806" s="215"/>
      <c r="QA806" s="215"/>
      <c r="QB806" s="215"/>
      <c r="QC806" s="215"/>
      <c r="QD806" s="215"/>
      <c r="QE806" s="215"/>
      <c r="QF806" s="215"/>
      <c r="QG806" s="215"/>
      <c r="QH806" s="215"/>
      <c r="QI806" s="215"/>
      <c r="QJ806" s="215"/>
      <c r="QK806" s="215"/>
      <c r="QL806" s="215"/>
      <c r="QM806" s="215"/>
      <c r="QN806" s="215"/>
      <c r="QO806" s="215"/>
      <c r="QP806" s="215"/>
      <c r="QQ806" s="215"/>
      <c r="QR806" s="215"/>
      <c r="QS806" s="215"/>
      <c r="QT806" s="215"/>
      <c r="QU806" s="215"/>
      <c r="QV806" s="215"/>
      <c r="QW806" s="215"/>
      <c r="QX806" s="215"/>
      <c r="QY806" s="215"/>
      <c r="QZ806" s="215"/>
      <c r="RA806" s="215"/>
      <c r="RB806" s="215"/>
      <c r="RC806" s="215"/>
      <c r="RD806" s="215"/>
      <c r="RE806" s="215"/>
      <c r="RF806" s="215"/>
      <c r="RG806" s="215"/>
      <c r="RH806" s="215"/>
      <c r="RI806" s="215"/>
      <c r="RJ806" s="215"/>
      <c r="RK806" s="215"/>
      <c r="RL806" s="215"/>
      <c r="RM806" s="215"/>
      <c r="RN806" s="215"/>
      <c r="RO806" s="215"/>
      <c r="RP806" s="215"/>
      <c r="RQ806" s="215"/>
      <c r="RR806" s="215"/>
      <c r="RS806" s="215"/>
      <c r="RT806" s="215"/>
      <c r="RU806" s="215"/>
      <c r="RV806" s="215"/>
      <c r="RW806" s="215"/>
      <c r="RX806" s="215"/>
      <c r="RY806" s="215"/>
      <c r="RZ806" s="215"/>
      <c r="SA806" s="215"/>
      <c r="SB806" s="215"/>
    </row>
    <row r="807" spans="1:496" ht="15" customHeight="1" x14ac:dyDescent="0.2">
      <c r="A807" s="216"/>
    </row>
    <row r="808" spans="1:496" ht="15" customHeight="1" x14ac:dyDescent="0.2">
      <c r="A808" s="216" t="s">
        <v>1084</v>
      </c>
      <c r="B808" s="216">
        <v>208</v>
      </c>
      <c r="E808" s="215" t="s">
        <v>753</v>
      </c>
    </row>
    <row r="809" spans="1:496" ht="15" customHeight="1" x14ac:dyDescent="0.2">
      <c r="A809" s="216" t="s">
        <v>1085</v>
      </c>
      <c r="B809" s="216">
        <v>208001</v>
      </c>
      <c r="E809" s="215" t="s">
        <v>517</v>
      </c>
    </row>
    <row r="810" spans="1:496" s="221" customFormat="1" ht="15" customHeight="1" x14ac:dyDescent="0.2">
      <c r="A810" s="219"/>
      <c r="B810" s="219"/>
      <c r="D810" s="219"/>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215"/>
      <c r="BE810" s="215"/>
      <c r="BF810" s="215"/>
      <c r="BG810" s="215"/>
      <c r="BH810" s="215"/>
      <c r="BI810" s="215"/>
      <c r="BJ810" s="215"/>
      <c r="BK810" s="215"/>
      <c r="BL810" s="215"/>
      <c r="BM810" s="215"/>
      <c r="BN810" s="215"/>
      <c r="BO810" s="215"/>
      <c r="BP810" s="215"/>
      <c r="BQ810" s="215"/>
      <c r="BR810" s="215"/>
      <c r="BS810" s="215"/>
      <c r="BT810" s="215"/>
      <c r="BU810" s="215"/>
      <c r="BV810" s="215"/>
      <c r="BW810" s="215"/>
      <c r="BX810" s="215"/>
      <c r="BY810" s="215"/>
      <c r="BZ810" s="215"/>
      <c r="CA810" s="215"/>
      <c r="CB810" s="215"/>
      <c r="CC810" s="215"/>
      <c r="CD810" s="215"/>
      <c r="CE810" s="215"/>
      <c r="CF810" s="215"/>
      <c r="CG810" s="215"/>
      <c r="CH810" s="215"/>
      <c r="CI810" s="215"/>
      <c r="CJ810" s="215"/>
      <c r="CK810" s="215"/>
      <c r="CL810" s="215"/>
      <c r="CM810" s="215"/>
      <c r="CN810" s="215"/>
      <c r="CO810" s="215"/>
      <c r="CP810" s="215"/>
      <c r="CQ810" s="215"/>
      <c r="CR810" s="215"/>
      <c r="CS810" s="215"/>
      <c r="CT810" s="215"/>
      <c r="CU810" s="215"/>
      <c r="CV810" s="215"/>
      <c r="CW810" s="215"/>
      <c r="CX810" s="215"/>
      <c r="CY810" s="215"/>
      <c r="CZ810" s="215"/>
      <c r="DA810" s="215"/>
      <c r="DB810" s="215"/>
      <c r="DC810" s="215"/>
      <c r="DD810" s="215"/>
      <c r="DE810" s="215"/>
      <c r="DF810" s="215"/>
      <c r="DG810" s="215"/>
      <c r="DH810" s="215"/>
      <c r="DI810" s="215"/>
      <c r="DJ810" s="215"/>
      <c r="DK810" s="215"/>
      <c r="DL810" s="215"/>
      <c r="DM810" s="215"/>
      <c r="DN810" s="215"/>
      <c r="DO810" s="215"/>
      <c r="DP810" s="215"/>
      <c r="DQ810" s="215"/>
      <c r="DR810" s="215"/>
      <c r="DS810" s="215"/>
      <c r="DT810" s="215"/>
      <c r="DU810" s="215"/>
      <c r="DV810" s="215"/>
      <c r="DW810" s="215"/>
      <c r="DX810" s="215"/>
      <c r="DY810" s="215"/>
      <c r="DZ810" s="215"/>
      <c r="EA810" s="215"/>
      <c r="EB810" s="215"/>
      <c r="EC810" s="215"/>
      <c r="ED810" s="215"/>
      <c r="EE810" s="215"/>
      <c r="EF810" s="215"/>
      <c r="EG810" s="215"/>
      <c r="EH810" s="215"/>
      <c r="EI810" s="215"/>
      <c r="EJ810" s="215"/>
      <c r="EK810" s="215"/>
      <c r="EL810" s="215"/>
      <c r="EM810" s="215"/>
      <c r="EN810" s="215"/>
      <c r="EO810" s="215"/>
      <c r="EP810" s="215"/>
      <c r="EQ810" s="215"/>
      <c r="ER810" s="215"/>
      <c r="ES810" s="215"/>
      <c r="ET810" s="215"/>
      <c r="EU810" s="215"/>
      <c r="EV810" s="215"/>
      <c r="EW810" s="215"/>
      <c r="EX810" s="215"/>
      <c r="EY810" s="215"/>
      <c r="EZ810" s="215"/>
      <c r="FA810" s="215"/>
      <c r="FB810" s="215"/>
      <c r="FC810" s="215"/>
      <c r="FD810" s="215"/>
      <c r="FE810" s="215"/>
      <c r="FF810" s="215"/>
      <c r="FG810" s="215"/>
      <c r="FH810" s="215"/>
      <c r="FI810" s="215"/>
      <c r="FJ810" s="215"/>
      <c r="FK810" s="215"/>
      <c r="FL810" s="215"/>
      <c r="FM810" s="215"/>
      <c r="FN810" s="215"/>
      <c r="FO810" s="215"/>
      <c r="FP810" s="215"/>
      <c r="FQ810" s="215"/>
      <c r="FR810" s="215"/>
      <c r="FS810" s="215"/>
      <c r="FT810" s="215"/>
      <c r="FU810" s="215"/>
      <c r="FV810" s="215"/>
      <c r="FW810" s="215"/>
      <c r="FX810" s="215"/>
      <c r="FY810" s="215"/>
      <c r="FZ810" s="215"/>
      <c r="GA810" s="215"/>
      <c r="GB810" s="215"/>
      <c r="GC810" s="215"/>
      <c r="GD810" s="215"/>
      <c r="GE810" s="215"/>
      <c r="GF810" s="215"/>
      <c r="GG810" s="215"/>
      <c r="GH810" s="215"/>
      <c r="GI810" s="215"/>
      <c r="GJ810" s="215"/>
      <c r="GK810" s="215"/>
      <c r="GL810" s="215"/>
      <c r="GM810" s="215"/>
      <c r="GN810" s="215"/>
      <c r="GO810" s="215"/>
      <c r="GP810" s="215"/>
      <c r="GQ810" s="215"/>
      <c r="GR810" s="215"/>
      <c r="GS810" s="215"/>
      <c r="GT810" s="215"/>
      <c r="GU810" s="215"/>
      <c r="GV810" s="215"/>
      <c r="GW810" s="215"/>
      <c r="GX810" s="215"/>
      <c r="GY810" s="215"/>
      <c r="GZ810" s="215"/>
      <c r="HA810" s="215"/>
      <c r="HB810" s="215"/>
      <c r="HC810" s="215"/>
      <c r="HD810" s="215"/>
      <c r="HE810" s="215"/>
      <c r="HF810" s="215"/>
      <c r="HG810" s="215"/>
      <c r="HH810" s="215"/>
      <c r="HI810" s="215"/>
      <c r="HJ810" s="215"/>
      <c r="HK810" s="215"/>
      <c r="HL810" s="215"/>
      <c r="HM810" s="215"/>
      <c r="HN810" s="215"/>
      <c r="HO810" s="215"/>
      <c r="HP810" s="215"/>
      <c r="HQ810" s="215"/>
      <c r="HR810" s="215"/>
      <c r="HS810" s="215"/>
      <c r="HT810" s="215"/>
      <c r="HU810" s="215"/>
      <c r="HV810" s="215"/>
      <c r="HW810" s="215"/>
      <c r="HX810" s="215"/>
      <c r="HY810" s="215"/>
      <c r="HZ810" s="215"/>
      <c r="IA810" s="215"/>
      <c r="IB810" s="215"/>
      <c r="IC810" s="215"/>
      <c r="ID810" s="215"/>
      <c r="IE810" s="215"/>
      <c r="IF810" s="215"/>
      <c r="IG810" s="215"/>
      <c r="IH810" s="215"/>
      <c r="II810" s="215"/>
      <c r="IJ810" s="215"/>
      <c r="IK810" s="215"/>
      <c r="IL810" s="215"/>
      <c r="IM810" s="215"/>
      <c r="IN810" s="215"/>
      <c r="IO810" s="215"/>
      <c r="IP810" s="215"/>
      <c r="IQ810" s="215"/>
      <c r="IR810" s="215"/>
      <c r="IS810" s="215"/>
      <c r="IT810" s="215"/>
      <c r="IU810" s="215"/>
      <c r="IV810" s="215"/>
      <c r="IW810" s="215"/>
      <c r="IX810" s="215"/>
      <c r="IY810" s="215"/>
      <c r="IZ810" s="215"/>
      <c r="JA810" s="215"/>
      <c r="JB810" s="215"/>
      <c r="JC810" s="215"/>
      <c r="JD810" s="215"/>
      <c r="JE810" s="215"/>
      <c r="JF810" s="215"/>
      <c r="JG810" s="215"/>
      <c r="JH810" s="215"/>
      <c r="JI810" s="215"/>
      <c r="JJ810" s="215"/>
      <c r="JK810" s="215"/>
      <c r="JL810" s="215"/>
      <c r="JM810" s="215"/>
      <c r="JN810" s="215"/>
      <c r="JO810" s="215"/>
      <c r="JP810" s="215"/>
      <c r="JQ810" s="215"/>
      <c r="JR810" s="215"/>
      <c r="JS810" s="215"/>
      <c r="JT810" s="215"/>
      <c r="JU810" s="215"/>
      <c r="JV810" s="215"/>
      <c r="JW810" s="215"/>
      <c r="JX810" s="215"/>
      <c r="JY810" s="215"/>
      <c r="JZ810" s="215"/>
      <c r="KA810" s="215"/>
      <c r="KB810" s="215"/>
      <c r="KC810" s="215"/>
      <c r="KD810" s="215"/>
      <c r="KE810" s="215"/>
      <c r="KF810" s="215"/>
      <c r="KG810" s="215"/>
      <c r="KH810" s="215"/>
      <c r="KI810" s="215"/>
      <c r="KJ810" s="215"/>
      <c r="KK810" s="215"/>
      <c r="KL810" s="215"/>
      <c r="KM810" s="215"/>
      <c r="KN810" s="215"/>
      <c r="KO810" s="215"/>
      <c r="KP810" s="215"/>
      <c r="KQ810" s="215"/>
      <c r="KR810" s="215"/>
      <c r="KS810" s="215"/>
      <c r="KT810" s="215"/>
      <c r="KU810" s="215"/>
      <c r="KV810" s="215"/>
      <c r="KW810" s="215"/>
      <c r="KX810" s="215"/>
      <c r="KY810" s="215"/>
      <c r="KZ810" s="215"/>
      <c r="LA810" s="215"/>
      <c r="LB810" s="215"/>
      <c r="LC810" s="215"/>
      <c r="LD810" s="215"/>
      <c r="LE810" s="215"/>
      <c r="LF810" s="215"/>
      <c r="LG810" s="215"/>
      <c r="LH810" s="215"/>
      <c r="LI810" s="215"/>
      <c r="LJ810" s="215"/>
      <c r="LK810" s="215"/>
      <c r="LL810" s="215"/>
      <c r="LM810" s="215"/>
      <c r="LN810" s="215"/>
      <c r="LO810" s="215"/>
      <c r="LP810" s="215"/>
      <c r="LQ810" s="215"/>
      <c r="LR810" s="215"/>
      <c r="LS810" s="215"/>
      <c r="LT810" s="215"/>
      <c r="LU810" s="215"/>
      <c r="LV810" s="215"/>
      <c r="LW810" s="215"/>
      <c r="LX810" s="215"/>
      <c r="LY810" s="215"/>
      <c r="LZ810" s="215"/>
      <c r="MA810" s="215"/>
      <c r="MB810" s="215"/>
      <c r="MC810" s="215"/>
      <c r="MD810" s="215"/>
      <c r="ME810" s="215"/>
      <c r="MF810" s="215"/>
      <c r="MG810" s="215"/>
      <c r="MH810" s="215"/>
      <c r="MI810" s="215"/>
      <c r="MJ810" s="215"/>
      <c r="MK810" s="215"/>
      <c r="ML810" s="215"/>
      <c r="MM810" s="215"/>
      <c r="MN810" s="215"/>
      <c r="MO810" s="215"/>
      <c r="MP810" s="215"/>
      <c r="MQ810" s="215"/>
      <c r="MR810" s="215"/>
      <c r="MS810" s="215"/>
      <c r="MT810" s="215"/>
      <c r="MU810" s="215"/>
      <c r="MV810" s="215"/>
      <c r="MW810" s="215"/>
      <c r="MX810" s="215"/>
      <c r="MY810" s="215"/>
      <c r="MZ810" s="215"/>
      <c r="NA810" s="215"/>
      <c r="NB810" s="215"/>
      <c r="NC810" s="215"/>
      <c r="ND810" s="215"/>
      <c r="NE810" s="215"/>
      <c r="NF810" s="215"/>
      <c r="NG810" s="215"/>
      <c r="NH810" s="215"/>
      <c r="NI810" s="215"/>
      <c r="NJ810" s="215"/>
      <c r="NK810" s="215"/>
      <c r="NL810" s="215"/>
      <c r="NM810" s="215"/>
      <c r="NN810" s="215"/>
      <c r="NO810" s="215"/>
      <c r="NP810" s="215"/>
      <c r="NQ810" s="215"/>
      <c r="NR810" s="215"/>
      <c r="NS810" s="215"/>
      <c r="NT810" s="215"/>
      <c r="NU810" s="215"/>
      <c r="NV810" s="215"/>
      <c r="NW810" s="215"/>
      <c r="NX810" s="215"/>
      <c r="NY810" s="215"/>
      <c r="NZ810" s="215"/>
      <c r="OA810" s="215"/>
      <c r="OB810" s="215"/>
      <c r="OC810" s="215"/>
      <c r="OD810" s="215"/>
      <c r="OE810" s="215"/>
      <c r="OF810" s="215"/>
      <c r="OG810" s="215"/>
      <c r="OH810" s="215"/>
      <c r="OI810" s="215"/>
      <c r="OJ810" s="215"/>
      <c r="OK810" s="215"/>
      <c r="OL810" s="215"/>
      <c r="OM810" s="215"/>
      <c r="ON810" s="215"/>
      <c r="OO810" s="215"/>
      <c r="OP810" s="215"/>
      <c r="OQ810" s="215"/>
      <c r="OR810" s="215"/>
      <c r="OS810" s="215"/>
      <c r="OT810" s="215"/>
      <c r="OU810" s="215"/>
      <c r="OV810" s="215"/>
      <c r="OW810" s="215"/>
      <c r="OX810" s="215"/>
      <c r="OY810" s="215"/>
      <c r="OZ810" s="215"/>
      <c r="PA810" s="215"/>
      <c r="PB810" s="215"/>
      <c r="PC810" s="215"/>
      <c r="PD810" s="215"/>
      <c r="PE810" s="215"/>
      <c r="PF810" s="215"/>
      <c r="PG810" s="215"/>
      <c r="PH810" s="215"/>
      <c r="PI810" s="215"/>
      <c r="PJ810" s="215"/>
      <c r="PK810" s="215"/>
      <c r="PL810" s="215"/>
      <c r="PM810" s="215"/>
      <c r="PN810" s="215"/>
      <c r="PO810" s="215"/>
      <c r="PP810" s="215"/>
      <c r="PQ810" s="215"/>
      <c r="PR810" s="215"/>
      <c r="PS810" s="215"/>
      <c r="PT810" s="215"/>
      <c r="PU810" s="215"/>
      <c r="PV810" s="215"/>
      <c r="PW810" s="215"/>
      <c r="PX810" s="215"/>
      <c r="PY810" s="215"/>
      <c r="PZ810" s="215"/>
      <c r="QA810" s="215"/>
      <c r="QB810" s="215"/>
      <c r="QC810" s="215"/>
      <c r="QD810" s="215"/>
      <c r="QE810" s="215"/>
      <c r="QF810" s="215"/>
      <c r="QG810" s="215"/>
      <c r="QH810" s="215"/>
      <c r="QI810" s="215"/>
      <c r="QJ810" s="215"/>
      <c r="QK810" s="215"/>
      <c r="QL810" s="215"/>
      <c r="QM810" s="215"/>
      <c r="QN810" s="215"/>
      <c r="QO810" s="215"/>
      <c r="QP810" s="215"/>
      <c r="QQ810" s="215"/>
      <c r="QR810" s="215"/>
      <c r="QS810" s="215"/>
      <c r="QT810" s="215"/>
      <c r="QU810" s="215"/>
      <c r="QV810" s="215"/>
      <c r="QW810" s="215"/>
      <c r="QX810" s="215"/>
      <c r="QY810" s="215"/>
      <c r="QZ810" s="215"/>
      <c r="RA810" s="215"/>
      <c r="RB810" s="215"/>
      <c r="RC810" s="215"/>
      <c r="RD810" s="215"/>
      <c r="RE810" s="215"/>
      <c r="RF810" s="215"/>
      <c r="RG810" s="215"/>
      <c r="RH810" s="215"/>
      <c r="RI810" s="215"/>
      <c r="RJ810" s="215"/>
      <c r="RK810" s="215"/>
      <c r="RL810" s="215"/>
      <c r="RM810" s="215"/>
      <c r="RN810" s="215"/>
      <c r="RO810" s="215"/>
      <c r="RP810" s="215"/>
      <c r="RQ810" s="215"/>
      <c r="RR810" s="215"/>
      <c r="RS810" s="215"/>
      <c r="RT810" s="215"/>
      <c r="RU810" s="215"/>
      <c r="RV810" s="215"/>
      <c r="RW810" s="215"/>
      <c r="RX810" s="215"/>
      <c r="RY810" s="215"/>
      <c r="RZ810" s="215"/>
      <c r="SA810" s="215"/>
      <c r="SB810" s="215"/>
    </row>
    <row r="811" spans="1:496" ht="15" customHeight="1" x14ac:dyDescent="0.2">
      <c r="A811" s="216"/>
    </row>
    <row r="812" spans="1:496" ht="15" customHeight="1" x14ac:dyDescent="0.2">
      <c r="A812" s="216" t="s">
        <v>1086</v>
      </c>
      <c r="B812" s="216">
        <v>209</v>
      </c>
      <c r="E812" s="215" t="s">
        <v>754</v>
      </c>
    </row>
    <row r="813" spans="1:496" ht="15" customHeight="1" x14ac:dyDescent="0.2">
      <c r="A813" s="216" t="s">
        <v>1087</v>
      </c>
      <c r="B813" s="216">
        <v>209001</v>
      </c>
      <c r="E813" s="215" t="s">
        <v>518</v>
      </c>
    </row>
    <row r="814" spans="1:496" ht="15" customHeight="1" x14ac:dyDescent="0.2">
      <c r="A814" s="216" t="s">
        <v>1088</v>
      </c>
      <c r="B814" s="216">
        <v>209002</v>
      </c>
      <c r="E814" s="215" t="s">
        <v>519</v>
      </c>
    </row>
    <row r="815" spans="1:496" ht="15" customHeight="1" x14ac:dyDescent="0.2">
      <c r="A815" s="216" t="s">
        <v>1089</v>
      </c>
      <c r="B815" s="216">
        <v>209003</v>
      </c>
      <c r="E815" s="215" t="s">
        <v>520</v>
      </c>
    </row>
    <row r="816" spans="1:496" ht="15" customHeight="1" x14ac:dyDescent="0.2">
      <c r="A816" s="216" t="s">
        <v>1090</v>
      </c>
      <c r="B816" s="216">
        <v>209004</v>
      </c>
      <c r="E816" s="215" t="s">
        <v>521</v>
      </c>
    </row>
    <row r="817" spans="1:496" s="221" customFormat="1" ht="15" customHeight="1" x14ac:dyDescent="0.2">
      <c r="A817" s="219"/>
      <c r="B817" s="219"/>
      <c r="D817" s="219"/>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215"/>
      <c r="BE817" s="215"/>
      <c r="BF817" s="215"/>
      <c r="BG817" s="215"/>
      <c r="BH817" s="215"/>
      <c r="BI817" s="215"/>
      <c r="BJ817" s="215"/>
      <c r="BK817" s="215"/>
      <c r="BL817" s="215"/>
      <c r="BM817" s="215"/>
      <c r="BN817" s="215"/>
      <c r="BO817" s="215"/>
      <c r="BP817" s="215"/>
      <c r="BQ817" s="215"/>
      <c r="BR817" s="215"/>
      <c r="BS817" s="215"/>
      <c r="BT817" s="215"/>
      <c r="BU817" s="215"/>
      <c r="BV817" s="215"/>
      <c r="BW817" s="215"/>
      <c r="BX817" s="215"/>
      <c r="BY817" s="215"/>
      <c r="BZ817" s="215"/>
      <c r="CA817" s="215"/>
      <c r="CB817" s="215"/>
      <c r="CC817" s="215"/>
      <c r="CD817" s="215"/>
      <c r="CE817" s="215"/>
      <c r="CF817" s="215"/>
      <c r="CG817" s="215"/>
      <c r="CH817" s="215"/>
      <c r="CI817" s="215"/>
      <c r="CJ817" s="215"/>
      <c r="CK817" s="215"/>
      <c r="CL817" s="215"/>
      <c r="CM817" s="215"/>
      <c r="CN817" s="215"/>
      <c r="CO817" s="215"/>
      <c r="CP817" s="215"/>
      <c r="CQ817" s="215"/>
      <c r="CR817" s="215"/>
      <c r="CS817" s="215"/>
      <c r="CT817" s="215"/>
      <c r="CU817" s="215"/>
      <c r="CV817" s="215"/>
      <c r="CW817" s="215"/>
      <c r="CX817" s="215"/>
      <c r="CY817" s="215"/>
      <c r="CZ817" s="215"/>
      <c r="DA817" s="215"/>
      <c r="DB817" s="215"/>
      <c r="DC817" s="215"/>
      <c r="DD817" s="215"/>
      <c r="DE817" s="215"/>
      <c r="DF817" s="215"/>
      <c r="DG817" s="215"/>
      <c r="DH817" s="215"/>
      <c r="DI817" s="215"/>
      <c r="DJ817" s="215"/>
      <c r="DK817" s="215"/>
      <c r="DL817" s="215"/>
      <c r="DM817" s="215"/>
      <c r="DN817" s="215"/>
      <c r="DO817" s="215"/>
      <c r="DP817" s="215"/>
      <c r="DQ817" s="215"/>
      <c r="DR817" s="215"/>
      <c r="DS817" s="215"/>
      <c r="DT817" s="215"/>
      <c r="DU817" s="215"/>
      <c r="DV817" s="215"/>
      <c r="DW817" s="215"/>
      <c r="DX817" s="215"/>
      <c r="DY817" s="215"/>
      <c r="DZ817" s="215"/>
      <c r="EA817" s="215"/>
      <c r="EB817" s="215"/>
      <c r="EC817" s="215"/>
      <c r="ED817" s="215"/>
      <c r="EE817" s="215"/>
      <c r="EF817" s="215"/>
      <c r="EG817" s="215"/>
      <c r="EH817" s="215"/>
      <c r="EI817" s="215"/>
      <c r="EJ817" s="215"/>
      <c r="EK817" s="215"/>
      <c r="EL817" s="215"/>
      <c r="EM817" s="215"/>
      <c r="EN817" s="215"/>
      <c r="EO817" s="215"/>
      <c r="EP817" s="215"/>
      <c r="EQ817" s="215"/>
      <c r="ER817" s="215"/>
      <c r="ES817" s="215"/>
      <c r="ET817" s="215"/>
      <c r="EU817" s="215"/>
      <c r="EV817" s="215"/>
      <c r="EW817" s="215"/>
      <c r="EX817" s="215"/>
      <c r="EY817" s="215"/>
      <c r="EZ817" s="215"/>
      <c r="FA817" s="215"/>
      <c r="FB817" s="215"/>
      <c r="FC817" s="215"/>
      <c r="FD817" s="215"/>
      <c r="FE817" s="215"/>
      <c r="FF817" s="215"/>
      <c r="FG817" s="215"/>
      <c r="FH817" s="215"/>
      <c r="FI817" s="215"/>
      <c r="FJ817" s="215"/>
      <c r="FK817" s="215"/>
      <c r="FL817" s="215"/>
      <c r="FM817" s="215"/>
      <c r="FN817" s="215"/>
      <c r="FO817" s="215"/>
      <c r="FP817" s="215"/>
      <c r="FQ817" s="215"/>
      <c r="FR817" s="215"/>
      <c r="FS817" s="215"/>
      <c r="FT817" s="215"/>
      <c r="FU817" s="215"/>
      <c r="FV817" s="215"/>
      <c r="FW817" s="215"/>
      <c r="FX817" s="215"/>
      <c r="FY817" s="215"/>
      <c r="FZ817" s="215"/>
      <c r="GA817" s="215"/>
      <c r="GB817" s="215"/>
      <c r="GC817" s="215"/>
      <c r="GD817" s="215"/>
      <c r="GE817" s="215"/>
      <c r="GF817" s="215"/>
      <c r="GG817" s="215"/>
      <c r="GH817" s="215"/>
      <c r="GI817" s="215"/>
      <c r="GJ817" s="215"/>
      <c r="GK817" s="215"/>
      <c r="GL817" s="215"/>
      <c r="GM817" s="215"/>
      <c r="GN817" s="215"/>
      <c r="GO817" s="215"/>
      <c r="GP817" s="215"/>
      <c r="GQ817" s="215"/>
      <c r="GR817" s="215"/>
      <c r="GS817" s="215"/>
      <c r="GT817" s="215"/>
      <c r="GU817" s="215"/>
      <c r="GV817" s="215"/>
      <c r="GW817" s="215"/>
      <c r="GX817" s="215"/>
      <c r="GY817" s="215"/>
      <c r="GZ817" s="215"/>
      <c r="HA817" s="215"/>
      <c r="HB817" s="215"/>
      <c r="HC817" s="215"/>
      <c r="HD817" s="215"/>
      <c r="HE817" s="215"/>
      <c r="HF817" s="215"/>
      <c r="HG817" s="215"/>
      <c r="HH817" s="215"/>
      <c r="HI817" s="215"/>
      <c r="HJ817" s="215"/>
      <c r="HK817" s="215"/>
      <c r="HL817" s="215"/>
      <c r="HM817" s="215"/>
      <c r="HN817" s="215"/>
      <c r="HO817" s="215"/>
      <c r="HP817" s="215"/>
      <c r="HQ817" s="215"/>
      <c r="HR817" s="215"/>
      <c r="HS817" s="215"/>
      <c r="HT817" s="215"/>
      <c r="HU817" s="215"/>
      <c r="HV817" s="215"/>
      <c r="HW817" s="215"/>
      <c r="HX817" s="215"/>
      <c r="HY817" s="215"/>
      <c r="HZ817" s="215"/>
      <c r="IA817" s="215"/>
      <c r="IB817" s="215"/>
      <c r="IC817" s="215"/>
      <c r="ID817" s="215"/>
      <c r="IE817" s="215"/>
      <c r="IF817" s="215"/>
      <c r="IG817" s="215"/>
      <c r="IH817" s="215"/>
      <c r="II817" s="215"/>
      <c r="IJ817" s="215"/>
      <c r="IK817" s="215"/>
      <c r="IL817" s="215"/>
      <c r="IM817" s="215"/>
      <c r="IN817" s="215"/>
      <c r="IO817" s="215"/>
      <c r="IP817" s="215"/>
      <c r="IQ817" s="215"/>
      <c r="IR817" s="215"/>
      <c r="IS817" s="215"/>
      <c r="IT817" s="215"/>
      <c r="IU817" s="215"/>
      <c r="IV817" s="215"/>
      <c r="IW817" s="215"/>
      <c r="IX817" s="215"/>
      <c r="IY817" s="215"/>
      <c r="IZ817" s="215"/>
      <c r="JA817" s="215"/>
      <c r="JB817" s="215"/>
      <c r="JC817" s="215"/>
      <c r="JD817" s="215"/>
      <c r="JE817" s="215"/>
      <c r="JF817" s="215"/>
      <c r="JG817" s="215"/>
      <c r="JH817" s="215"/>
      <c r="JI817" s="215"/>
      <c r="JJ817" s="215"/>
      <c r="JK817" s="215"/>
      <c r="JL817" s="215"/>
      <c r="JM817" s="215"/>
      <c r="JN817" s="215"/>
      <c r="JO817" s="215"/>
      <c r="JP817" s="215"/>
      <c r="JQ817" s="215"/>
      <c r="JR817" s="215"/>
      <c r="JS817" s="215"/>
      <c r="JT817" s="215"/>
      <c r="JU817" s="215"/>
      <c r="JV817" s="215"/>
      <c r="JW817" s="215"/>
      <c r="JX817" s="215"/>
      <c r="JY817" s="215"/>
      <c r="JZ817" s="215"/>
      <c r="KA817" s="215"/>
      <c r="KB817" s="215"/>
      <c r="KC817" s="215"/>
      <c r="KD817" s="215"/>
      <c r="KE817" s="215"/>
      <c r="KF817" s="215"/>
      <c r="KG817" s="215"/>
      <c r="KH817" s="215"/>
      <c r="KI817" s="215"/>
      <c r="KJ817" s="215"/>
      <c r="KK817" s="215"/>
      <c r="KL817" s="215"/>
      <c r="KM817" s="215"/>
      <c r="KN817" s="215"/>
      <c r="KO817" s="215"/>
      <c r="KP817" s="215"/>
      <c r="KQ817" s="215"/>
      <c r="KR817" s="215"/>
      <c r="KS817" s="215"/>
      <c r="KT817" s="215"/>
      <c r="KU817" s="215"/>
      <c r="KV817" s="215"/>
      <c r="KW817" s="215"/>
      <c r="KX817" s="215"/>
      <c r="KY817" s="215"/>
      <c r="KZ817" s="215"/>
      <c r="LA817" s="215"/>
      <c r="LB817" s="215"/>
      <c r="LC817" s="215"/>
      <c r="LD817" s="215"/>
      <c r="LE817" s="215"/>
      <c r="LF817" s="215"/>
      <c r="LG817" s="215"/>
      <c r="LH817" s="215"/>
      <c r="LI817" s="215"/>
      <c r="LJ817" s="215"/>
      <c r="LK817" s="215"/>
      <c r="LL817" s="215"/>
      <c r="LM817" s="215"/>
      <c r="LN817" s="215"/>
      <c r="LO817" s="215"/>
      <c r="LP817" s="215"/>
      <c r="LQ817" s="215"/>
      <c r="LR817" s="215"/>
      <c r="LS817" s="215"/>
      <c r="LT817" s="215"/>
      <c r="LU817" s="215"/>
      <c r="LV817" s="215"/>
      <c r="LW817" s="215"/>
      <c r="LX817" s="215"/>
      <c r="LY817" s="215"/>
      <c r="LZ817" s="215"/>
      <c r="MA817" s="215"/>
      <c r="MB817" s="215"/>
      <c r="MC817" s="215"/>
      <c r="MD817" s="215"/>
      <c r="ME817" s="215"/>
      <c r="MF817" s="215"/>
      <c r="MG817" s="215"/>
      <c r="MH817" s="215"/>
      <c r="MI817" s="215"/>
      <c r="MJ817" s="215"/>
      <c r="MK817" s="215"/>
      <c r="ML817" s="215"/>
      <c r="MM817" s="215"/>
      <c r="MN817" s="215"/>
      <c r="MO817" s="215"/>
      <c r="MP817" s="215"/>
      <c r="MQ817" s="215"/>
      <c r="MR817" s="215"/>
      <c r="MS817" s="215"/>
      <c r="MT817" s="215"/>
      <c r="MU817" s="215"/>
      <c r="MV817" s="215"/>
      <c r="MW817" s="215"/>
      <c r="MX817" s="215"/>
      <c r="MY817" s="215"/>
      <c r="MZ817" s="215"/>
      <c r="NA817" s="215"/>
      <c r="NB817" s="215"/>
      <c r="NC817" s="215"/>
      <c r="ND817" s="215"/>
      <c r="NE817" s="215"/>
      <c r="NF817" s="215"/>
      <c r="NG817" s="215"/>
      <c r="NH817" s="215"/>
      <c r="NI817" s="215"/>
      <c r="NJ817" s="215"/>
      <c r="NK817" s="215"/>
      <c r="NL817" s="215"/>
      <c r="NM817" s="215"/>
      <c r="NN817" s="215"/>
      <c r="NO817" s="215"/>
      <c r="NP817" s="215"/>
      <c r="NQ817" s="215"/>
      <c r="NR817" s="215"/>
      <c r="NS817" s="215"/>
      <c r="NT817" s="215"/>
      <c r="NU817" s="215"/>
      <c r="NV817" s="215"/>
      <c r="NW817" s="215"/>
      <c r="NX817" s="215"/>
      <c r="NY817" s="215"/>
      <c r="NZ817" s="215"/>
      <c r="OA817" s="215"/>
      <c r="OB817" s="215"/>
      <c r="OC817" s="215"/>
      <c r="OD817" s="215"/>
      <c r="OE817" s="215"/>
      <c r="OF817" s="215"/>
      <c r="OG817" s="215"/>
      <c r="OH817" s="215"/>
      <c r="OI817" s="215"/>
      <c r="OJ817" s="215"/>
      <c r="OK817" s="215"/>
      <c r="OL817" s="215"/>
      <c r="OM817" s="215"/>
      <c r="ON817" s="215"/>
      <c r="OO817" s="215"/>
      <c r="OP817" s="215"/>
      <c r="OQ817" s="215"/>
      <c r="OR817" s="215"/>
      <c r="OS817" s="215"/>
      <c r="OT817" s="215"/>
      <c r="OU817" s="215"/>
      <c r="OV817" s="215"/>
      <c r="OW817" s="215"/>
      <c r="OX817" s="215"/>
      <c r="OY817" s="215"/>
      <c r="OZ817" s="215"/>
      <c r="PA817" s="215"/>
      <c r="PB817" s="215"/>
      <c r="PC817" s="215"/>
      <c r="PD817" s="215"/>
      <c r="PE817" s="215"/>
      <c r="PF817" s="215"/>
      <c r="PG817" s="215"/>
      <c r="PH817" s="215"/>
      <c r="PI817" s="215"/>
      <c r="PJ817" s="215"/>
      <c r="PK817" s="215"/>
      <c r="PL817" s="215"/>
      <c r="PM817" s="215"/>
      <c r="PN817" s="215"/>
      <c r="PO817" s="215"/>
      <c r="PP817" s="215"/>
      <c r="PQ817" s="215"/>
      <c r="PR817" s="215"/>
      <c r="PS817" s="215"/>
      <c r="PT817" s="215"/>
      <c r="PU817" s="215"/>
      <c r="PV817" s="215"/>
      <c r="PW817" s="215"/>
      <c r="PX817" s="215"/>
      <c r="PY817" s="215"/>
      <c r="PZ817" s="215"/>
      <c r="QA817" s="215"/>
      <c r="QB817" s="215"/>
      <c r="QC817" s="215"/>
      <c r="QD817" s="215"/>
      <c r="QE817" s="215"/>
      <c r="QF817" s="215"/>
      <c r="QG817" s="215"/>
      <c r="QH817" s="215"/>
      <c r="QI817" s="215"/>
      <c r="QJ817" s="215"/>
      <c r="QK817" s="215"/>
      <c r="QL817" s="215"/>
      <c r="QM817" s="215"/>
      <c r="QN817" s="215"/>
      <c r="QO817" s="215"/>
      <c r="QP817" s="215"/>
      <c r="QQ817" s="215"/>
      <c r="QR817" s="215"/>
      <c r="QS817" s="215"/>
      <c r="QT817" s="215"/>
      <c r="QU817" s="215"/>
      <c r="QV817" s="215"/>
      <c r="QW817" s="215"/>
      <c r="QX817" s="215"/>
      <c r="QY817" s="215"/>
      <c r="QZ817" s="215"/>
      <c r="RA817" s="215"/>
      <c r="RB817" s="215"/>
      <c r="RC817" s="215"/>
      <c r="RD817" s="215"/>
      <c r="RE817" s="215"/>
      <c r="RF817" s="215"/>
      <c r="RG817" s="215"/>
      <c r="RH817" s="215"/>
      <c r="RI817" s="215"/>
      <c r="RJ817" s="215"/>
      <c r="RK817" s="215"/>
      <c r="RL817" s="215"/>
      <c r="RM817" s="215"/>
      <c r="RN817" s="215"/>
      <c r="RO817" s="215"/>
      <c r="RP817" s="215"/>
      <c r="RQ817" s="215"/>
      <c r="RR817" s="215"/>
      <c r="RS817" s="215"/>
      <c r="RT817" s="215"/>
      <c r="RU817" s="215"/>
      <c r="RV817" s="215"/>
      <c r="RW817" s="215"/>
      <c r="RX817" s="215"/>
      <c r="RY817" s="215"/>
      <c r="RZ817" s="215"/>
      <c r="SA817" s="215"/>
      <c r="SB817" s="215"/>
    </row>
    <row r="818" spans="1:496" s="221" customFormat="1" ht="15" customHeight="1" x14ac:dyDescent="0.2">
      <c r="A818" s="219"/>
      <c r="B818" s="219"/>
      <c r="D818" s="219"/>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215"/>
      <c r="BE818" s="215"/>
      <c r="BF818" s="215"/>
      <c r="BG818" s="215"/>
      <c r="BH818" s="215"/>
      <c r="BI818" s="215"/>
      <c r="BJ818" s="215"/>
      <c r="BK818" s="215"/>
      <c r="BL818" s="215"/>
      <c r="BM818" s="215"/>
      <c r="BN818" s="215"/>
      <c r="BO818" s="215"/>
      <c r="BP818" s="215"/>
      <c r="BQ818" s="215"/>
      <c r="BR818" s="215"/>
      <c r="BS818" s="215"/>
      <c r="BT818" s="215"/>
      <c r="BU818" s="215"/>
      <c r="BV818" s="215"/>
      <c r="BW818" s="215"/>
      <c r="BX818" s="215"/>
      <c r="BY818" s="215"/>
      <c r="BZ818" s="215"/>
      <c r="CA818" s="215"/>
      <c r="CB818" s="215"/>
      <c r="CC818" s="215"/>
      <c r="CD818" s="215"/>
      <c r="CE818" s="215"/>
      <c r="CF818" s="215"/>
      <c r="CG818" s="215"/>
      <c r="CH818" s="215"/>
      <c r="CI818" s="215"/>
      <c r="CJ818" s="215"/>
      <c r="CK818" s="215"/>
      <c r="CL818" s="215"/>
      <c r="CM818" s="215"/>
      <c r="CN818" s="215"/>
      <c r="CO818" s="215"/>
      <c r="CP818" s="215"/>
      <c r="CQ818" s="215"/>
      <c r="CR818" s="215"/>
      <c r="CS818" s="215"/>
      <c r="CT818" s="215"/>
      <c r="CU818" s="215"/>
      <c r="CV818" s="215"/>
      <c r="CW818" s="215"/>
      <c r="CX818" s="215"/>
      <c r="CY818" s="215"/>
      <c r="CZ818" s="215"/>
      <c r="DA818" s="215"/>
      <c r="DB818" s="215"/>
      <c r="DC818" s="215"/>
      <c r="DD818" s="215"/>
      <c r="DE818" s="215"/>
      <c r="DF818" s="215"/>
      <c r="DG818" s="215"/>
      <c r="DH818" s="215"/>
      <c r="DI818" s="215"/>
      <c r="DJ818" s="215"/>
      <c r="DK818" s="215"/>
      <c r="DL818" s="215"/>
      <c r="DM818" s="215"/>
      <c r="DN818" s="215"/>
      <c r="DO818" s="215"/>
      <c r="DP818" s="215"/>
      <c r="DQ818" s="215"/>
      <c r="DR818" s="215"/>
      <c r="DS818" s="215"/>
      <c r="DT818" s="215"/>
      <c r="DU818" s="215"/>
      <c r="DV818" s="215"/>
      <c r="DW818" s="215"/>
      <c r="DX818" s="215"/>
      <c r="DY818" s="215"/>
      <c r="DZ818" s="215"/>
      <c r="EA818" s="215"/>
      <c r="EB818" s="215"/>
      <c r="EC818" s="215"/>
      <c r="ED818" s="215"/>
      <c r="EE818" s="215"/>
      <c r="EF818" s="215"/>
      <c r="EG818" s="215"/>
      <c r="EH818" s="215"/>
      <c r="EI818" s="215"/>
      <c r="EJ818" s="215"/>
      <c r="EK818" s="215"/>
      <c r="EL818" s="215"/>
      <c r="EM818" s="215"/>
      <c r="EN818" s="215"/>
      <c r="EO818" s="215"/>
      <c r="EP818" s="215"/>
      <c r="EQ818" s="215"/>
      <c r="ER818" s="215"/>
      <c r="ES818" s="215"/>
      <c r="ET818" s="215"/>
      <c r="EU818" s="215"/>
      <c r="EV818" s="215"/>
      <c r="EW818" s="215"/>
      <c r="EX818" s="215"/>
      <c r="EY818" s="215"/>
      <c r="EZ818" s="215"/>
      <c r="FA818" s="215"/>
      <c r="FB818" s="215"/>
      <c r="FC818" s="215"/>
      <c r="FD818" s="215"/>
      <c r="FE818" s="215"/>
      <c r="FF818" s="215"/>
      <c r="FG818" s="215"/>
      <c r="FH818" s="215"/>
      <c r="FI818" s="215"/>
      <c r="FJ818" s="215"/>
      <c r="FK818" s="215"/>
      <c r="FL818" s="215"/>
      <c r="FM818" s="215"/>
      <c r="FN818" s="215"/>
      <c r="FO818" s="215"/>
      <c r="FP818" s="215"/>
      <c r="FQ818" s="215"/>
      <c r="FR818" s="215"/>
      <c r="FS818" s="215"/>
      <c r="FT818" s="215"/>
      <c r="FU818" s="215"/>
      <c r="FV818" s="215"/>
      <c r="FW818" s="215"/>
      <c r="FX818" s="215"/>
      <c r="FY818" s="215"/>
      <c r="FZ818" s="215"/>
      <c r="GA818" s="215"/>
      <c r="GB818" s="215"/>
      <c r="GC818" s="215"/>
      <c r="GD818" s="215"/>
      <c r="GE818" s="215"/>
      <c r="GF818" s="215"/>
      <c r="GG818" s="215"/>
      <c r="GH818" s="215"/>
      <c r="GI818" s="215"/>
      <c r="GJ818" s="215"/>
      <c r="GK818" s="215"/>
      <c r="GL818" s="215"/>
      <c r="GM818" s="215"/>
      <c r="GN818" s="215"/>
      <c r="GO818" s="215"/>
      <c r="GP818" s="215"/>
      <c r="GQ818" s="215"/>
      <c r="GR818" s="215"/>
      <c r="GS818" s="215"/>
      <c r="GT818" s="215"/>
      <c r="GU818" s="215"/>
      <c r="GV818" s="215"/>
      <c r="GW818" s="215"/>
      <c r="GX818" s="215"/>
      <c r="GY818" s="215"/>
      <c r="GZ818" s="215"/>
      <c r="HA818" s="215"/>
      <c r="HB818" s="215"/>
      <c r="HC818" s="215"/>
      <c r="HD818" s="215"/>
      <c r="HE818" s="215"/>
      <c r="HF818" s="215"/>
      <c r="HG818" s="215"/>
      <c r="HH818" s="215"/>
      <c r="HI818" s="215"/>
      <c r="HJ818" s="215"/>
      <c r="HK818" s="215"/>
      <c r="HL818" s="215"/>
      <c r="HM818" s="215"/>
      <c r="HN818" s="215"/>
      <c r="HO818" s="215"/>
      <c r="HP818" s="215"/>
      <c r="HQ818" s="215"/>
      <c r="HR818" s="215"/>
      <c r="HS818" s="215"/>
      <c r="HT818" s="215"/>
      <c r="HU818" s="215"/>
      <c r="HV818" s="215"/>
      <c r="HW818" s="215"/>
      <c r="HX818" s="215"/>
      <c r="HY818" s="215"/>
      <c r="HZ818" s="215"/>
      <c r="IA818" s="215"/>
      <c r="IB818" s="215"/>
      <c r="IC818" s="215"/>
      <c r="ID818" s="215"/>
      <c r="IE818" s="215"/>
      <c r="IF818" s="215"/>
      <c r="IG818" s="215"/>
      <c r="IH818" s="215"/>
      <c r="II818" s="215"/>
      <c r="IJ818" s="215"/>
      <c r="IK818" s="215"/>
      <c r="IL818" s="215"/>
      <c r="IM818" s="215"/>
      <c r="IN818" s="215"/>
      <c r="IO818" s="215"/>
      <c r="IP818" s="215"/>
      <c r="IQ818" s="215"/>
      <c r="IR818" s="215"/>
      <c r="IS818" s="215"/>
      <c r="IT818" s="215"/>
      <c r="IU818" s="215"/>
      <c r="IV818" s="215"/>
      <c r="IW818" s="215"/>
      <c r="IX818" s="215"/>
      <c r="IY818" s="215"/>
      <c r="IZ818" s="215"/>
      <c r="JA818" s="215"/>
      <c r="JB818" s="215"/>
      <c r="JC818" s="215"/>
      <c r="JD818" s="215"/>
      <c r="JE818" s="215"/>
      <c r="JF818" s="215"/>
      <c r="JG818" s="215"/>
      <c r="JH818" s="215"/>
      <c r="JI818" s="215"/>
      <c r="JJ818" s="215"/>
      <c r="JK818" s="215"/>
      <c r="JL818" s="215"/>
      <c r="JM818" s="215"/>
      <c r="JN818" s="215"/>
      <c r="JO818" s="215"/>
      <c r="JP818" s="215"/>
      <c r="JQ818" s="215"/>
      <c r="JR818" s="215"/>
      <c r="JS818" s="215"/>
      <c r="JT818" s="215"/>
      <c r="JU818" s="215"/>
      <c r="JV818" s="215"/>
      <c r="JW818" s="215"/>
      <c r="JX818" s="215"/>
      <c r="JY818" s="215"/>
      <c r="JZ818" s="215"/>
      <c r="KA818" s="215"/>
      <c r="KB818" s="215"/>
      <c r="KC818" s="215"/>
      <c r="KD818" s="215"/>
      <c r="KE818" s="215"/>
      <c r="KF818" s="215"/>
      <c r="KG818" s="215"/>
      <c r="KH818" s="215"/>
      <c r="KI818" s="215"/>
      <c r="KJ818" s="215"/>
      <c r="KK818" s="215"/>
      <c r="KL818" s="215"/>
      <c r="KM818" s="215"/>
      <c r="KN818" s="215"/>
      <c r="KO818" s="215"/>
      <c r="KP818" s="215"/>
      <c r="KQ818" s="215"/>
      <c r="KR818" s="215"/>
      <c r="KS818" s="215"/>
      <c r="KT818" s="215"/>
      <c r="KU818" s="215"/>
      <c r="KV818" s="215"/>
      <c r="KW818" s="215"/>
      <c r="KX818" s="215"/>
      <c r="KY818" s="215"/>
      <c r="KZ818" s="215"/>
      <c r="LA818" s="215"/>
      <c r="LB818" s="215"/>
      <c r="LC818" s="215"/>
      <c r="LD818" s="215"/>
      <c r="LE818" s="215"/>
      <c r="LF818" s="215"/>
      <c r="LG818" s="215"/>
      <c r="LH818" s="215"/>
      <c r="LI818" s="215"/>
      <c r="LJ818" s="215"/>
      <c r="LK818" s="215"/>
      <c r="LL818" s="215"/>
      <c r="LM818" s="215"/>
      <c r="LN818" s="215"/>
      <c r="LO818" s="215"/>
      <c r="LP818" s="215"/>
      <c r="LQ818" s="215"/>
      <c r="LR818" s="215"/>
      <c r="LS818" s="215"/>
      <c r="LT818" s="215"/>
      <c r="LU818" s="215"/>
      <c r="LV818" s="215"/>
      <c r="LW818" s="215"/>
      <c r="LX818" s="215"/>
      <c r="LY818" s="215"/>
      <c r="LZ818" s="215"/>
      <c r="MA818" s="215"/>
      <c r="MB818" s="215"/>
      <c r="MC818" s="215"/>
      <c r="MD818" s="215"/>
      <c r="ME818" s="215"/>
      <c r="MF818" s="215"/>
      <c r="MG818" s="215"/>
      <c r="MH818" s="215"/>
      <c r="MI818" s="215"/>
      <c r="MJ818" s="215"/>
      <c r="MK818" s="215"/>
      <c r="ML818" s="215"/>
      <c r="MM818" s="215"/>
      <c r="MN818" s="215"/>
      <c r="MO818" s="215"/>
      <c r="MP818" s="215"/>
      <c r="MQ818" s="215"/>
      <c r="MR818" s="215"/>
      <c r="MS818" s="215"/>
      <c r="MT818" s="215"/>
      <c r="MU818" s="215"/>
      <c r="MV818" s="215"/>
      <c r="MW818" s="215"/>
      <c r="MX818" s="215"/>
      <c r="MY818" s="215"/>
      <c r="MZ818" s="215"/>
      <c r="NA818" s="215"/>
      <c r="NB818" s="215"/>
      <c r="NC818" s="215"/>
      <c r="ND818" s="215"/>
      <c r="NE818" s="215"/>
      <c r="NF818" s="215"/>
      <c r="NG818" s="215"/>
      <c r="NH818" s="215"/>
      <c r="NI818" s="215"/>
      <c r="NJ818" s="215"/>
      <c r="NK818" s="215"/>
      <c r="NL818" s="215"/>
      <c r="NM818" s="215"/>
      <c r="NN818" s="215"/>
      <c r="NO818" s="215"/>
      <c r="NP818" s="215"/>
      <c r="NQ818" s="215"/>
      <c r="NR818" s="215"/>
      <c r="NS818" s="215"/>
      <c r="NT818" s="215"/>
      <c r="NU818" s="215"/>
      <c r="NV818" s="215"/>
      <c r="NW818" s="215"/>
      <c r="NX818" s="215"/>
      <c r="NY818" s="215"/>
      <c r="NZ818" s="215"/>
      <c r="OA818" s="215"/>
      <c r="OB818" s="215"/>
      <c r="OC818" s="215"/>
      <c r="OD818" s="215"/>
      <c r="OE818" s="215"/>
      <c r="OF818" s="215"/>
      <c r="OG818" s="215"/>
      <c r="OH818" s="215"/>
      <c r="OI818" s="215"/>
      <c r="OJ818" s="215"/>
      <c r="OK818" s="215"/>
      <c r="OL818" s="215"/>
      <c r="OM818" s="215"/>
      <c r="ON818" s="215"/>
      <c r="OO818" s="215"/>
      <c r="OP818" s="215"/>
      <c r="OQ818" s="215"/>
      <c r="OR818" s="215"/>
      <c r="OS818" s="215"/>
      <c r="OT818" s="215"/>
      <c r="OU818" s="215"/>
      <c r="OV818" s="215"/>
      <c r="OW818" s="215"/>
      <c r="OX818" s="215"/>
      <c r="OY818" s="215"/>
      <c r="OZ818" s="215"/>
      <c r="PA818" s="215"/>
      <c r="PB818" s="215"/>
      <c r="PC818" s="215"/>
      <c r="PD818" s="215"/>
      <c r="PE818" s="215"/>
      <c r="PF818" s="215"/>
      <c r="PG818" s="215"/>
      <c r="PH818" s="215"/>
      <c r="PI818" s="215"/>
      <c r="PJ818" s="215"/>
      <c r="PK818" s="215"/>
      <c r="PL818" s="215"/>
      <c r="PM818" s="215"/>
      <c r="PN818" s="215"/>
      <c r="PO818" s="215"/>
      <c r="PP818" s="215"/>
      <c r="PQ818" s="215"/>
      <c r="PR818" s="215"/>
      <c r="PS818" s="215"/>
      <c r="PT818" s="215"/>
      <c r="PU818" s="215"/>
      <c r="PV818" s="215"/>
      <c r="PW818" s="215"/>
      <c r="PX818" s="215"/>
      <c r="PY818" s="215"/>
      <c r="PZ818" s="215"/>
      <c r="QA818" s="215"/>
      <c r="QB818" s="215"/>
      <c r="QC818" s="215"/>
      <c r="QD818" s="215"/>
      <c r="QE818" s="215"/>
      <c r="QF818" s="215"/>
      <c r="QG818" s="215"/>
      <c r="QH818" s="215"/>
      <c r="QI818" s="215"/>
      <c r="QJ818" s="215"/>
      <c r="QK818" s="215"/>
      <c r="QL818" s="215"/>
      <c r="QM818" s="215"/>
      <c r="QN818" s="215"/>
      <c r="QO818" s="215"/>
      <c r="QP818" s="215"/>
      <c r="QQ818" s="215"/>
      <c r="QR818" s="215"/>
      <c r="QS818" s="215"/>
      <c r="QT818" s="215"/>
      <c r="QU818" s="215"/>
      <c r="QV818" s="215"/>
      <c r="QW818" s="215"/>
      <c r="QX818" s="215"/>
      <c r="QY818" s="215"/>
      <c r="QZ818" s="215"/>
      <c r="RA818" s="215"/>
      <c r="RB818" s="215"/>
      <c r="RC818" s="215"/>
      <c r="RD818" s="215"/>
      <c r="RE818" s="215"/>
      <c r="RF818" s="215"/>
      <c r="RG818" s="215"/>
      <c r="RH818" s="215"/>
      <c r="RI818" s="215"/>
      <c r="RJ818" s="215"/>
      <c r="RK818" s="215"/>
      <c r="RL818" s="215"/>
      <c r="RM818" s="215"/>
      <c r="RN818" s="215"/>
      <c r="RO818" s="215"/>
      <c r="RP818" s="215"/>
      <c r="RQ818" s="215"/>
      <c r="RR818" s="215"/>
      <c r="RS818" s="215"/>
      <c r="RT818" s="215"/>
      <c r="RU818" s="215"/>
      <c r="RV818" s="215"/>
      <c r="RW818" s="215"/>
      <c r="RX818" s="215"/>
      <c r="RY818" s="215"/>
      <c r="RZ818" s="215"/>
      <c r="SA818" s="215"/>
      <c r="SB818" s="215"/>
    </row>
    <row r="819" spans="1:496" s="221" customFormat="1" ht="15" customHeight="1" x14ac:dyDescent="0.2">
      <c r="A819" s="219"/>
      <c r="B819" s="219"/>
      <c r="D819" s="219"/>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215"/>
      <c r="BE819" s="215"/>
      <c r="BF819" s="215"/>
      <c r="BG819" s="215"/>
      <c r="BH819" s="215"/>
      <c r="BI819" s="215"/>
      <c r="BJ819" s="215"/>
      <c r="BK819" s="215"/>
      <c r="BL819" s="215"/>
      <c r="BM819" s="215"/>
      <c r="BN819" s="215"/>
      <c r="BO819" s="215"/>
      <c r="BP819" s="215"/>
      <c r="BQ819" s="215"/>
      <c r="BR819" s="215"/>
      <c r="BS819" s="215"/>
      <c r="BT819" s="215"/>
      <c r="BU819" s="215"/>
      <c r="BV819" s="215"/>
      <c r="BW819" s="215"/>
      <c r="BX819" s="215"/>
      <c r="BY819" s="215"/>
      <c r="BZ819" s="215"/>
      <c r="CA819" s="215"/>
      <c r="CB819" s="215"/>
      <c r="CC819" s="215"/>
      <c r="CD819" s="215"/>
      <c r="CE819" s="215"/>
      <c r="CF819" s="215"/>
      <c r="CG819" s="215"/>
      <c r="CH819" s="215"/>
      <c r="CI819" s="215"/>
      <c r="CJ819" s="215"/>
      <c r="CK819" s="215"/>
      <c r="CL819" s="215"/>
      <c r="CM819" s="215"/>
      <c r="CN819" s="215"/>
      <c r="CO819" s="215"/>
      <c r="CP819" s="215"/>
      <c r="CQ819" s="215"/>
      <c r="CR819" s="215"/>
      <c r="CS819" s="215"/>
      <c r="CT819" s="215"/>
      <c r="CU819" s="215"/>
      <c r="CV819" s="215"/>
      <c r="CW819" s="215"/>
      <c r="CX819" s="215"/>
      <c r="CY819" s="215"/>
      <c r="CZ819" s="215"/>
      <c r="DA819" s="215"/>
      <c r="DB819" s="215"/>
      <c r="DC819" s="215"/>
      <c r="DD819" s="215"/>
      <c r="DE819" s="215"/>
      <c r="DF819" s="215"/>
      <c r="DG819" s="215"/>
      <c r="DH819" s="215"/>
      <c r="DI819" s="215"/>
      <c r="DJ819" s="215"/>
      <c r="DK819" s="215"/>
      <c r="DL819" s="215"/>
      <c r="DM819" s="215"/>
      <c r="DN819" s="215"/>
      <c r="DO819" s="215"/>
      <c r="DP819" s="215"/>
      <c r="DQ819" s="215"/>
      <c r="DR819" s="215"/>
      <c r="DS819" s="215"/>
      <c r="DT819" s="215"/>
      <c r="DU819" s="215"/>
      <c r="DV819" s="215"/>
      <c r="DW819" s="215"/>
      <c r="DX819" s="215"/>
      <c r="DY819" s="215"/>
      <c r="DZ819" s="215"/>
      <c r="EA819" s="215"/>
      <c r="EB819" s="215"/>
      <c r="EC819" s="215"/>
      <c r="ED819" s="215"/>
      <c r="EE819" s="215"/>
      <c r="EF819" s="215"/>
      <c r="EG819" s="215"/>
      <c r="EH819" s="215"/>
      <c r="EI819" s="215"/>
      <c r="EJ819" s="215"/>
      <c r="EK819" s="215"/>
      <c r="EL819" s="215"/>
      <c r="EM819" s="215"/>
      <c r="EN819" s="215"/>
      <c r="EO819" s="215"/>
      <c r="EP819" s="215"/>
      <c r="EQ819" s="215"/>
      <c r="ER819" s="215"/>
      <c r="ES819" s="215"/>
      <c r="ET819" s="215"/>
      <c r="EU819" s="215"/>
      <c r="EV819" s="215"/>
      <c r="EW819" s="215"/>
      <c r="EX819" s="215"/>
      <c r="EY819" s="215"/>
      <c r="EZ819" s="215"/>
      <c r="FA819" s="215"/>
      <c r="FB819" s="215"/>
      <c r="FC819" s="215"/>
      <c r="FD819" s="215"/>
      <c r="FE819" s="215"/>
      <c r="FF819" s="215"/>
      <c r="FG819" s="215"/>
      <c r="FH819" s="215"/>
      <c r="FI819" s="215"/>
      <c r="FJ819" s="215"/>
      <c r="FK819" s="215"/>
      <c r="FL819" s="215"/>
      <c r="FM819" s="215"/>
      <c r="FN819" s="215"/>
      <c r="FO819" s="215"/>
      <c r="FP819" s="215"/>
      <c r="FQ819" s="215"/>
      <c r="FR819" s="215"/>
      <c r="FS819" s="215"/>
      <c r="FT819" s="215"/>
      <c r="FU819" s="215"/>
      <c r="FV819" s="215"/>
      <c r="FW819" s="215"/>
      <c r="FX819" s="215"/>
      <c r="FY819" s="215"/>
      <c r="FZ819" s="215"/>
      <c r="GA819" s="215"/>
      <c r="GB819" s="215"/>
      <c r="GC819" s="215"/>
      <c r="GD819" s="215"/>
      <c r="GE819" s="215"/>
      <c r="GF819" s="215"/>
      <c r="GG819" s="215"/>
      <c r="GH819" s="215"/>
      <c r="GI819" s="215"/>
      <c r="GJ819" s="215"/>
      <c r="GK819" s="215"/>
      <c r="GL819" s="215"/>
      <c r="GM819" s="215"/>
      <c r="GN819" s="215"/>
      <c r="GO819" s="215"/>
      <c r="GP819" s="215"/>
      <c r="GQ819" s="215"/>
      <c r="GR819" s="215"/>
      <c r="GS819" s="215"/>
      <c r="GT819" s="215"/>
      <c r="GU819" s="215"/>
      <c r="GV819" s="215"/>
      <c r="GW819" s="215"/>
      <c r="GX819" s="215"/>
      <c r="GY819" s="215"/>
      <c r="GZ819" s="215"/>
      <c r="HA819" s="215"/>
      <c r="HB819" s="215"/>
      <c r="HC819" s="215"/>
      <c r="HD819" s="215"/>
      <c r="HE819" s="215"/>
      <c r="HF819" s="215"/>
      <c r="HG819" s="215"/>
      <c r="HH819" s="215"/>
      <c r="HI819" s="215"/>
      <c r="HJ819" s="215"/>
      <c r="HK819" s="215"/>
      <c r="HL819" s="215"/>
      <c r="HM819" s="215"/>
      <c r="HN819" s="215"/>
      <c r="HO819" s="215"/>
      <c r="HP819" s="215"/>
      <c r="HQ819" s="215"/>
      <c r="HR819" s="215"/>
      <c r="HS819" s="215"/>
      <c r="HT819" s="215"/>
      <c r="HU819" s="215"/>
      <c r="HV819" s="215"/>
      <c r="HW819" s="215"/>
      <c r="HX819" s="215"/>
      <c r="HY819" s="215"/>
      <c r="HZ819" s="215"/>
      <c r="IA819" s="215"/>
      <c r="IB819" s="215"/>
      <c r="IC819" s="215"/>
      <c r="ID819" s="215"/>
      <c r="IE819" s="215"/>
      <c r="IF819" s="215"/>
      <c r="IG819" s="215"/>
      <c r="IH819" s="215"/>
      <c r="II819" s="215"/>
      <c r="IJ819" s="215"/>
      <c r="IK819" s="215"/>
      <c r="IL819" s="215"/>
      <c r="IM819" s="215"/>
      <c r="IN819" s="215"/>
      <c r="IO819" s="215"/>
      <c r="IP819" s="215"/>
      <c r="IQ819" s="215"/>
      <c r="IR819" s="215"/>
      <c r="IS819" s="215"/>
      <c r="IT819" s="215"/>
      <c r="IU819" s="215"/>
      <c r="IV819" s="215"/>
      <c r="IW819" s="215"/>
      <c r="IX819" s="215"/>
      <c r="IY819" s="215"/>
      <c r="IZ819" s="215"/>
      <c r="JA819" s="215"/>
      <c r="JB819" s="215"/>
      <c r="JC819" s="215"/>
      <c r="JD819" s="215"/>
      <c r="JE819" s="215"/>
      <c r="JF819" s="215"/>
      <c r="JG819" s="215"/>
      <c r="JH819" s="215"/>
      <c r="JI819" s="215"/>
      <c r="JJ819" s="215"/>
      <c r="JK819" s="215"/>
      <c r="JL819" s="215"/>
      <c r="JM819" s="215"/>
      <c r="JN819" s="215"/>
      <c r="JO819" s="215"/>
      <c r="JP819" s="215"/>
      <c r="JQ819" s="215"/>
      <c r="JR819" s="215"/>
      <c r="JS819" s="215"/>
      <c r="JT819" s="215"/>
      <c r="JU819" s="215"/>
      <c r="JV819" s="215"/>
      <c r="JW819" s="215"/>
      <c r="JX819" s="215"/>
      <c r="JY819" s="215"/>
      <c r="JZ819" s="215"/>
      <c r="KA819" s="215"/>
      <c r="KB819" s="215"/>
      <c r="KC819" s="215"/>
      <c r="KD819" s="215"/>
      <c r="KE819" s="215"/>
      <c r="KF819" s="215"/>
      <c r="KG819" s="215"/>
      <c r="KH819" s="215"/>
      <c r="KI819" s="215"/>
      <c r="KJ819" s="215"/>
      <c r="KK819" s="215"/>
      <c r="KL819" s="215"/>
      <c r="KM819" s="215"/>
      <c r="KN819" s="215"/>
      <c r="KO819" s="215"/>
      <c r="KP819" s="215"/>
      <c r="KQ819" s="215"/>
      <c r="KR819" s="215"/>
      <c r="KS819" s="215"/>
      <c r="KT819" s="215"/>
      <c r="KU819" s="215"/>
      <c r="KV819" s="215"/>
      <c r="KW819" s="215"/>
      <c r="KX819" s="215"/>
      <c r="KY819" s="215"/>
      <c r="KZ819" s="215"/>
      <c r="LA819" s="215"/>
      <c r="LB819" s="215"/>
      <c r="LC819" s="215"/>
      <c r="LD819" s="215"/>
      <c r="LE819" s="215"/>
      <c r="LF819" s="215"/>
      <c r="LG819" s="215"/>
      <c r="LH819" s="215"/>
      <c r="LI819" s="215"/>
      <c r="LJ819" s="215"/>
      <c r="LK819" s="215"/>
      <c r="LL819" s="215"/>
      <c r="LM819" s="215"/>
      <c r="LN819" s="215"/>
      <c r="LO819" s="215"/>
      <c r="LP819" s="215"/>
      <c r="LQ819" s="215"/>
      <c r="LR819" s="215"/>
      <c r="LS819" s="215"/>
      <c r="LT819" s="215"/>
      <c r="LU819" s="215"/>
      <c r="LV819" s="215"/>
      <c r="LW819" s="215"/>
      <c r="LX819" s="215"/>
      <c r="LY819" s="215"/>
      <c r="LZ819" s="215"/>
      <c r="MA819" s="215"/>
      <c r="MB819" s="215"/>
      <c r="MC819" s="215"/>
      <c r="MD819" s="215"/>
      <c r="ME819" s="215"/>
      <c r="MF819" s="215"/>
      <c r="MG819" s="215"/>
      <c r="MH819" s="215"/>
      <c r="MI819" s="215"/>
      <c r="MJ819" s="215"/>
      <c r="MK819" s="215"/>
      <c r="ML819" s="215"/>
      <c r="MM819" s="215"/>
      <c r="MN819" s="215"/>
      <c r="MO819" s="215"/>
      <c r="MP819" s="215"/>
      <c r="MQ819" s="215"/>
      <c r="MR819" s="215"/>
      <c r="MS819" s="215"/>
      <c r="MT819" s="215"/>
      <c r="MU819" s="215"/>
      <c r="MV819" s="215"/>
      <c r="MW819" s="215"/>
      <c r="MX819" s="215"/>
      <c r="MY819" s="215"/>
      <c r="MZ819" s="215"/>
      <c r="NA819" s="215"/>
      <c r="NB819" s="215"/>
      <c r="NC819" s="215"/>
      <c r="ND819" s="215"/>
      <c r="NE819" s="215"/>
      <c r="NF819" s="215"/>
      <c r="NG819" s="215"/>
      <c r="NH819" s="215"/>
      <c r="NI819" s="215"/>
      <c r="NJ819" s="215"/>
      <c r="NK819" s="215"/>
      <c r="NL819" s="215"/>
      <c r="NM819" s="215"/>
      <c r="NN819" s="215"/>
      <c r="NO819" s="215"/>
      <c r="NP819" s="215"/>
      <c r="NQ819" s="215"/>
      <c r="NR819" s="215"/>
      <c r="NS819" s="215"/>
      <c r="NT819" s="215"/>
      <c r="NU819" s="215"/>
      <c r="NV819" s="215"/>
      <c r="NW819" s="215"/>
      <c r="NX819" s="215"/>
      <c r="NY819" s="215"/>
      <c r="NZ819" s="215"/>
      <c r="OA819" s="215"/>
      <c r="OB819" s="215"/>
      <c r="OC819" s="215"/>
      <c r="OD819" s="215"/>
      <c r="OE819" s="215"/>
      <c r="OF819" s="215"/>
      <c r="OG819" s="215"/>
      <c r="OH819" s="215"/>
      <c r="OI819" s="215"/>
      <c r="OJ819" s="215"/>
      <c r="OK819" s="215"/>
      <c r="OL819" s="215"/>
      <c r="OM819" s="215"/>
      <c r="ON819" s="215"/>
      <c r="OO819" s="215"/>
      <c r="OP819" s="215"/>
      <c r="OQ819" s="215"/>
      <c r="OR819" s="215"/>
      <c r="OS819" s="215"/>
      <c r="OT819" s="215"/>
      <c r="OU819" s="215"/>
      <c r="OV819" s="215"/>
      <c r="OW819" s="215"/>
      <c r="OX819" s="215"/>
      <c r="OY819" s="215"/>
      <c r="OZ819" s="215"/>
      <c r="PA819" s="215"/>
      <c r="PB819" s="215"/>
      <c r="PC819" s="215"/>
      <c r="PD819" s="215"/>
      <c r="PE819" s="215"/>
      <c r="PF819" s="215"/>
      <c r="PG819" s="215"/>
      <c r="PH819" s="215"/>
      <c r="PI819" s="215"/>
      <c r="PJ819" s="215"/>
      <c r="PK819" s="215"/>
      <c r="PL819" s="215"/>
      <c r="PM819" s="215"/>
      <c r="PN819" s="215"/>
      <c r="PO819" s="215"/>
      <c r="PP819" s="215"/>
      <c r="PQ819" s="215"/>
      <c r="PR819" s="215"/>
      <c r="PS819" s="215"/>
      <c r="PT819" s="215"/>
      <c r="PU819" s="215"/>
      <c r="PV819" s="215"/>
      <c r="PW819" s="215"/>
      <c r="PX819" s="215"/>
      <c r="PY819" s="215"/>
      <c r="PZ819" s="215"/>
      <c r="QA819" s="215"/>
      <c r="QB819" s="215"/>
      <c r="QC819" s="215"/>
      <c r="QD819" s="215"/>
      <c r="QE819" s="215"/>
      <c r="QF819" s="215"/>
      <c r="QG819" s="215"/>
      <c r="QH819" s="215"/>
      <c r="QI819" s="215"/>
      <c r="QJ819" s="215"/>
      <c r="QK819" s="215"/>
      <c r="QL819" s="215"/>
      <c r="QM819" s="215"/>
      <c r="QN819" s="215"/>
      <c r="QO819" s="215"/>
      <c r="QP819" s="215"/>
      <c r="QQ819" s="215"/>
      <c r="QR819" s="215"/>
      <c r="QS819" s="215"/>
      <c r="QT819" s="215"/>
      <c r="QU819" s="215"/>
      <c r="QV819" s="215"/>
      <c r="QW819" s="215"/>
      <c r="QX819" s="215"/>
      <c r="QY819" s="215"/>
      <c r="QZ819" s="215"/>
      <c r="RA819" s="215"/>
      <c r="RB819" s="215"/>
      <c r="RC819" s="215"/>
      <c r="RD819" s="215"/>
      <c r="RE819" s="215"/>
      <c r="RF819" s="215"/>
      <c r="RG819" s="215"/>
      <c r="RH819" s="215"/>
      <c r="RI819" s="215"/>
      <c r="RJ819" s="215"/>
      <c r="RK819" s="215"/>
      <c r="RL819" s="215"/>
      <c r="RM819" s="215"/>
      <c r="RN819" s="215"/>
      <c r="RO819" s="215"/>
      <c r="RP819" s="215"/>
      <c r="RQ819" s="215"/>
      <c r="RR819" s="215"/>
      <c r="RS819" s="215"/>
      <c r="RT819" s="215"/>
      <c r="RU819" s="215"/>
      <c r="RV819" s="215"/>
      <c r="RW819" s="215"/>
      <c r="RX819" s="215"/>
      <c r="RY819" s="215"/>
      <c r="RZ819" s="215"/>
      <c r="SA819" s="215"/>
      <c r="SB819" s="215"/>
    </row>
    <row r="820" spans="1:496" ht="15" customHeight="1" x14ac:dyDescent="0.2">
      <c r="A820" s="216"/>
    </row>
    <row r="821" spans="1:496" ht="15" customHeight="1" x14ac:dyDescent="0.2">
      <c r="A821" s="216" t="s">
        <v>1091</v>
      </c>
      <c r="B821" s="216">
        <v>210</v>
      </c>
      <c r="E821" s="215" t="s">
        <v>755</v>
      </c>
    </row>
    <row r="822" spans="1:496" ht="15" customHeight="1" x14ac:dyDescent="0.2">
      <c r="A822" s="216" t="s">
        <v>1092</v>
      </c>
      <c r="B822" s="216">
        <v>210001</v>
      </c>
      <c r="E822" s="215" t="s">
        <v>522</v>
      </c>
    </row>
    <row r="823" spans="1:496" ht="15" customHeight="1" x14ac:dyDescent="0.2">
      <c r="A823" s="216" t="s">
        <v>1093</v>
      </c>
      <c r="B823" s="216">
        <v>210002</v>
      </c>
      <c r="E823" s="215" t="s">
        <v>523</v>
      </c>
    </row>
    <row r="824" spans="1:496" ht="15" customHeight="1" x14ac:dyDescent="0.2">
      <c r="A824" s="216" t="s">
        <v>1094</v>
      </c>
      <c r="B824" s="216">
        <v>210003</v>
      </c>
      <c r="E824" s="215" t="s">
        <v>524</v>
      </c>
    </row>
    <row r="825" spans="1:496" ht="15" customHeight="1" x14ac:dyDescent="0.2">
      <c r="A825" s="216" t="s">
        <v>1095</v>
      </c>
      <c r="B825" s="216">
        <v>210004</v>
      </c>
      <c r="E825" s="215" t="s">
        <v>525</v>
      </c>
    </row>
    <row r="826" spans="1:496" ht="15" customHeight="1" x14ac:dyDescent="0.2">
      <c r="A826" s="216" t="s">
        <v>1096</v>
      </c>
      <c r="B826" s="216">
        <v>210005</v>
      </c>
      <c r="E826" s="215" t="s">
        <v>526</v>
      </c>
    </row>
    <row r="827" spans="1:496" ht="15" customHeight="1" x14ac:dyDescent="0.2">
      <c r="A827" s="216" t="s">
        <v>1097</v>
      </c>
      <c r="B827" s="216">
        <v>210006</v>
      </c>
      <c r="E827" s="215" t="s">
        <v>527</v>
      </c>
    </row>
    <row r="828" spans="1:496" ht="15" customHeight="1" x14ac:dyDescent="0.2">
      <c r="A828" s="216" t="s">
        <v>1098</v>
      </c>
      <c r="B828" s="216">
        <v>210007</v>
      </c>
      <c r="E828" s="215" t="s">
        <v>528</v>
      </c>
    </row>
    <row r="829" spans="1:496" ht="15" customHeight="1" x14ac:dyDescent="0.2">
      <c r="A829" s="216" t="s">
        <v>1099</v>
      </c>
      <c r="B829" s="216">
        <v>210008</v>
      </c>
      <c r="E829" s="215" t="s">
        <v>529</v>
      </c>
    </row>
    <row r="830" spans="1:496" ht="15" customHeight="1" x14ac:dyDescent="0.2">
      <c r="A830" s="216"/>
    </row>
    <row r="831" spans="1:496" ht="15" customHeight="1" x14ac:dyDescent="0.2">
      <c r="A831" s="216" t="s">
        <v>1100</v>
      </c>
      <c r="B831" s="216">
        <v>211</v>
      </c>
      <c r="E831" s="215" t="s">
        <v>756</v>
      </c>
    </row>
    <row r="832" spans="1:496" ht="15" customHeight="1" x14ac:dyDescent="0.2">
      <c r="A832" s="216" t="s">
        <v>1101</v>
      </c>
      <c r="B832" s="216">
        <v>211001</v>
      </c>
      <c r="E832" s="215" t="s">
        <v>530</v>
      </c>
    </row>
    <row r="833" spans="1:496" ht="15" customHeight="1" x14ac:dyDescent="0.2">
      <c r="A833" s="216" t="s">
        <v>1102</v>
      </c>
      <c r="B833" s="216">
        <v>211002</v>
      </c>
      <c r="E833" s="215" t="s">
        <v>531</v>
      </c>
    </row>
    <row r="834" spans="1:496" ht="15" customHeight="1" x14ac:dyDescent="0.2">
      <c r="A834" s="216" t="s">
        <v>1103</v>
      </c>
      <c r="B834" s="216">
        <v>211003</v>
      </c>
      <c r="E834" s="215" t="s">
        <v>532</v>
      </c>
    </row>
    <row r="835" spans="1:496" ht="15" customHeight="1" x14ac:dyDescent="0.2">
      <c r="A835" s="216" t="s">
        <v>1104</v>
      </c>
      <c r="B835" s="216">
        <v>211004</v>
      </c>
      <c r="E835" s="215" t="s">
        <v>533</v>
      </c>
    </row>
    <row r="836" spans="1:496" ht="15" customHeight="1" x14ac:dyDescent="0.2">
      <c r="A836" s="216" t="s">
        <v>1105</v>
      </c>
      <c r="B836" s="216">
        <v>211005</v>
      </c>
      <c r="E836" s="215" t="s">
        <v>534</v>
      </c>
    </row>
    <row r="837" spans="1:496" s="221" customFormat="1" ht="15" customHeight="1" x14ac:dyDescent="0.2">
      <c r="A837" s="219"/>
      <c r="B837" s="219"/>
      <c r="D837" s="219"/>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215"/>
      <c r="BE837" s="215"/>
      <c r="BF837" s="215"/>
      <c r="BG837" s="215"/>
      <c r="BH837" s="215"/>
      <c r="BI837" s="215"/>
      <c r="BJ837" s="215"/>
      <c r="BK837" s="215"/>
      <c r="BL837" s="215"/>
      <c r="BM837" s="215"/>
      <c r="BN837" s="215"/>
      <c r="BO837" s="215"/>
      <c r="BP837" s="215"/>
      <c r="BQ837" s="215"/>
      <c r="BR837" s="215"/>
      <c r="BS837" s="215"/>
      <c r="BT837" s="215"/>
      <c r="BU837" s="215"/>
      <c r="BV837" s="215"/>
      <c r="BW837" s="215"/>
      <c r="BX837" s="215"/>
      <c r="BY837" s="215"/>
      <c r="BZ837" s="215"/>
      <c r="CA837" s="215"/>
      <c r="CB837" s="215"/>
      <c r="CC837" s="215"/>
      <c r="CD837" s="215"/>
      <c r="CE837" s="215"/>
      <c r="CF837" s="215"/>
      <c r="CG837" s="215"/>
      <c r="CH837" s="215"/>
      <c r="CI837" s="215"/>
      <c r="CJ837" s="215"/>
      <c r="CK837" s="215"/>
      <c r="CL837" s="215"/>
      <c r="CM837" s="215"/>
      <c r="CN837" s="215"/>
      <c r="CO837" s="215"/>
      <c r="CP837" s="215"/>
      <c r="CQ837" s="215"/>
      <c r="CR837" s="215"/>
      <c r="CS837" s="215"/>
      <c r="CT837" s="215"/>
      <c r="CU837" s="215"/>
      <c r="CV837" s="215"/>
      <c r="CW837" s="215"/>
      <c r="CX837" s="215"/>
      <c r="CY837" s="215"/>
      <c r="CZ837" s="215"/>
      <c r="DA837" s="215"/>
      <c r="DB837" s="215"/>
      <c r="DC837" s="215"/>
      <c r="DD837" s="215"/>
      <c r="DE837" s="215"/>
      <c r="DF837" s="215"/>
      <c r="DG837" s="215"/>
      <c r="DH837" s="215"/>
      <c r="DI837" s="215"/>
      <c r="DJ837" s="215"/>
      <c r="DK837" s="215"/>
      <c r="DL837" s="215"/>
      <c r="DM837" s="215"/>
      <c r="DN837" s="215"/>
      <c r="DO837" s="215"/>
      <c r="DP837" s="215"/>
      <c r="DQ837" s="215"/>
      <c r="DR837" s="215"/>
      <c r="DS837" s="215"/>
      <c r="DT837" s="215"/>
      <c r="DU837" s="215"/>
      <c r="DV837" s="215"/>
      <c r="DW837" s="215"/>
      <c r="DX837" s="215"/>
      <c r="DY837" s="215"/>
      <c r="DZ837" s="215"/>
      <c r="EA837" s="215"/>
      <c r="EB837" s="215"/>
      <c r="EC837" s="215"/>
      <c r="ED837" s="215"/>
      <c r="EE837" s="215"/>
      <c r="EF837" s="215"/>
      <c r="EG837" s="215"/>
      <c r="EH837" s="215"/>
      <c r="EI837" s="215"/>
      <c r="EJ837" s="215"/>
      <c r="EK837" s="215"/>
      <c r="EL837" s="215"/>
      <c r="EM837" s="215"/>
      <c r="EN837" s="215"/>
      <c r="EO837" s="215"/>
      <c r="EP837" s="215"/>
      <c r="EQ837" s="215"/>
      <c r="ER837" s="215"/>
      <c r="ES837" s="215"/>
      <c r="ET837" s="215"/>
      <c r="EU837" s="215"/>
      <c r="EV837" s="215"/>
      <c r="EW837" s="215"/>
      <c r="EX837" s="215"/>
      <c r="EY837" s="215"/>
      <c r="EZ837" s="215"/>
      <c r="FA837" s="215"/>
      <c r="FB837" s="215"/>
      <c r="FC837" s="215"/>
      <c r="FD837" s="215"/>
      <c r="FE837" s="215"/>
      <c r="FF837" s="215"/>
      <c r="FG837" s="215"/>
      <c r="FH837" s="215"/>
      <c r="FI837" s="215"/>
      <c r="FJ837" s="215"/>
      <c r="FK837" s="215"/>
      <c r="FL837" s="215"/>
      <c r="FM837" s="215"/>
      <c r="FN837" s="215"/>
      <c r="FO837" s="215"/>
      <c r="FP837" s="215"/>
      <c r="FQ837" s="215"/>
      <c r="FR837" s="215"/>
      <c r="FS837" s="215"/>
      <c r="FT837" s="215"/>
      <c r="FU837" s="215"/>
      <c r="FV837" s="215"/>
      <c r="FW837" s="215"/>
      <c r="FX837" s="215"/>
      <c r="FY837" s="215"/>
      <c r="FZ837" s="215"/>
      <c r="GA837" s="215"/>
      <c r="GB837" s="215"/>
      <c r="GC837" s="215"/>
      <c r="GD837" s="215"/>
      <c r="GE837" s="215"/>
      <c r="GF837" s="215"/>
      <c r="GG837" s="215"/>
      <c r="GH837" s="215"/>
      <c r="GI837" s="215"/>
      <c r="GJ837" s="215"/>
      <c r="GK837" s="215"/>
      <c r="GL837" s="215"/>
      <c r="GM837" s="215"/>
      <c r="GN837" s="215"/>
      <c r="GO837" s="215"/>
      <c r="GP837" s="215"/>
      <c r="GQ837" s="215"/>
      <c r="GR837" s="215"/>
      <c r="GS837" s="215"/>
      <c r="GT837" s="215"/>
      <c r="GU837" s="215"/>
      <c r="GV837" s="215"/>
      <c r="GW837" s="215"/>
      <c r="GX837" s="215"/>
      <c r="GY837" s="215"/>
      <c r="GZ837" s="215"/>
      <c r="HA837" s="215"/>
      <c r="HB837" s="215"/>
      <c r="HC837" s="215"/>
      <c r="HD837" s="215"/>
      <c r="HE837" s="215"/>
      <c r="HF837" s="215"/>
      <c r="HG837" s="215"/>
      <c r="HH837" s="215"/>
      <c r="HI837" s="215"/>
      <c r="HJ837" s="215"/>
      <c r="HK837" s="215"/>
      <c r="HL837" s="215"/>
      <c r="HM837" s="215"/>
      <c r="HN837" s="215"/>
      <c r="HO837" s="215"/>
      <c r="HP837" s="215"/>
      <c r="HQ837" s="215"/>
      <c r="HR837" s="215"/>
      <c r="HS837" s="215"/>
      <c r="HT837" s="215"/>
      <c r="HU837" s="215"/>
      <c r="HV837" s="215"/>
      <c r="HW837" s="215"/>
      <c r="HX837" s="215"/>
      <c r="HY837" s="215"/>
      <c r="HZ837" s="215"/>
      <c r="IA837" s="215"/>
      <c r="IB837" s="215"/>
      <c r="IC837" s="215"/>
      <c r="ID837" s="215"/>
      <c r="IE837" s="215"/>
      <c r="IF837" s="215"/>
      <c r="IG837" s="215"/>
      <c r="IH837" s="215"/>
      <c r="II837" s="215"/>
      <c r="IJ837" s="215"/>
      <c r="IK837" s="215"/>
      <c r="IL837" s="215"/>
      <c r="IM837" s="215"/>
      <c r="IN837" s="215"/>
      <c r="IO837" s="215"/>
      <c r="IP837" s="215"/>
      <c r="IQ837" s="215"/>
      <c r="IR837" s="215"/>
      <c r="IS837" s="215"/>
      <c r="IT837" s="215"/>
      <c r="IU837" s="215"/>
      <c r="IV837" s="215"/>
      <c r="IW837" s="215"/>
      <c r="IX837" s="215"/>
      <c r="IY837" s="215"/>
      <c r="IZ837" s="215"/>
      <c r="JA837" s="215"/>
      <c r="JB837" s="215"/>
      <c r="JC837" s="215"/>
      <c r="JD837" s="215"/>
      <c r="JE837" s="215"/>
      <c r="JF837" s="215"/>
      <c r="JG837" s="215"/>
      <c r="JH837" s="215"/>
      <c r="JI837" s="215"/>
      <c r="JJ837" s="215"/>
      <c r="JK837" s="215"/>
      <c r="JL837" s="215"/>
      <c r="JM837" s="215"/>
      <c r="JN837" s="215"/>
      <c r="JO837" s="215"/>
      <c r="JP837" s="215"/>
      <c r="JQ837" s="215"/>
      <c r="JR837" s="215"/>
      <c r="JS837" s="215"/>
      <c r="JT837" s="215"/>
      <c r="JU837" s="215"/>
      <c r="JV837" s="215"/>
      <c r="JW837" s="215"/>
      <c r="JX837" s="215"/>
      <c r="JY837" s="215"/>
      <c r="JZ837" s="215"/>
      <c r="KA837" s="215"/>
      <c r="KB837" s="215"/>
      <c r="KC837" s="215"/>
      <c r="KD837" s="215"/>
      <c r="KE837" s="215"/>
      <c r="KF837" s="215"/>
      <c r="KG837" s="215"/>
      <c r="KH837" s="215"/>
      <c r="KI837" s="215"/>
      <c r="KJ837" s="215"/>
      <c r="KK837" s="215"/>
      <c r="KL837" s="215"/>
      <c r="KM837" s="215"/>
      <c r="KN837" s="215"/>
      <c r="KO837" s="215"/>
      <c r="KP837" s="215"/>
      <c r="KQ837" s="215"/>
      <c r="KR837" s="215"/>
      <c r="KS837" s="215"/>
      <c r="KT837" s="215"/>
      <c r="KU837" s="215"/>
      <c r="KV837" s="215"/>
      <c r="KW837" s="215"/>
      <c r="KX837" s="215"/>
      <c r="KY837" s="215"/>
      <c r="KZ837" s="215"/>
      <c r="LA837" s="215"/>
      <c r="LB837" s="215"/>
      <c r="LC837" s="215"/>
      <c r="LD837" s="215"/>
      <c r="LE837" s="215"/>
      <c r="LF837" s="215"/>
      <c r="LG837" s="215"/>
      <c r="LH837" s="215"/>
      <c r="LI837" s="215"/>
      <c r="LJ837" s="215"/>
      <c r="LK837" s="215"/>
      <c r="LL837" s="215"/>
      <c r="LM837" s="215"/>
      <c r="LN837" s="215"/>
      <c r="LO837" s="215"/>
      <c r="LP837" s="215"/>
      <c r="LQ837" s="215"/>
      <c r="LR837" s="215"/>
      <c r="LS837" s="215"/>
      <c r="LT837" s="215"/>
      <c r="LU837" s="215"/>
      <c r="LV837" s="215"/>
      <c r="LW837" s="215"/>
      <c r="LX837" s="215"/>
      <c r="LY837" s="215"/>
      <c r="LZ837" s="215"/>
      <c r="MA837" s="215"/>
      <c r="MB837" s="215"/>
      <c r="MC837" s="215"/>
      <c r="MD837" s="215"/>
      <c r="ME837" s="215"/>
      <c r="MF837" s="215"/>
      <c r="MG837" s="215"/>
      <c r="MH837" s="215"/>
      <c r="MI837" s="215"/>
      <c r="MJ837" s="215"/>
      <c r="MK837" s="215"/>
      <c r="ML837" s="215"/>
      <c r="MM837" s="215"/>
      <c r="MN837" s="215"/>
      <c r="MO837" s="215"/>
      <c r="MP837" s="215"/>
      <c r="MQ837" s="215"/>
      <c r="MR837" s="215"/>
      <c r="MS837" s="215"/>
      <c r="MT837" s="215"/>
      <c r="MU837" s="215"/>
      <c r="MV837" s="215"/>
      <c r="MW837" s="215"/>
      <c r="MX837" s="215"/>
      <c r="MY837" s="215"/>
      <c r="MZ837" s="215"/>
      <c r="NA837" s="215"/>
      <c r="NB837" s="215"/>
      <c r="NC837" s="215"/>
      <c r="ND837" s="215"/>
      <c r="NE837" s="215"/>
      <c r="NF837" s="215"/>
      <c r="NG837" s="215"/>
      <c r="NH837" s="215"/>
      <c r="NI837" s="215"/>
      <c r="NJ837" s="215"/>
      <c r="NK837" s="215"/>
      <c r="NL837" s="215"/>
      <c r="NM837" s="215"/>
      <c r="NN837" s="215"/>
      <c r="NO837" s="215"/>
      <c r="NP837" s="215"/>
      <c r="NQ837" s="215"/>
      <c r="NR837" s="215"/>
      <c r="NS837" s="215"/>
      <c r="NT837" s="215"/>
      <c r="NU837" s="215"/>
      <c r="NV837" s="215"/>
      <c r="NW837" s="215"/>
      <c r="NX837" s="215"/>
      <c r="NY837" s="215"/>
      <c r="NZ837" s="215"/>
      <c r="OA837" s="215"/>
      <c r="OB837" s="215"/>
      <c r="OC837" s="215"/>
      <c r="OD837" s="215"/>
      <c r="OE837" s="215"/>
      <c r="OF837" s="215"/>
      <c r="OG837" s="215"/>
      <c r="OH837" s="215"/>
      <c r="OI837" s="215"/>
      <c r="OJ837" s="215"/>
      <c r="OK837" s="215"/>
      <c r="OL837" s="215"/>
      <c r="OM837" s="215"/>
      <c r="ON837" s="215"/>
      <c r="OO837" s="215"/>
      <c r="OP837" s="215"/>
      <c r="OQ837" s="215"/>
      <c r="OR837" s="215"/>
      <c r="OS837" s="215"/>
      <c r="OT837" s="215"/>
      <c r="OU837" s="215"/>
      <c r="OV837" s="215"/>
      <c r="OW837" s="215"/>
      <c r="OX837" s="215"/>
      <c r="OY837" s="215"/>
      <c r="OZ837" s="215"/>
      <c r="PA837" s="215"/>
      <c r="PB837" s="215"/>
      <c r="PC837" s="215"/>
      <c r="PD837" s="215"/>
      <c r="PE837" s="215"/>
      <c r="PF837" s="215"/>
      <c r="PG837" s="215"/>
      <c r="PH837" s="215"/>
      <c r="PI837" s="215"/>
      <c r="PJ837" s="215"/>
      <c r="PK837" s="215"/>
      <c r="PL837" s="215"/>
      <c r="PM837" s="215"/>
      <c r="PN837" s="215"/>
      <c r="PO837" s="215"/>
      <c r="PP837" s="215"/>
      <c r="PQ837" s="215"/>
      <c r="PR837" s="215"/>
      <c r="PS837" s="215"/>
      <c r="PT837" s="215"/>
      <c r="PU837" s="215"/>
      <c r="PV837" s="215"/>
      <c r="PW837" s="215"/>
      <c r="PX837" s="215"/>
      <c r="PY837" s="215"/>
      <c r="PZ837" s="215"/>
      <c r="QA837" s="215"/>
      <c r="QB837" s="215"/>
      <c r="QC837" s="215"/>
      <c r="QD837" s="215"/>
      <c r="QE837" s="215"/>
      <c r="QF837" s="215"/>
      <c r="QG837" s="215"/>
      <c r="QH837" s="215"/>
      <c r="QI837" s="215"/>
      <c r="QJ837" s="215"/>
      <c r="QK837" s="215"/>
      <c r="QL837" s="215"/>
      <c r="QM837" s="215"/>
      <c r="QN837" s="215"/>
      <c r="QO837" s="215"/>
      <c r="QP837" s="215"/>
      <c r="QQ837" s="215"/>
      <c r="QR837" s="215"/>
      <c r="QS837" s="215"/>
      <c r="QT837" s="215"/>
      <c r="QU837" s="215"/>
      <c r="QV837" s="215"/>
      <c r="QW837" s="215"/>
      <c r="QX837" s="215"/>
      <c r="QY837" s="215"/>
      <c r="QZ837" s="215"/>
      <c r="RA837" s="215"/>
      <c r="RB837" s="215"/>
      <c r="RC837" s="215"/>
      <c r="RD837" s="215"/>
      <c r="RE837" s="215"/>
      <c r="RF837" s="215"/>
      <c r="RG837" s="215"/>
      <c r="RH837" s="215"/>
      <c r="RI837" s="215"/>
      <c r="RJ837" s="215"/>
      <c r="RK837" s="215"/>
      <c r="RL837" s="215"/>
      <c r="RM837" s="215"/>
      <c r="RN837" s="215"/>
      <c r="RO837" s="215"/>
      <c r="RP837" s="215"/>
      <c r="RQ837" s="215"/>
      <c r="RR837" s="215"/>
      <c r="RS837" s="215"/>
      <c r="RT837" s="215"/>
      <c r="RU837" s="215"/>
      <c r="RV837" s="215"/>
      <c r="RW837" s="215"/>
      <c r="RX837" s="215"/>
      <c r="RY837" s="215"/>
      <c r="RZ837" s="215"/>
      <c r="SA837" s="215"/>
      <c r="SB837" s="215"/>
    </row>
    <row r="838" spans="1:496" s="221" customFormat="1" ht="15" customHeight="1" x14ac:dyDescent="0.2">
      <c r="A838" s="219"/>
      <c r="B838" s="219"/>
      <c r="D838" s="219"/>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215"/>
      <c r="BE838" s="215"/>
      <c r="BF838" s="215"/>
      <c r="BG838" s="215"/>
      <c r="BH838" s="215"/>
      <c r="BI838" s="215"/>
      <c r="BJ838" s="215"/>
      <c r="BK838" s="215"/>
      <c r="BL838" s="215"/>
      <c r="BM838" s="215"/>
      <c r="BN838" s="215"/>
      <c r="BO838" s="215"/>
      <c r="BP838" s="215"/>
      <c r="BQ838" s="215"/>
      <c r="BR838" s="215"/>
      <c r="BS838" s="215"/>
      <c r="BT838" s="215"/>
      <c r="BU838" s="215"/>
      <c r="BV838" s="215"/>
      <c r="BW838" s="215"/>
      <c r="BX838" s="215"/>
      <c r="BY838" s="215"/>
      <c r="BZ838" s="215"/>
      <c r="CA838" s="215"/>
      <c r="CB838" s="215"/>
      <c r="CC838" s="215"/>
      <c r="CD838" s="215"/>
      <c r="CE838" s="215"/>
      <c r="CF838" s="215"/>
      <c r="CG838" s="215"/>
      <c r="CH838" s="215"/>
      <c r="CI838" s="215"/>
      <c r="CJ838" s="215"/>
      <c r="CK838" s="215"/>
      <c r="CL838" s="215"/>
      <c r="CM838" s="215"/>
      <c r="CN838" s="215"/>
      <c r="CO838" s="215"/>
      <c r="CP838" s="215"/>
      <c r="CQ838" s="215"/>
      <c r="CR838" s="215"/>
      <c r="CS838" s="215"/>
      <c r="CT838" s="215"/>
      <c r="CU838" s="215"/>
      <c r="CV838" s="215"/>
      <c r="CW838" s="215"/>
      <c r="CX838" s="215"/>
      <c r="CY838" s="215"/>
      <c r="CZ838" s="215"/>
      <c r="DA838" s="215"/>
      <c r="DB838" s="215"/>
      <c r="DC838" s="215"/>
      <c r="DD838" s="215"/>
      <c r="DE838" s="215"/>
      <c r="DF838" s="215"/>
      <c r="DG838" s="215"/>
      <c r="DH838" s="215"/>
      <c r="DI838" s="215"/>
      <c r="DJ838" s="215"/>
      <c r="DK838" s="215"/>
      <c r="DL838" s="215"/>
      <c r="DM838" s="215"/>
      <c r="DN838" s="215"/>
      <c r="DO838" s="215"/>
      <c r="DP838" s="215"/>
      <c r="DQ838" s="215"/>
      <c r="DR838" s="215"/>
      <c r="DS838" s="215"/>
      <c r="DT838" s="215"/>
      <c r="DU838" s="215"/>
      <c r="DV838" s="215"/>
      <c r="DW838" s="215"/>
      <c r="DX838" s="215"/>
      <c r="DY838" s="215"/>
      <c r="DZ838" s="215"/>
      <c r="EA838" s="215"/>
      <c r="EB838" s="215"/>
      <c r="EC838" s="215"/>
      <c r="ED838" s="215"/>
      <c r="EE838" s="215"/>
      <c r="EF838" s="215"/>
      <c r="EG838" s="215"/>
      <c r="EH838" s="215"/>
      <c r="EI838" s="215"/>
      <c r="EJ838" s="215"/>
      <c r="EK838" s="215"/>
      <c r="EL838" s="215"/>
      <c r="EM838" s="215"/>
      <c r="EN838" s="215"/>
      <c r="EO838" s="215"/>
      <c r="EP838" s="215"/>
      <c r="EQ838" s="215"/>
      <c r="ER838" s="215"/>
      <c r="ES838" s="215"/>
      <c r="ET838" s="215"/>
      <c r="EU838" s="215"/>
      <c r="EV838" s="215"/>
      <c r="EW838" s="215"/>
      <c r="EX838" s="215"/>
      <c r="EY838" s="215"/>
      <c r="EZ838" s="215"/>
      <c r="FA838" s="215"/>
      <c r="FB838" s="215"/>
      <c r="FC838" s="215"/>
      <c r="FD838" s="215"/>
      <c r="FE838" s="215"/>
      <c r="FF838" s="215"/>
      <c r="FG838" s="215"/>
      <c r="FH838" s="215"/>
      <c r="FI838" s="215"/>
      <c r="FJ838" s="215"/>
      <c r="FK838" s="215"/>
      <c r="FL838" s="215"/>
      <c r="FM838" s="215"/>
      <c r="FN838" s="215"/>
      <c r="FO838" s="215"/>
      <c r="FP838" s="215"/>
      <c r="FQ838" s="215"/>
      <c r="FR838" s="215"/>
      <c r="FS838" s="215"/>
      <c r="FT838" s="215"/>
      <c r="FU838" s="215"/>
      <c r="FV838" s="215"/>
      <c r="FW838" s="215"/>
      <c r="FX838" s="215"/>
      <c r="FY838" s="215"/>
      <c r="FZ838" s="215"/>
      <c r="GA838" s="215"/>
      <c r="GB838" s="215"/>
      <c r="GC838" s="215"/>
      <c r="GD838" s="215"/>
      <c r="GE838" s="215"/>
      <c r="GF838" s="215"/>
      <c r="GG838" s="215"/>
      <c r="GH838" s="215"/>
      <c r="GI838" s="215"/>
      <c r="GJ838" s="215"/>
      <c r="GK838" s="215"/>
      <c r="GL838" s="215"/>
      <c r="GM838" s="215"/>
      <c r="GN838" s="215"/>
      <c r="GO838" s="215"/>
      <c r="GP838" s="215"/>
      <c r="GQ838" s="215"/>
      <c r="GR838" s="215"/>
      <c r="GS838" s="215"/>
      <c r="GT838" s="215"/>
      <c r="GU838" s="215"/>
      <c r="GV838" s="215"/>
      <c r="GW838" s="215"/>
      <c r="GX838" s="215"/>
      <c r="GY838" s="215"/>
      <c r="GZ838" s="215"/>
      <c r="HA838" s="215"/>
      <c r="HB838" s="215"/>
      <c r="HC838" s="215"/>
      <c r="HD838" s="215"/>
      <c r="HE838" s="215"/>
      <c r="HF838" s="215"/>
      <c r="HG838" s="215"/>
      <c r="HH838" s="215"/>
      <c r="HI838" s="215"/>
      <c r="HJ838" s="215"/>
      <c r="HK838" s="215"/>
      <c r="HL838" s="215"/>
      <c r="HM838" s="215"/>
      <c r="HN838" s="215"/>
      <c r="HO838" s="215"/>
      <c r="HP838" s="215"/>
      <c r="HQ838" s="215"/>
      <c r="HR838" s="215"/>
      <c r="HS838" s="215"/>
      <c r="HT838" s="215"/>
      <c r="HU838" s="215"/>
      <c r="HV838" s="215"/>
      <c r="HW838" s="215"/>
      <c r="HX838" s="215"/>
      <c r="HY838" s="215"/>
      <c r="HZ838" s="215"/>
      <c r="IA838" s="215"/>
      <c r="IB838" s="215"/>
      <c r="IC838" s="215"/>
      <c r="ID838" s="215"/>
      <c r="IE838" s="215"/>
      <c r="IF838" s="215"/>
      <c r="IG838" s="215"/>
      <c r="IH838" s="215"/>
      <c r="II838" s="215"/>
      <c r="IJ838" s="215"/>
      <c r="IK838" s="215"/>
      <c r="IL838" s="215"/>
      <c r="IM838" s="215"/>
      <c r="IN838" s="215"/>
      <c r="IO838" s="215"/>
      <c r="IP838" s="215"/>
      <c r="IQ838" s="215"/>
      <c r="IR838" s="215"/>
      <c r="IS838" s="215"/>
      <c r="IT838" s="215"/>
      <c r="IU838" s="215"/>
      <c r="IV838" s="215"/>
      <c r="IW838" s="215"/>
      <c r="IX838" s="215"/>
      <c r="IY838" s="215"/>
      <c r="IZ838" s="215"/>
      <c r="JA838" s="215"/>
      <c r="JB838" s="215"/>
      <c r="JC838" s="215"/>
      <c r="JD838" s="215"/>
      <c r="JE838" s="215"/>
      <c r="JF838" s="215"/>
      <c r="JG838" s="215"/>
      <c r="JH838" s="215"/>
      <c r="JI838" s="215"/>
      <c r="JJ838" s="215"/>
      <c r="JK838" s="215"/>
      <c r="JL838" s="215"/>
      <c r="JM838" s="215"/>
      <c r="JN838" s="215"/>
      <c r="JO838" s="215"/>
      <c r="JP838" s="215"/>
      <c r="JQ838" s="215"/>
      <c r="JR838" s="215"/>
      <c r="JS838" s="215"/>
      <c r="JT838" s="215"/>
      <c r="JU838" s="215"/>
      <c r="JV838" s="215"/>
      <c r="JW838" s="215"/>
      <c r="JX838" s="215"/>
      <c r="JY838" s="215"/>
      <c r="JZ838" s="215"/>
      <c r="KA838" s="215"/>
      <c r="KB838" s="215"/>
      <c r="KC838" s="215"/>
      <c r="KD838" s="215"/>
      <c r="KE838" s="215"/>
      <c r="KF838" s="215"/>
      <c r="KG838" s="215"/>
      <c r="KH838" s="215"/>
      <c r="KI838" s="215"/>
      <c r="KJ838" s="215"/>
      <c r="KK838" s="215"/>
      <c r="KL838" s="215"/>
      <c r="KM838" s="215"/>
      <c r="KN838" s="215"/>
      <c r="KO838" s="215"/>
      <c r="KP838" s="215"/>
      <c r="KQ838" s="215"/>
      <c r="KR838" s="215"/>
      <c r="KS838" s="215"/>
      <c r="KT838" s="215"/>
      <c r="KU838" s="215"/>
      <c r="KV838" s="215"/>
      <c r="KW838" s="215"/>
      <c r="KX838" s="215"/>
      <c r="KY838" s="215"/>
      <c r="KZ838" s="215"/>
      <c r="LA838" s="215"/>
      <c r="LB838" s="215"/>
      <c r="LC838" s="215"/>
      <c r="LD838" s="215"/>
      <c r="LE838" s="215"/>
      <c r="LF838" s="215"/>
      <c r="LG838" s="215"/>
      <c r="LH838" s="215"/>
      <c r="LI838" s="215"/>
      <c r="LJ838" s="215"/>
      <c r="LK838" s="215"/>
      <c r="LL838" s="215"/>
      <c r="LM838" s="215"/>
      <c r="LN838" s="215"/>
      <c r="LO838" s="215"/>
      <c r="LP838" s="215"/>
      <c r="LQ838" s="215"/>
      <c r="LR838" s="215"/>
      <c r="LS838" s="215"/>
      <c r="LT838" s="215"/>
      <c r="LU838" s="215"/>
      <c r="LV838" s="215"/>
      <c r="LW838" s="215"/>
      <c r="LX838" s="215"/>
      <c r="LY838" s="215"/>
      <c r="LZ838" s="215"/>
      <c r="MA838" s="215"/>
      <c r="MB838" s="215"/>
      <c r="MC838" s="215"/>
      <c r="MD838" s="215"/>
      <c r="ME838" s="215"/>
      <c r="MF838" s="215"/>
      <c r="MG838" s="215"/>
      <c r="MH838" s="215"/>
      <c r="MI838" s="215"/>
      <c r="MJ838" s="215"/>
      <c r="MK838" s="215"/>
      <c r="ML838" s="215"/>
      <c r="MM838" s="215"/>
      <c r="MN838" s="215"/>
      <c r="MO838" s="215"/>
      <c r="MP838" s="215"/>
      <c r="MQ838" s="215"/>
      <c r="MR838" s="215"/>
      <c r="MS838" s="215"/>
      <c r="MT838" s="215"/>
      <c r="MU838" s="215"/>
      <c r="MV838" s="215"/>
      <c r="MW838" s="215"/>
      <c r="MX838" s="215"/>
      <c r="MY838" s="215"/>
      <c r="MZ838" s="215"/>
      <c r="NA838" s="215"/>
      <c r="NB838" s="215"/>
      <c r="NC838" s="215"/>
      <c r="ND838" s="215"/>
      <c r="NE838" s="215"/>
      <c r="NF838" s="215"/>
      <c r="NG838" s="215"/>
      <c r="NH838" s="215"/>
      <c r="NI838" s="215"/>
      <c r="NJ838" s="215"/>
      <c r="NK838" s="215"/>
      <c r="NL838" s="215"/>
      <c r="NM838" s="215"/>
      <c r="NN838" s="215"/>
      <c r="NO838" s="215"/>
      <c r="NP838" s="215"/>
      <c r="NQ838" s="215"/>
      <c r="NR838" s="215"/>
      <c r="NS838" s="215"/>
      <c r="NT838" s="215"/>
      <c r="NU838" s="215"/>
      <c r="NV838" s="215"/>
      <c r="NW838" s="215"/>
      <c r="NX838" s="215"/>
      <c r="NY838" s="215"/>
      <c r="NZ838" s="215"/>
      <c r="OA838" s="215"/>
      <c r="OB838" s="215"/>
      <c r="OC838" s="215"/>
      <c r="OD838" s="215"/>
      <c r="OE838" s="215"/>
      <c r="OF838" s="215"/>
      <c r="OG838" s="215"/>
      <c r="OH838" s="215"/>
      <c r="OI838" s="215"/>
      <c r="OJ838" s="215"/>
      <c r="OK838" s="215"/>
      <c r="OL838" s="215"/>
      <c r="OM838" s="215"/>
      <c r="ON838" s="215"/>
      <c r="OO838" s="215"/>
      <c r="OP838" s="215"/>
      <c r="OQ838" s="215"/>
      <c r="OR838" s="215"/>
      <c r="OS838" s="215"/>
      <c r="OT838" s="215"/>
      <c r="OU838" s="215"/>
      <c r="OV838" s="215"/>
      <c r="OW838" s="215"/>
      <c r="OX838" s="215"/>
      <c r="OY838" s="215"/>
      <c r="OZ838" s="215"/>
      <c r="PA838" s="215"/>
      <c r="PB838" s="215"/>
      <c r="PC838" s="215"/>
      <c r="PD838" s="215"/>
      <c r="PE838" s="215"/>
      <c r="PF838" s="215"/>
      <c r="PG838" s="215"/>
      <c r="PH838" s="215"/>
      <c r="PI838" s="215"/>
      <c r="PJ838" s="215"/>
      <c r="PK838" s="215"/>
      <c r="PL838" s="215"/>
      <c r="PM838" s="215"/>
      <c r="PN838" s="215"/>
      <c r="PO838" s="215"/>
      <c r="PP838" s="215"/>
      <c r="PQ838" s="215"/>
      <c r="PR838" s="215"/>
      <c r="PS838" s="215"/>
      <c r="PT838" s="215"/>
      <c r="PU838" s="215"/>
      <c r="PV838" s="215"/>
      <c r="PW838" s="215"/>
      <c r="PX838" s="215"/>
      <c r="PY838" s="215"/>
      <c r="PZ838" s="215"/>
      <c r="QA838" s="215"/>
      <c r="QB838" s="215"/>
      <c r="QC838" s="215"/>
      <c r="QD838" s="215"/>
      <c r="QE838" s="215"/>
      <c r="QF838" s="215"/>
      <c r="QG838" s="215"/>
      <c r="QH838" s="215"/>
      <c r="QI838" s="215"/>
      <c r="QJ838" s="215"/>
      <c r="QK838" s="215"/>
      <c r="QL838" s="215"/>
      <c r="QM838" s="215"/>
      <c r="QN838" s="215"/>
      <c r="QO838" s="215"/>
      <c r="QP838" s="215"/>
      <c r="QQ838" s="215"/>
      <c r="QR838" s="215"/>
      <c r="QS838" s="215"/>
      <c r="QT838" s="215"/>
      <c r="QU838" s="215"/>
      <c r="QV838" s="215"/>
      <c r="QW838" s="215"/>
      <c r="QX838" s="215"/>
      <c r="QY838" s="215"/>
      <c r="QZ838" s="215"/>
      <c r="RA838" s="215"/>
      <c r="RB838" s="215"/>
      <c r="RC838" s="215"/>
      <c r="RD838" s="215"/>
      <c r="RE838" s="215"/>
      <c r="RF838" s="215"/>
      <c r="RG838" s="215"/>
      <c r="RH838" s="215"/>
      <c r="RI838" s="215"/>
      <c r="RJ838" s="215"/>
      <c r="RK838" s="215"/>
      <c r="RL838" s="215"/>
      <c r="RM838" s="215"/>
      <c r="RN838" s="215"/>
      <c r="RO838" s="215"/>
      <c r="RP838" s="215"/>
      <c r="RQ838" s="215"/>
      <c r="RR838" s="215"/>
      <c r="RS838" s="215"/>
      <c r="RT838" s="215"/>
      <c r="RU838" s="215"/>
      <c r="RV838" s="215"/>
      <c r="RW838" s="215"/>
      <c r="RX838" s="215"/>
      <c r="RY838" s="215"/>
      <c r="RZ838" s="215"/>
      <c r="SA838" s="215"/>
      <c r="SB838" s="215"/>
    </row>
    <row r="839" spans="1:496" s="221" customFormat="1" ht="15" customHeight="1" x14ac:dyDescent="0.2">
      <c r="A839" s="219"/>
      <c r="B839" s="219"/>
      <c r="D839" s="219"/>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215"/>
      <c r="BE839" s="215"/>
      <c r="BF839" s="215"/>
      <c r="BG839" s="215"/>
      <c r="BH839" s="215"/>
      <c r="BI839" s="215"/>
      <c r="BJ839" s="215"/>
      <c r="BK839" s="215"/>
      <c r="BL839" s="215"/>
      <c r="BM839" s="215"/>
      <c r="BN839" s="215"/>
      <c r="BO839" s="215"/>
      <c r="BP839" s="215"/>
      <c r="BQ839" s="215"/>
      <c r="BR839" s="215"/>
      <c r="BS839" s="215"/>
      <c r="BT839" s="215"/>
      <c r="BU839" s="215"/>
      <c r="BV839" s="215"/>
      <c r="BW839" s="215"/>
      <c r="BX839" s="215"/>
      <c r="BY839" s="215"/>
      <c r="BZ839" s="215"/>
      <c r="CA839" s="215"/>
      <c r="CB839" s="215"/>
      <c r="CC839" s="215"/>
      <c r="CD839" s="215"/>
      <c r="CE839" s="215"/>
      <c r="CF839" s="215"/>
      <c r="CG839" s="215"/>
      <c r="CH839" s="215"/>
      <c r="CI839" s="215"/>
      <c r="CJ839" s="215"/>
      <c r="CK839" s="215"/>
      <c r="CL839" s="215"/>
      <c r="CM839" s="215"/>
      <c r="CN839" s="215"/>
      <c r="CO839" s="215"/>
      <c r="CP839" s="215"/>
      <c r="CQ839" s="215"/>
      <c r="CR839" s="215"/>
      <c r="CS839" s="215"/>
      <c r="CT839" s="215"/>
      <c r="CU839" s="215"/>
      <c r="CV839" s="215"/>
      <c r="CW839" s="215"/>
      <c r="CX839" s="215"/>
      <c r="CY839" s="215"/>
      <c r="CZ839" s="215"/>
      <c r="DA839" s="215"/>
      <c r="DB839" s="215"/>
      <c r="DC839" s="215"/>
      <c r="DD839" s="215"/>
      <c r="DE839" s="215"/>
      <c r="DF839" s="215"/>
      <c r="DG839" s="215"/>
      <c r="DH839" s="215"/>
      <c r="DI839" s="215"/>
      <c r="DJ839" s="215"/>
      <c r="DK839" s="215"/>
      <c r="DL839" s="215"/>
      <c r="DM839" s="215"/>
      <c r="DN839" s="215"/>
      <c r="DO839" s="215"/>
      <c r="DP839" s="215"/>
      <c r="DQ839" s="215"/>
      <c r="DR839" s="215"/>
      <c r="DS839" s="215"/>
      <c r="DT839" s="215"/>
      <c r="DU839" s="215"/>
      <c r="DV839" s="215"/>
      <c r="DW839" s="215"/>
      <c r="DX839" s="215"/>
      <c r="DY839" s="215"/>
      <c r="DZ839" s="215"/>
      <c r="EA839" s="215"/>
      <c r="EB839" s="215"/>
      <c r="EC839" s="215"/>
      <c r="ED839" s="215"/>
      <c r="EE839" s="215"/>
      <c r="EF839" s="215"/>
      <c r="EG839" s="215"/>
      <c r="EH839" s="215"/>
      <c r="EI839" s="215"/>
      <c r="EJ839" s="215"/>
      <c r="EK839" s="215"/>
      <c r="EL839" s="215"/>
      <c r="EM839" s="215"/>
      <c r="EN839" s="215"/>
      <c r="EO839" s="215"/>
      <c r="EP839" s="215"/>
      <c r="EQ839" s="215"/>
      <c r="ER839" s="215"/>
      <c r="ES839" s="215"/>
      <c r="ET839" s="215"/>
      <c r="EU839" s="215"/>
      <c r="EV839" s="215"/>
      <c r="EW839" s="215"/>
      <c r="EX839" s="215"/>
      <c r="EY839" s="215"/>
      <c r="EZ839" s="215"/>
      <c r="FA839" s="215"/>
      <c r="FB839" s="215"/>
      <c r="FC839" s="215"/>
      <c r="FD839" s="215"/>
      <c r="FE839" s="215"/>
      <c r="FF839" s="215"/>
      <c r="FG839" s="215"/>
      <c r="FH839" s="215"/>
      <c r="FI839" s="215"/>
      <c r="FJ839" s="215"/>
      <c r="FK839" s="215"/>
      <c r="FL839" s="215"/>
      <c r="FM839" s="215"/>
      <c r="FN839" s="215"/>
      <c r="FO839" s="215"/>
      <c r="FP839" s="215"/>
      <c r="FQ839" s="215"/>
      <c r="FR839" s="215"/>
      <c r="FS839" s="215"/>
      <c r="FT839" s="215"/>
      <c r="FU839" s="215"/>
      <c r="FV839" s="215"/>
      <c r="FW839" s="215"/>
      <c r="FX839" s="215"/>
      <c r="FY839" s="215"/>
      <c r="FZ839" s="215"/>
      <c r="GA839" s="215"/>
      <c r="GB839" s="215"/>
      <c r="GC839" s="215"/>
      <c r="GD839" s="215"/>
      <c r="GE839" s="215"/>
      <c r="GF839" s="215"/>
      <c r="GG839" s="215"/>
      <c r="GH839" s="215"/>
      <c r="GI839" s="215"/>
      <c r="GJ839" s="215"/>
      <c r="GK839" s="215"/>
      <c r="GL839" s="215"/>
      <c r="GM839" s="215"/>
      <c r="GN839" s="215"/>
      <c r="GO839" s="215"/>
      <c r="GP839" s="215"/>
      <c r="GQ839" s="215"/>
      <c r="GR839" s="215"/>
      <c r="GS839" s="215"/>
      <c r="GT839" s="215"/>
      <c r="GU839" s="215"/>
      <c r="GV839" s="215"/>
      <c r="GW839" s="215"/>
      <c r="GX839" s="215"/>
      <c r="GY839" s="215"/>
      <c r="GZ839" s="215"/>
      <c r="HA839" s="215"/>
      <c r="HB839" s="215"/>
      <c r="HC839" s="215"/>
      <c r="HD839" s="215"/>
      <c r="HE839" s="215"/>
      <c r="HF839" s="215"/>
      <c r="HG839" s="215"/>
      <c r="HH839" s="215"/>
      <c r="HI839" s="215"/>
      <c r="HJ839" s="215"/>
      <c r="HK839" s="215"/>
      <c r="HL839" s="215"/>
      <c r="HM839" s="215"/>
      <c r="HN839" s="215"/>
      <c r="HO839" s="215"/>
      <c r="HP839" s="215"/>
      <c r="HQ839" s="215"/>
      <c r="HR839" s="215"/>
      <c r="HS839" s="215"/>
      <c r="HT839" s="215"/>
      <c r="HU839" s="215"/>
      <c r="HV839" s="215"/>
      <c r="HW839" s="215"/>
      <c r="HX839" s="215"/>
      <c r="HY839" s="215"/>
      <c r="HZ839" s="215"/>
      <c r="IA839" s="215"/>
      <c r="IB839" s="215"/>
      <c r="IC839" s="215"/>
      <c r="ID839" s="215"/>
      <c r="IE839" s="215"/>
      <c r="IF839" s="215"/>
      <c r="IG839" s="215"/>
      <c r="IH839" s="215"/>
      <c r="II839" s="215"/>
      <c r="IJ839" s="215"/>
      <c r="IK839" s="215"/>
      <c r="IL839" s="215"/>
      <c r="IM839" s="215"/>
      <c r="IN839" s="215"/>
      <c r="IO839" s="215"/>
      <c r="IP839" s="215"/>
      <c r="IQ839" s="215"/>
      <c r="IR839" s="215"/>
      <c r="IS839" s="215"/>
      <c r="IT839" s="215"/>
      <c r="IU839" s="215"/>
      <c r="IV839" s="215"/>
      <c r="IW839" s="215"/>
      <c r="IX839" s="215"/>
      <c r="IY839" s="215"/>
      <c r="IZ839" s="215"/>
      <c r="JA839" s="215"/>
      <c r="JB839" s="215"/>
      <c r="JC839" s="215"/>
      <c r="JD839" s="215"/>
      <c r="JE839" s="215"/>
      <c r="JF839" s="215"/>
      <c r="JG839" s="215"/>
      <c r="JH839" s="215"/>
      <c r="JI839" s="215"/>
      <c r="JJ839" s="215"/>
      <c r="JK839" s="215"/>
      <c r="JL839" s="215"/>
      <c r="JM839" s="215"/>
      <c r="JN839" s="215"/>
      <c r="JO839" s="215"/>
      <c r="JP839" s="215"/>
      <c r="JQ839" s="215"/>
      <c r="JR839" s="215"/>
      <c r="JS839" s="215"/>
      <c r="JT839" s="215"/>
      <c r="JU839" s="215"/>
      <c r="JV839" s="215"/>
      <c r="JW839" s="215"/>
      <c r="JX839" s="215"/>
      <c r="JY839" s="215"/>
      <c r="JZ839" s="215"/>
      <c r="KA839" s="215"/>
      <c r="KB839" s="215"/>
      <c r="KC839" s="215"/>
      <c r="KD839" s="215"/>
      <c r="KE839" s="215"/>
      <c r="KF839" s="215"/>
      <c r="KG839" s="215"/>
      <c r="KH839" s="215"/>
      <c r="KI839" s="215"/>
      <c r="KJ839" s="215"/>
      <c r="KK839" s="215"/>
      <c r="KL839" s="215"/>
      <c r="KM839" s="215"/>
      <c r="KN839" s="215"/>
      <c r="KO839" s="215"/>
      <c r="KP839" s="215"/>
      <c r="KQ839" s="215"/>
      <c r="KR839" s="215"/>
      <c r="KS839" s="215"/>
      <c r="KT839" s="215"/>
      <c r="KU839" s="215"/>
      <c r="KV839" s="215"/>
      <c r="KW839" s="215"/>
      <c r="KX839" s="215"/>
      <c r="KY839" s="215"/>
      <c r="KZ839" s="215"/>
      <c r="LA839" s="215"/>
      <c r="LB839" s="215"/>
      <c r="LC839" s="215"/>
      <c r="LD839" s="215"/>
      <c r="LE839" s="215"/>
      <c r="LF839" s="215"/>
      <c r="LG839" s="215"/>
      <c r="LH839" s="215"/>
      <c r="LI839" s="215"/>
      <c r="LJ839" s="215"/>
      <c r="LK839" s="215"/>
      <c r="LL839" s="215"/>
      <c r="LM839" s="215"/>
      <c r="LN839" s="215"/>
      <c r="LO839" s="215"/>
      <c r="LP839" s="215"/>
      <c r="LQ839" s="215"/>
      <c r="LR839" s="215"/>
      <c r="LS839" s="215"/>
      <c r="LT839" s="215"/>
      <c r="LU839" s="215"/>
      <c r="LV839" s="215"/>
      <c r="LW839" s="215"/>
      <c r="LX839" s="215"/>
      <c r="LY839" s="215"/>
      <c r="LZ839" s="215"/>
      <c r="MA839" s="215"/>
      <c r="MB839" s="215"/>
      <c r="MC839" s="215"/>
      <c r="MD839" s="215"/>
      <c r="ME839" s="215"/>
      <c r="MF839" s="215"/>
      <c r="MG839" s="215"/>
      <c r="MH839" s="215"/>
      <c r="MI839" s="215"/>
      <c r="MJ839" s="215"/>
      <c r="MK839" s="215"/>
      <c r="ML839" s="215"/>
      <c r="MM839" s="215"/>
      <c r="MN839" s="215"/>
      <c r="MO839" s="215"/>
      <c r="MP839" s="215"/>
      <c r="MQ839" s="215"/>
      <c r="MR839" s="215"/>
      <c r="MS839" s="215"/>
      <c r="MT839" s="215"/>
      <c r="MU839" s="215"/>
      <c r="MV839" s="215"/>
      <c r="MW839" s="215"/>
      <c r="MX839" s="215"/>
      <c r="MY839" s="215"/>
      <c r="MZ839" s="215"/>
      <c r="NA839" s="215"/>
      <c r="NB839" s="215"/>
      <c r="NC839" s="215"/>
      <c r="ND839" s="215"/>
      <c r="NE839" s="215"/>
      <c r="NF839" s="215"/>
      <c r="NG839" s="215"/>
      <c r="NH839" s="215"/>
      <c r="NI839" s="215"/>
      <c r="NJ839" s="215"/>
      <c r="NK839" s="215"/>
      <c r="NL839" s="215"/>
      <c r="NM839" s="215"/>
      <c r="NN839" s="215"/>
      <c r="NO839" s="215"/>
      <c r="NP839" s="215"/>
      <c r="NQ839" s="215"/>
      <c r="NR839" s="215"/>
      <c r="NS839" s="215"/>
      <c r="NT839" s="215"/>
      <c r="NU839" s="215"/>
      <c r="NV839" s="215"/>
      <c r="NW839" s="215"/>
      <c r="NX839" s="215"/>
      <c r="NY839" s="215"/>
      <c r="NZ839" s="215"/>
      <c r="OA839" s="215"/>
      <c r="OB839" s="215"/>
      <c r="OC839" s="215"/>
      <c r="OD839" s="215"/>
      <c r="OE839" s="215"/>
      <c r="OF839" s="215"/>
      <c r="OG839" s="215"/>
      <c r="OH839" s="215"/>
      <c r="OI839" s="215"/>
      <c r="OJ839" s="215"/>
      <c r="OK839" s="215"/>
      <c r="OL839" s="215"/>
      <c r="OM839" s="215"/>
      <c r="ON839" s="215"/>
      <c r="OO839" s="215"/>
      <c r="OP839" s="215"/>
      <c r="OQ839" s="215"/>
      <c r="OR839" s="215"/>
      <c r="OS839" s="215"/>
      <c r="OT839" s="215"/>
      <c r="OU839" s="215"/>
      <c r="OV839" s="215"/>
      <c r="OW839" s="215"/>
      <c r="OX839" s="215"/>
      <c r="OY839" s="215"/>
      <c r="OZ839" s="215"/>
      <c r="PA839" s="215"/>
      <c r="PB839" s="215"/>
      <c r="PC839" s="215"/>
      <c r="PD839" s="215"/>
      <c r="PE839" s="215"/>
      <c r="PF839" s="215"/>
      <c r="PG839" s="215"/>
      <c r="PH839" s="215"/>
      <c r="PI839" s="215"/>
      <c r="PJ839" s="215"/>
      <c r="PK839" s="215"/>
      <c r="PL839" s="215"/>
      <c r="PM839" s="215"/>
      <c r="PN839" s="215"/>
      <c r="PO839" s="215"/>
      <c r="PP839" s="215"/>
      <c r="PQ839" s="215"/>
      <c r="PR839" s="215"/>
      <c r="PS839" s="215"/>
      <c r="PT839" s="215"/>
      <c r="PU839" s="215"/>
      <c r="PV839" s="215"/>
      <c r="PW839" s="215"/>
      <c r="PX839" s="215"/>
      <c r="PY839" s="215"/>
      <c r="PZ839" s="215"/>
      <c r="QA839" s="215"/>
      <c r="QB839" s="215"/>
      <c r="QC839" s="215"/>
      <c r="QD839" s="215"/>
      <c r="QE839" s="215"/>
      <c r="QF839" s="215"/>
      <c r="QG839" s="215"/>
      <c r="QH839" s="215"/>
      <c r="QI839" s="215"/>
      <c r="QJ839" s="215"/>
      <c r="QK839" s="215"/>
      <c r="QL839" s="215"/>
      <c r="QM839" s="215"/>
      <c r="QN839" s="215"/>
      <c r="QO839" s="215"/>
      <c r="QP839" s="215"/>
      <c r="QQ839" s="215"/>
      <c r="QR839" s="215"/>
      <c r="QS839" s="215"/>
      <c r="QT839" s="215"/>
      <c r="QU839" s="215"/>
      <c r="QV839" s="215"/>
      <c r="QW839" s="215"/>
      <c r="QX839" s="215"/>
      <c r="QY839" s="215"/>
      <c r="QZ839" s="215"/>
      <c r="RA839" s="215"/>
      <c r="RB839" s="215"/>
      <c r="RC839" s="215"/>
      <c r="RD839" s="215"/>
      <c r="RE839" s="215"/>
      <c r="RF839" s="215"/>
      <c r="RG839" s="215"/>
      <c r="RH839" s="215"/>
      <c r="RI839" s="215"/>
      <c r="RJ839" s="215"/>
      <c r="RK839" s="215"/>
      <c r="RL839" s="215"/>
      <c r="RM839" s="215"/>
      <c r="RN839" s="215"/>
      <c r="RO839" s="215"/>
      <c r="RP839" s="215"/>
      <c r="RQ839" s="215"/>
      <c r="RR839" s="215"/>
      <c r="RS839" s="215"/>
      <c r="RT839" s="215"/>
      <c r="RU839" s="215"/>
      <c r="RV839" s="215"/>
      <c r="RW839" s="215"/>
      <c r="RX839" s="215"/>
      <c r="RY839" s="215"/>
      <c r="RZ839" s="215"/>
      <c r="SA839" s="215"/>
      <c r="SB839" s="215"/>
    </row>
    <row r="840" spans="1:496" s="221" customFormat="1" ht="15" customHeight="1" x14ac:dyDescent="0.2">
      <c r="A840" s="219"/>
      <c r="B840" s="219"/>
      <c r="D840" s="219"/>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215"/>
      <c r="BE840" s="215"/>
      <c r="BF840" s="215"/>
      <c r="BG840" s="215"/>
      <c r="BH840" s="215"/>
      <c r="BI840" s="215"/>
      <c r="BJ840" s="215"/>
      <c r="BK840" s="215"/>
      <c r="BL840" s="215"/>
      <c r="BM840" s="215"/>
      <c r="BN840" s="215"/>
      <c r="BO840" s="215"/>
      <c r="BP840" s="215"/>
      <c r="BQ840" s="215"/>
      <c r="BR840" s="215"/>
      <c r="BS840" s="215"/>
      <c r="BT840" s="215"/>
      <c r="BU840" s="215"/>
      <c r="BV840" s="215"/>
      <c r="BW840" s="215"/>
      <c r="BX840" s="215"/>
      <c r="BY840" s="215"/>
      <c r="BZ840" s="215"/>
      <c r="CA840" s="215"/>
      <c r="CB840" s="215"/>
      <c r="CC840" s="215"/>
      <c r="CD840" s="215"/>
      <c r="CE840" s="215"/>
      <c r="CF840" s="215"/>
      <c r="CG840" s="215"/>
      <c r="CH840" s="215"/>
      <c r="CI840" s="215"/>
      <c r="CJ840" s="215"/>
      <c r="CK840" s="215"/>
      <c r="CL840" s="215"/>
      <c r="CM840" s="215"/>
      <c r="CN840" s="215"/>
      <c r="CO840" s="215"/>
      <c r="CP840" s="215"/>
      <c r="CQ840" s="215"/>
      <c r="CR840" s="215"/>
      <c r="CS840" s="215"/>
      <c r="CT840" s="215"/>
      <c r="CU840" s="215"/>
      <c r="CV840" s="215"/>
      <c r="CW840" s="215"/>
      <c r="CX840" s="215"/>
      <c r="CY840" s="215"/>
      <c r="CZ840" s="215"/>
      <c r="DA840" s="215"/>
      <c r="DB840" s="215"/>
      <c r="DC840" s="215"/>
      <c r="DD840" s="215"/>
      <c r="DE840" s="215"/>
      <c r="DF840" s="215"/>
      <c r="DG840" s="215"/>
      <c r="DH840" s="215"/>
      <c r="DI840" s="215"/>
      <c r="DJ840" s="215"/>
      <c r="DK840" s="215"/>
      <c r="DL840" s="215"/>
      <c r="DM840" s="215"/>
      <c r="DN840" s="215"/>
      <c r="DO840" s="215"/>
      <c r="DP840" s="215"/>
      <c r="DQ840" s="215"/>
      <c r="DR840" s="215"/>
      <c r="DS840" s="215"/>
      <c r="DT840" s="215"/>
      <c r="DU840" s="215"/>
      <c r="DV840" s="215"/>
      <c r="DW840" s="215"/>
      <c r="DX840" s="215"/>
      <c r="DY840" s="215"/>
      <c r="DZ840" s="215"/>
      <c r="EA840" s="215"/>
      <c r="EB840" s="215"/>
      <c r="EC840" s="215"/>
      <c r="ED840" s="215"/>
      <c r="EE840" s="215"/>
      <c r="EF840" s="215"/>
      <c r="EG840" s="215"/>
      <c r="EH840" s="215"/>
      <c r="EI840" s="215"/>
      <c r="EJ840" s="215"/>
      <c r="EK840" s="215"/>
      <c r="EL840" s="215"/>
      <c r="EM840" s="215"/>
      <c r="EN840" s="215"/>
      <c r="EO840" s="215"/>
      <c r="EP840" s="215"/>
      <c r="EQ840" s="215"/>
      <c r="ER840" s="215"/>
      <c r="ES840" s="215"/>
      <c r="ET840" s="215"/>
      <c r="EU840" s="215"/>
      <c r="EV840" s="215"/>
      <c r="EW840" s="215"/>
      <c r="EX840" s="215"/>
      <c r="EY840" s="215"/>
      <c r="EZ840" s="215"/>
      <c r="FA840" s="215"/>
      <c r="FB840" s="215"/>
      <c r="FC840" s="215"/>
      <c r="FD840" s="215"/>
      <c r="FE840" s="215"/>
      <c r="FF840" s="215"/>
      <c r="FG840" s="215"/>
      <c r="FH840" s="215"/>
      <c r="FI840" s="215"/>
      <c r="FJ840" s="215"/>
      <c r="FK840" s="215"/>
      <c r="FL840" s="215"/>
      <c r="FM840" s="215"/>
      <c r="FN840" s="215"/>
      <c r="FO840" s="215"/>
      <c r="FP840" s="215"/>
      <c r="FQ840" s="215"/>
      <c r="FR840" s="215"/>
      <c r="FS840" s="215"/>
      <c r="FT840" s="215"/>
      <c r="FU840" s="215"/>
      <c r="FV840" s="215"/>
      <c r="FW840" s="215"/>
      <c r="FX840" s="215"/>
      <c r="FY840" s="215"/>
      <c r="FZ840" s="215"/>
      <c r="GA840" s="215"/>
      <c r="GB840" s="215"/>
      <c r="GC840" s="215"/>
      <c r="GD840" s="215"/>
      <c r="GE840" s="215"/>
      <c r="GF840" s="215"/>
      <c r="GG840" s="215"/>
      <c r="GH840" s="215"/>
      <c r="GI840" s="215"/>
      <c r="GJ840" s="215"/>
      <c r="GK840" s="215"/>
      <c r="GL840" s="215"/>
      <c r="GM840" s="215"/>
      <c r="GN840" s="215"/>
      <c r="GO840" s="215"/>
      <c r="GP840" s="215"/>
      <c r="GQ840" s="215"/>
      <c r="GR840" s="215"/>
      <c r="GS840" s="215"/>
      <c r="GT840" s="215"/>
      <c r="GU840" s="215"/>
      <c r="GV840" s="215"/>
      <c r="GW840" s="215"/>
      <c r="GX840" s="215"/>
      <c r="GY840" s="215"/>
      <c r="GZ840" s="215"/>
      <c r="HA840" s="215"/>
      <c r="HB840" s="215"/>
      <c r="HC840" s="215"/>
      <c r="HD840" s="215"/>
      <c r="HE840" s="215"/>
      <c r="HF840" s="215"/>
      <c r="HG840" s="215"/>
      <c r="HH840" s="215"/>
      <c r="HI840" s="215"/>
      <c r="HJ840" s="215"/>
      <c r="HK840" s="215"/>
      <c r="HL840" s="215"/>
      <c r="HM840" s="215"/>
      <c r="HN840" s="215"/>
      <c r="HO840" s="215"/>
      <c r="HP840" s="215"/>
      <c r="HQ840" s="215"/>
      <c r="HR840" s="215"/>
      <c r="HS840" s="215"/>
      <c r="HT840" s="215"/>
      <c r="HU840" s="215"/>
      <c r="HV840" s="215"/>
      <c r="HW840" s="215"/>
      <c r="HX840" s="215"/>
      <c r="HY840" s="215"/>
      <c r="HZ840" s="215"/>
      <c r="IA840" s="215"/>
      <c r="IB840" s="215"/>
      <c r="IC840" s="215"/>
      <c r="ID840" s="215"/>
      <c r="IE840" s="215"/>
      <c r="IF840" s="215"/>
      <c r="IG840" s="215"/>
      <c r="IH840" s="215"/>
      <c r="II840" s="215"/>
      <c r="IJ840" s="215"/>
      <c r="IK840" s="215"/>
      <c r="IL840" s="215"/>
      <c r="IM840" s="215"/>
      <c r="IN840" s="215"/>
      <c r="IO840" s="215"/>
      <c r="IP840" s="215"/>
      <c r="IQ840" s="215"/>
      <c r="IR840" s="215"/>
      <c r="IS840" s="215"/>
      <c r="IT840" s="215"/>
      <c r="IU840" s="215"/>
      <c r="IV840" s="215"/>
      <c r="IW840" s="215"/>
      <c r="IX840" s="215"/>
      <c r="IY840" s="215"/>
      <c r="IZ840" s="215"/>
      <c r="JA840" s="215"/>
      <c r="JB840" s="215"/>
      <c r="JC840" s="215"/>
      <c r="JD840" s="215"/>
      <c r="JE840" s="215"/>
      <c r="JF840" s="215"/>
      <c r="JG840" s="215"/>
      <c r="JH840" s="215"/>
      <c r="JI840" s="215"/>
      <c r="JJ840" s="215"/>
      <c r="JK840" s="215"/>
      <c r="JL840" s="215"/>
      <c r="JM840" s="215"/>
      <c r="JN840" s="215"/>
      <c r="JO840" s="215"/>
      <c r="JP840" s="215"/>
      <c r="JQ840" s="215"/>
      <c r="JR840" s="215"/>
      <c r="JS840" s="215"/>
      <c r="JT840" s="215"/>
      <c r="JU840" s="215"/>
      <c r="JV840" s="215"/>
      <c r="JW840" s="215"/>
      <c r="JX840" s="215"/>
      <c r="JY840" s="215"/>
      <c r="JZ840" s="215"/>
      <c r="KA840" s="215"/>
      <c r="KB840" s="215"/>
      <c r="KC840" s="215"/>
      <c r="KD840" s="215"/>
      <c r="KE840" s="215"/>
      <c r="KF840" s="215"/>
      <c r="KG840" s="215"/>
      <c r="KH840" s="215"/>
      <c r="KI840" s="215"/>
      <c r="KJ840" s="215"/>
      <c r="KK840" s="215"/>
      <c r="KL840" s="215"/>
      <c r="KM840" s="215"/>
      <c r="KN840" s="215"/>
      <c r="KO840" s="215"/>
      <c r="KP840" s="215"/>
      <c r="KQ840" s="215"/>
      <c r="KR840" s="215"/>
      <c r="KS840" s="215"/>
      <c r="KT840" s="215"/>
      <c r="KU840" s="215"/>
      <c r="KV840" s="215"/>
      <c r="KW840" s="215"/>
      <c r="KX840" s="215"/>
      <c r="KY840" s="215"/>
      <c r="KZ840" s="215"/>
      <c r="LA840" s="215"/>
      <c r="LB840" s="215"/>
      <c r="LC840" s="215"/>
      <c r="LD840" s="215"/>
      <c r="LE840" s="215"/>
      <c r="LF840" s="215"/>
      <c r="LG840" s="215"/>
      <c r="LH840" s="215"/>
      <c r="LI840" s="215"/>
      <c r="LJ840" s="215"/>
      <c r="LK840" s="215"/>
      <c r="LL840" s="215"/>
      <c r="LM840" s="215"/>
      <c r="LN840" s="215"/>
      <c r="LO840" s="215"/>
      <c r="LP840" s="215"/>
      <c r="LQ840" s="215"/>
      <c r="LR840" s="215"/>
      <c r="LS840" s="215"/>
      <c r="LT840" s="215"/>
      <c r="LU840" s="215"/>
      <c r="LV840" s="215"/>
      <c r="LW840" s="215"/>
      <c r="LX840" s="215"/>
      <c r="LY840" s="215"/>
      <c r="LZ840" s="215"/>
      <c r="MA840" s="215"/>
      <c r="MB840" s="215"/>
      <c r="MC840" s="215"/>
      <c r="MD840" s="215"/>
      <c r="ME840" s="215"/>
      <c r="MF840" s="215"/>
      <c r="MG840" s="215"/>
      <c r="MH840" s="215"/>
      <c r="MI840" s="215"/>
      <c r="MJ840" s="215"/>
      <c r="MK840" s="215"/>
      <c r="ML840" s="215"/>
      <c r="MM840" s="215"/>
      <c r="MN840" s="215"/>
      <c r="MO840" s="215"/>
      <c r="MP840" s="215"/>
      <c r="MQ840" s="215"/>
      <c r="MR840" s="215"/>
      <c r="MS840" s="215"/>
      <c r="MT840" s="215"/>
      <c r="MU840" s="215"/>
      <c r="MV840" s="215"/>
      <c r="MW840" s="215"/>
      <c r="MX840" s="215"/>
      <c r="MY840" s="215"/>
      <c r="MZ840" s="215"/>
      <c r="NA840" s="215"/>
      <c r="NB840" s="215"/>
      <c r="NC840" s="215"/>
      <c r="ND840" s="215"/>
      <c r="NE840" s="215"/>
      <c r="NF840" s="215"/>
      <c r="NG840" s="215"/>
      <c r="NH840" s="215"/>
      <c r="NI840" s="215"/>
      <c r="NJ840" s="215"/>
      <c r="NK840" s="215"/>
      <c r="NL840" s="215"/>
      <c r="NM840" s="215"/>
      <c r="NN840" s="215"/>
      <c r="NO840" s="215"/>
      <c r="NP840" s="215"/>
      <c r="NQ840" s="215"/>
      <c r="NR840" s="215"/>
      <c r="NS840" s="215"/>
      <c r="NT840" s="215"/>
      <c r="NU840" s="215"/>
      <c r="NV840" s="215"/>
      <c r="NW840" s="215"/>
      <c r="NX840" s="215"/>
      <c r="NY840" s="215"/>
      <c r="NZ840" s="215"/>
      <c r="OA840" s="215"/>
      <c r="OB840" s="215"/>
      <c r="OC840" s="215"/>
      <c r="OD840" s="215"/>
      <c r="OE840" s="215"/>
      <c r="OF840" s="215"/>
      <c r="OG840" s="215"/>
      <c r="OH840" s="215"/>
      <c r="OI840" s="215"/>
      <c r="OJ840" s="215"/>
      <c r="OK840" s="215"/>
      <c r="OL840" s="215"/>
      <c r="OM840" s="215"/>
      <c r="ON840" s="215"/>
      <c r="OO840" s="215"/>
      <c r="OP840" s="215"/>
      <c r="OQ840" s="215"/>
      <c r="OR840" s="215"/>
      <c r="OS840" s="215"/>
      <c r="OT840" s="215"/>
      <c r="OU840" s="215"/>
      <c r="OV840" s="215"/>
      <c r="OW840" s="215"/>
      <c r="OX840" s="215"/>
      <c r="OY840" s="215"/>
      <c r="OZ840" s="215"/>
      <c r="PA840" s="215"/>
      <c r="PB840" s="215"/>
      <c r="PC840" s="215"/>
      <c r="PD840" s="215"/>
      <c r="PE840" s="215"/>
      <c r="PF840" s="215"/>
      <c r="PG840" s="215"/>
      <c r="PH840" s="215"/>
      <c r="PI840" s="215"/>
      <c r="PJ840" s="215"/>
      <c r="PK840" s="215"/>
      <c r="PL840" s="215"/>
      <c r="PM840" s="215"/>
      <c r="PN840" s="215"/>
      <c r="PO840" s="215"/>
      <c r="PP840" s="215"/>
      <c r="PQ840" s="215"/>
      <c r="PR840" s="215"/>
      <c r="PS840" s="215"/>
      <c r="PT840" s="215"/>
      <c r="PU840" s="215"/>
      <c r="PV840" s="215"/>
      <c r="PW840" s="215"/>
      <c r="PX840" s="215"/>
      <c r="PY840" s="215"/>
      <c r="PZ840" s="215"/>
      <c r="QA840" s="215"/>
      <c r="QB840" s="215"/>
      <c r="QC840" s="215"/>
      <c r="QD840" s="215"/>
      <c r="QE840" s="215"/>
      <c r="QF840" s="215"/>
      <c r="QG840" s="215"/>
      <c r="QH840" s="215"/>
      <c r="QI840" s="215"/>
      <c r="QJ840" s="215"/>
      <c r="QK840" s="215"/>
      <c r="QL840" s="215"/>
      <c r="QM840" s="215"/>
      <c r="QN840" s="215"/>
      <c r="QO840" s="215"/>
      <c r="QP840" s="215"/>
      <c r="QQ840" s="215"/>
      <c r="QR840" s="215"/>
      <c r="QS840" s="215"/>
      <c r="QT840" s="215"/>
      <c r="QU840" s="215"/>
      <c r="QV840" s="215"/>
      <c r="QW840" s="215"/>
      <c r="QX840" s="215"/>
      <c r="QY840" s="215"/>
      <c r="QZ840" s="215"/>
      <c r="RA840" s="215"/>
      <c r="RB840" s="215"/>
      <c r="RC840" s="215"/>
      <c r="RD840" s="215"/>
      <c r="RE840" s="215"/>
      <c r="RF840" s="215"/>
      <c r="RG840" s="215"/>
      <c r="RH840" s="215"/>
      <c r="RI840" s="215"/>
      <c r="RJ840" s="215"/>
      <c r="RK840" s="215"/>
      <c r="RL840" s="215"/>
      <c r="RM840" s="215"/>
      <c r="RN840" s="215"/>
      <c r="RO840" s="215"/>
      <c r="RP840" s="215"/>
      <c r="RQ840" s="215"/>
      <c r="RR840" s="215"/>
      <c r="RS840" s="215"/>
      <c r="RT840" s="215"/>
      <c r="RU840" s="215"/>
      <c r="RV840" s="215"/>
      <c r="RW840" s="215"/>
      <c r="RX840" s="215"/>
      <c r="RY840" s="215"/>
      <c r="RZ840" s="215"/>
      <c r="SA840" s="215"/>
      <c r="SB840" s="215"/>
    </row>
    <row r="841" spans="1:496" ht="15" customHeight="1" x14ac:dyDescent="0.2">
      <c r="A841" s="216"/>
    </row>
    <row r="842" spans="1:496" ht="15" customHeight="1" x14ac:dyDescent="0.2">
      <c r="A842" s="216" t="s">
        <v>1106</v>
      </c>
      <c r="B842" s="216">
        <v>212</v>
      </c>
      <c r="E842" s="215" t="s">
        <v>757</v>
      </c>
    </row>
    <row r="843" spans="1:496" ht="15" customHeight="1" x14ac:dyDescent="0.2">
      <c r="A843" s="216" t="s">
        <v>1107</v>
      </c>
      <c r="B843" s="216">
        <v>212001</v>
      </c>
      <c r="E843" s="215" t="s">
        <v>535</v>
      </c>
    </row>
    <row r="844" spans="1:496" ht="15" customHeight="1" x14ac:dyDescent="0.2">
      <c r="A844" s="216" t="s">
        <v>1108</v>
      </c>
      <c r="B844" s="216">
        <v>212002</v>
      </c>
      <c r="E844" s="215" t="s">
        <v>536</v>
      </c>
    </row>
    <row r="845" spans="1:496" s="221" customFormat="1" ht="15" customHeight="1" x14ac:dyDescent="0.2">
      <c r="A845" s="219"/>
      <c r="B845" s="219"/>
      <c r="D845" s="219"/>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215"/>
      <c r="BE845" s="215"/>
      <c r="BF845" s="215"/>
      <c r="BG845" s="215"/>
      <c r="BH845" s="215"/>
      <c r="BI845" s="215"/>
      <c r="BJ845" s="215"/>
      <c r="BK845" s="215"/>
      <c r="BL845" s="215"/>
      <c r="BM845" s="215"/>
      <c r="BN845" s="215"/>
      <c r="BO845" s="215"/>
      <c r="BP845" s="215"/>
      <c r="BQ845" s="215"/>
      <c r="BR845" s="215"/>
      <c r="BS845" s="215"/>
      <c r="BT845" s="215"/>
      <c r="BU845" s="215"/>
      <c r="BV845" s="215"/>
      <c r="BW845" s="215"/>
      <c r="BX845" s="215"/>
      <c r="BY845" s="215"/>
      <c r="BZ845" s="215"/>
      <c r="CA845" s="215"/>
      <c r="CB845" s="215"/>
      <c r="CC845" s="215"/>
      <c r="CD845" s="215"/>
      <c r="CE845" s="215"/>
      <c r="CF845" s="215"/>
      <c r="CG845" s="215"/>
      <c r="CH845" s="215"/>
      <c r="CI845" s="215"/>
      <c r="CJ845" s="215"/>
      <c r="CK845" s="215"/>
      <c r="CL845" s="215"/>
      <c r="CM845" s="215"/>
      <c r="CN845" s="215"/>
      <c r="CO845" s="215"/>
      <c r="CP845" s="215"/>
      <c r="CQ845" s="215"/>
      <c r="CR845" s="215"/>
      <c r="CS845" s="215"/>
      <c r="CT845" s="215"/>
      <c r="CU845" s="215"/>
      <c r="CV845" s="215"/>
      <c r="CW845" s="215"/>
      <c r="CX845" s="215"/>
      <c r="CY845" s="215"/>
      <c r="CZ845" s="215"/>
      <c r="DA845" s="215"/>
      <c r="DB845" s="215"/>
      <c r="DC845" s="215"/>
      <c r="DD845" s="215"/>
      <c r="DE845" s="215"/>
      <c r="DF845" s="215"/>
      <c r="DG845" s="215"/>
      <c r="DH845" s="215"/>
      <c r="DI845" s="215"/>
      <c r="DJ845" s="215"/>
      <c r="DK845" s="215"/>
      <c r="DL845" s="215"/>
      <c r="DM845" s="215"/>
      <c r="DN845" s="215"/>
      <c r="DO845" s="215"/>
      <c r="DP845" s="215"/>
      <c r="DQ845" s="215"/>
      <c r="DR845" s="215"/>
      <c r="DS845" s="215"/>
      <c r="DT845" s="215"/>
      <c r="DU845" s="215"/>
      <c r="DV845" s="215"/>
      <c r="DW845" s="215"/>
      <c r="DX845" s="215"/>
      <c r="DY845" s="215"/>
      <c r="DZ845" s="215"/>
      <c r="EA845" s="215"/>
      <c r="EB845" s="215"/>
      <c r="EC845" s="215"/>
      <c r="ED845" s="215"/>
      <c r="EE845" s="215"/>
      <c r="EF845" s="215"/>
      <c r="EG845" s="215"/>
      <c r="EH845" s="215"/>
      <c r="EI845" s="215"/>
      <c r="EJ845" s="215"/>
      <c r="EK845" s="215"/>
      <c r="EL845" s="215"/>
      <c r="EM845" s="215"/>
      <c r="EN845" s="215"/>
      <c r="EO845" s="215"/>
      <c r="EP845" s="215"/>
      <c r="EQ845" s="215"/>
      <c r="ER845" s="215"/>
      <c r="ES845" s="215"/>
      <c r="ET845" s="215"/>
      <c r="EU845" s="215"/>
      <c r="EV845" s="215"/>
      <c r="EW845" s="215"/>
      <c r="EX845" s="215"/>
      <c r="EY845" s="215"/>
      <c r="EZ845" s="215"/>
      <c r="FA845" s="215"/>
      <c r="FB845" s="215"/>
      <c r="FC845" s="215"/>
      <c r="FD845" s="215"/>
      <c r="FE845" s="215"/>
      <c r="FF845" s="215"/>
      <c r="FG845" s="215"/>
      <c r="FH845" s="215"/>
      <c r="FI845" s="215"/>
      <c r="FJ845" s="215"/>
      <c r="FK845" s="215"/>
      <c r="FL845" s="215"/>
      <c r="FM845" s="215"/>
      <c r="FN845" s="215"/>
      <c r="FO845" s="215"/>
      <c r="FP845" s="215"/>
      <c r="FQ845" s="215"/>
      <c r="FR845" s="215"/>
      <c r="FS845" s="215"/>
      <c r="FT845" s="215"/>
      <c r="FU845" s="215"/>
      <c r="FV845" s="215"/>
      <c r="FW845" s="215"/>
      <c r="FX845" s="215"/>
      <c r="FY845" s="215"/>
      <c r="FZ845" s="215"/>
      <c r="GA845" s="215"/>
      <c r="GB845" s="215"/>
      <c r="GC845" s="215"/>
      <c r="GD845" s="215"/>
      <c r="GE845" s="215"/>
      <c r="GF845" s="215"/>
      <c r="GG845" s="215"/>
      <c r="GH845" s="215"/>
      <c r="GI845" s="215"/>
      <c r="GJ845" s="215"/>
      <c r="GK845" s="215"/>
      <c r="GL845" s="215"/>
      <c r="GM845" s="215"/>
      <c r="GN845" s="215"/>
      <c r="GO845" s="215"/>
      <c r="GP845" s="215"/>
      <c r="GQ845" s="215"/>
      <c r="GR845" s="215"/>
      <c r="GS845" s="215"/>
      <c r="GT845" s="215"/>
      <c r="GU845" s="215"/>
      <c r="GV845" s="215"/>
      <c r="GW845" s="215"/>
      <c r="GX845" s="215"/>
      <c r="GY845" s="215"/>
      <c r="GZ845" s="215"/>
      <c r="HA845" s="215"/>
      <c r="HB845" s="215"/>
      <c r="HC845" s="215"/>
      <c r="HD845" s="215"/>
      <c r="HE845" s="215"/>
      <c r="HF845" s="215"/>
      <c r="HG845" s="215"/>
      <c r="HH845" s="215"/>
      <c r="HI845" s="215"/>
      <c r="HJ845" s="215"/>
      <c r="HK845" s="215"/>
      <c r="HL845" s="215"/>
      <c r="HM845" s="215"/>
      <c r="HN845" s="215"/>
      <c r="HO845" s="215"/>
      <c r="HP845" s="215"/>
      <c r="HQ845" s="215"/>
      <c r="HR845" s="215"/>
      <c r="HS845" s="215"/>
      <c r="HT845" s="215"/>
      <c r="HU845" s="215"/>
      <c r="HV845" s="215"/>
      <c r="HW845" s="215"/>
      <c r="HX845" s="215"/>
      <c r="HY845" s="215"/>
      <c r="HZ845" s="215"/>
      <c r="IA845" s="215"/>
      <c r="IB845" s="215"/>
      <c r="IC845" s="215"/>
      <c r="ID845" s="215"/>
      <c r="IE845" s="215"/>
      <c r="IF845" s="215"/>
      <c r="IG845" s="215"/>
      <c r="IH845" s="215"/>
      <c r="II845" s="215"/>
      <c r="IJ845" s="215"/>
      <c r="IK845" s="215"/>
      <c r="IL845" s="215"/>
      <c r="IM845" s="215"/>
      <c r="IN845" s="215"/>
      <c r="IO845" s="215"/>
      <c r="IP845" s="215"/>
      <c r="IQ845" s="215"/>
      <c r="IR845" s="215"/>
      <c r="IS845" s="215"/>
      <c r="IT845" s="215"/>
      <c r="IU845" s="215"/>
      <c r="IV845" s="215"/>
      <c r="IW845" s="215"/>
      <c r="IX845" s="215"/>
      <c r="IY845" s="215"/>
      <c r="IZ845" s="215"/>
      <c r="JA845" s="215"/>
      <c r="JB845" s="215"/>
      <c r="JC845" s="215"/>
      <c r="JD845" s="215"/>
      <c r="JE845" s="215"/>
      <c r="JF845" s="215"/>
      <c r="JG845" s="215"/>
      <c r="JH845" s="215"/>
      <c r="JI845" s="215"/>
      <c r="JJ845" s="215"/>
      <c r="JK845" s="215"/>
      <c r="JL845" s="215"/>
      <c r="JM845" s="215"/>
      <c r="JN845" s="215"/>
      <c r="JO845" s="215"/>
      <c r="JP845" s="215"/>
      <c r="JQ845" s="215"/>
      <c r="JR845" s="215"/>
      <c r="JS845" s="215"/>
      <c r="JT845" s="215"/>
      <c r="JU845" s="215"/>
      <c r="JV845" s="215"/>
      <c r="JW845" s="215"/>
      <c r="JX845" s="215"/>
      <c r="JY845" s="215"/>
      <c r="JZ845" s="215"/>
      <c r="KA845" s="215"/>
      <c r="KB845" s="215"/>
      <c r="KC845" s="215"/>
      <c r="KD845" s="215"/>
      <c r="KE845" s="215"/>
      <c r="KF845" s="215"/>
      <c r="KG845" s="215"/>
      <c r="KH845" s="215"/>
      <c r="KI845" s="215"/>
      <c r="KJ845" s="215"/>
      <c r="KK845" s="215"/>
      <c r="KL845" s="215"/>
      <c r="KM845" s="215"/>
      <c r="KN845" s="215"/>
      <c r="KO845" s="215"/>
      <c r="KP845" s="215"/>
      <c r="KQ845" s="215"/>
      <c r="KR845" s="215"/>
      <c r="KS845" s="215"/>
      <c r="KT845" s="215"/>
      <c r="KU845" s="215"/>
      <c r="KV845" s="215"/>
      <c r="KW845" s="215"/>
      <c r="KX845" s="215"/>
      <c r="KY845" s="215"/>
      <c r="KZ845" s="215"/>
      <c r="LA845" s="215"/>
      <c r="LB845" s="215"/>
      <c r="LC845" s="215"/>
      <c r="LD845" s="215"/>
      <c r="LE845" s="215"/>
      <c r="LF845" s="215"/>
      <c r="LG845" s="215"/>
      <c r="LH845" s="215"/>
      <c r="LI845" s="215"/>
      <c r="LJ845" s="215"/>
      <c r="LK845" s="215"/>
      <c r="LL845" s="215"/>
      <c r="LM845" s="215"/>
      <c r="LN845" s="215"/>
      <c r="LO845" s="215"/>
      <c r="LP845" s="215"/>
      <c r="LQ845" s="215"/>
      <c r="LR845" s="215"/>
      <c r="LS845" s="215"/>
      <c r="LT845" s="215"/>
      <c r="LU845" s="215"/>
      <c r="LV845" s="215"/>
      <c r="LW845" s="215"/>
      <c r="LX845" s="215"/>
      <c r="LY845" s="215"/>
      <c r="LZ845" s="215"/>
      <c r="MA845" s="215"/>
      <c r="MB845" s="215"/>
      <c r="MC845" s="215"/>
      <c r="MD845" s="215"/>
      <c r="ME845" s="215"/>
      <c r="MF845" s="215"/>
      <c r="MG845" s="215"/>
      <c r="MH845" s="215"/>
      <c r="MI845" s="215"/>
      <c r="MJ845" s="215"/>
      <c r="MK845" s="215"/>
      <c r="ML845" s="215"/>
      <c r="MM845" s="215"/>
      <c r="MN845" s="215"/>
      <c r="MO845" s="215"/>
      <c r="MP845" s="215"/>
      <c r="MQ845" s="215"/>
      <c r="MR845" s="215"/>
      <c r="MS845" s="215"/>
      <c r="MT845" s="215"/>
      <c r="MU845" s="215"/>
      <c r="MV845" s="215"/>
      <c r="MW845" s="215"/>
      <c r="MX845" s="215"/>
      <c r="MY845" s="215"/>
      <c r="MZ845" s="215"/>
      <c r="NA845" s="215"/>
      <c r="NB845" s="215"/>
      <c r="NC845" s="215"/>
      <c r="ND845" s="215"/>
      <c r="NE845" s="215"/>
      <c r="NF845" s="215"/>
      <c r="NG845" s="215"/>
      <c r="NH845" s="215"/>
      <c r="NI845" s="215"/>
      <c r="NJ845" s="215"/>
      <c r="NK845" s="215"/>
      <c r="NL845" s="215"/>
      <c r="NM845" s="215"/>
      <c r="NN845" s="215"/>
      <c r="NO845" s="215"/>
      <c r="NP845" s="215"/>
      <c r="NQ845" s="215"/>
      <c r="NR845" s="215"/>
      <c r="NS845" s="215"/>
      <c r="NT845" s="215"/>
      <c r="NU845" s="215"/>
      <c r="NV845" s="215"/>
      <c r="NW845" s="215"/>
      <c r="NX845" s="215"/>
      <c r="NY845" s="215"/>
      <c r="NZ845" s="215"/>
      <c r="OA845" s="215"/>
      <c r="OB845" s="215"/>
      <c r="OC845" s="215"/>
      <c r="OD845" s="215"/>
      <c r="OE845" s="215"/>
      <c r="OF845" s="215"/>
      <c r="OG845" s="215"/>
      <c r="OH845" s="215"/>
      <c r="OI845" s="215"/>
      <c r="OJ845" s="215"/>
      <c r="OK845" s="215"/>
      <c r="OL845" s="215"/>
      <c r="OM845" s="215"/>
      <c r="ON845" s="215"/>
      <c r="OO845" s="215"/>
      <c r="OP845" s="215"/>
      <c r="OQ845" s="215"/>
      <c r="OR845" s="215"/>
      <c r="OS845" s="215"/>
      <c r="OT845" s="215"/>
      <c r="OU845" s="215"/>
      <c r="OV845" s="215"/>
      <c r="OW845" s="215"/>
      <c r="OX845" s="215"/>
      <c r="OY845" s="215"/>
      <c r="OZ845" s="215"/>
      <c r="PA845" s="215"/>
      <c r="PB845" s="215"/>
      <c r="PC845" s="215"/>
      <c r="PD845" s="215"/>
      <c r="PE845" s="215"/>
      <c r="PF845" s="215"/>
      <c r="PG845" s="215"/>
      <c r="PH845" s="215"/>
      <c r="PI845" s="215"/>
      <c r="PJ845" s="215"/>
      <c r="PK845" s="215"/>
      <c r="PL845" s="215"/>
      <c r="PM845" s="215"/>
      <c r="PN845" s="215"/>
      <c r="PO845" s="215"/>
      <c r="PP845" s="215"/>
      <c r="PQ845" s="215"/>
      <c r="PR845" s="215"/>
      <c r="PS845" s="215"/>
      <c r="PT845" s="215"/>
      <c r="PU845" s="215"/>
      <c r="PV845" s="215"/>
      <c r="PW845" s="215"/>
      <c r="PX845" s="215"/>
      <c r="PY845" s="215"/>
      <c r="PZ845" s="215"/>
      <c r="QA845" s="215"/>
      <c r="QB845" s="215"/>
      <c r="QC845" s="215"/>
      <c r="QD845" s="215"/>
      <c r="QE845" s="215"/>
      <c r="QF845" s="215"/>
      <c r="QG845" s="215"/>
      <c r="QH845" s="215"/>
      <c r="QI845" s="215"/>
      <c r="QJ845" s="215"/>
      <c r="QK845" s="215"/>
      <c r="QL845" s="215"/>
      <c r="QM845" s="215"/>
      <c r="QN845" s="215"/>
      <c r="QO845" s="215"/>
      <c r="QP845" s="215"/>
      <c r="QQ845" s="215"/>
      <c r="QR845" s="215"/>
      <c r="QS845" s="215"/>
      <c r="QT845" s="215"/>
      <c r="QU845" s="215"/>
      <c r="QV845" s="215"/>
      <c r="QW845" s="215"/>
      <c r="QX845" s="215"/>
      <c r="QY845" s="215"/>
      <c r="QZ845" s="215"/>
      <c r="RA845" s="215"/>
      <c r="RB845" s="215"/>
      <c r="RC845" s="215"/>
      <c r="RD845" s="215"/>
      <c r="RE845" s="215"/>
      <c r="RF845" s="215"/>
      <c r="RG845" s="215"/>
      <c r="RH845" s="215"/>
      <c r="RI845" s="215"/>
      <c r="RJ845" s="215"/>
      <c r="RK845" s="215"/>
      <c r="RL845" s="215"/>
      <c r="RM845" s="215"/>
      <c r="RN845" s="215"/>
      <c r="RO845" s="215"/>
      <c r="RP845" s="215"/>
      <c r="RQ845" s="215"/>
      <c r="RR845" s="215"/>
      <c r="RS845" s="215"/>
      <c r="RT845" s="215"/>
      <c r="RU845" s="215"/>
      <c r="RV845" s="215"/>
      <c r="RW845" s="215"/>
      <c r="RX845" s="215"/>
      <c r="RY845" s="215"/>
      <c r="RZ845" s="215"/>
      <c r="SA845" s="215"/>
      <c r="SB845" s="215"/>
    </row>
    <row r="846" spans="1:496" ht="15" customHeight="1" x14ac:dyDescent="0.2">
      <c r="A846" s="216" t="s">
        <v>1109</v>
      </c>
      <c r="B846" s="216">
        <v>212004</v>
      </c>
      <c r="E846" s="215" t="s">
        <v>537</v>
      </c>
    </row>
    <row r="847" spans="1:496" ht="15" customHeight="1" x14ac:dyDescent="0.2">
      <c r="A847" s="216"/>
    </row>
    <row r="848" spans="1:496" ht="15" customHeight="1" x14ac:dyDescent="0.2">
      <c r="A848" s="216" t="s">
        <v>1110</v>
      </c>
      <c r="B848" s="216">
        <v>213</v>
      </c>
      <c r="E848" s="215" t="s">
        <v>758</v>
      </c>
    </row>
    <row r="849" spans="1:5" ht="15" customHeight="1" x14ac:dyDescent="0.2">
      <c r="A849" s="216" t="s">
        <v>1111</v>
      </c>
      <c r="B849" s="216">
        <v>213001</v>
      </c>
      <c r="E849" s="215" t="s">
        <v>538</v>
      </c>
    </row>
    <row r="850" spans="1:5" ht="15" customHeight="1" x14ac:dyDescent="0.2">
      <c r="A850" s="216" t="s">
        <v>1112</v>
      </c>
      <c r="B850" s="216">
        <v>213002</v>
      </c>
      <c r="E850" s="215" t="s">
        <v>539</v>
      </c>
    </row>
    <row r="851" spans="1:5" ht="15" customHeight="1" x14ac:dyDescent="0.2">
      <c r="A851" s="216" t="s">
        <v>1113</v>
      </c>
      <c r="B851" s="216">
        <v>213003</v>
      </c>
      <c r="E851" s="215" t="s">
        <v>540</v>
      </c>
    </row>
    <row r="852" spans="1:5" ht="15" customHeight="1" x14ac:dyDescent="0.2">
      <c r="A852" s="216" t="s">
        <v>1114</v>
      </c>
      <c r="B852" s="216">
        <v>213004</v>
      </c>
      <c r="E852" s="215" t="s">
        <v>541</v>
      </c>
    </row>
    <row r="853" spans="1:5" ht="15" customHeight="1" x14ac:dyDescent="0.2">
      <c r="A853" s="216" t="s">
        <v>1115</v>
      </c>
      <c r="B853" s="216">
        <v>213005</v>
      </c>
      <c r="E853" s="215" t="s">
        <v>542</v>
      </c>
    </row>
    <row r="854" spans="1:5" ht="15" customHeight="1" x14ac:dyDescent="0.2">
      <c r="A854" s="216" t="s">
        <v>1116</v>
      </c>
      <c r="B854" s="216">
        <v>213006</v>
      </c>
      <c r="E854" s="215" t="s">
        <v>543</v>
      </c>
    </row>
    <row r="855" spans="1:5" ht="15" customHeight="1" x14ac:dyDescent="0.2">
      <c r="A855" s="216" t="s">
        <v>1117</v>
      </c>
      <c r="B855" s="216">
        <v>213007</v>
      </c>
      <c r="E855" s="215" t="s">
        <v>544</v>
      </c>
    </row>
    <row r="856" spans="1:5" ht="15" customHeight="1" x14ac:dyDescent="0.2">
      <c r="A856" s="216" t="s">
        <v>1118</v>
      </c>
      <c r="B856" s="216">
        <v>213008</v>
      </c>
      <c r="E856" s="215" t="s">
        <v>545</v>
      </c>
    </row>
    <row r="857" spans="1:5" ht="15" customHeight="1" x14ac:dyDescent="0.2">
      <c r="A857" s="216"/>
    </row>
    <row r="858" spans="1:5" ht="15" customHeight="1" x14ac:dyDescent="0.2">
      <c r="A858" s="216" t="s">
        <v>1119</v>
      </c>
      <c r="B858" s="216">
        <v>214</v>
      </c>
      <c r="E858" s="215" t="s">
        <v>759</v>
      </c>
    </row>
    <row r="859" spans="1:5" ht="15" customHeight="1" x14ac:dyDescent="0.2">
      <c r="A859" s="216" t="s">
        <v>1120</v>
      </c>
      <c r="B859" s="216">
        <v>214001</v>
      </c>
      <c r="E859" s="215" t="s">
        <v>546</v>
      </c>
    </row>
    <row r="860" spans="1:5" ht="15" customHeight="1" x14ac:dyDescent="0.2">
      <c r="A860" s="216" t="s">
        <v>1121</v>
      </c>
      <c r="B860" s="216">
        <v>214002</v>
      </c>
      <c r="E860" s="215" t="s">
        <v>547</v>
      </c>
    </row>
    <row r="861" spans="1:5" ht="15" customHeight="1" x14ac:dyDescent="0.2">
      <c r="A861" s="216" t="s">
        <v>1122</v>
      </c>
      <c r="B861" s="216">
        <v>214003</v>
      </c>
      <c r="E861" s="215" t="s">
        <v>548</v>
      </c>
    </row>
    <row r="862" spans="1:5" ht="15" customHeight="1" x14ac:dyDescent="0.2">
      <c r="A862" s="216" t="s">
        <v>1123</v>
      </c>
      <c r="B862" s="216">
        <v>214004</v>
      </c>
      <c r="E862" s="215" t="s">
        <v>549</v>
      </c>
    </row>
    <row r="863" spans="1:5" ht="15" customHeight="1" x14ac:dyDescent="0.2">
      <c r="A863" s="216" t="s">
        <v>1124</v>
      </c>
      <c r="B863" s="216">
        <v>214005</v>
      </c>
      <c r="E863" s="215" t="s">
        <v>550</v>
      </c>
    </row>
    <row r="864" spans="1:5" ht="15" customHeight="1" x14ac:dyDescent="0.2">
      <c r="A864" s="216" t="s">
        <v>1125</v>
      </c>
      <c r="B864" s="216">
        <v>214006</v>
      </c>
      <c r="E864" s="215" t="s">
        <v>551</v>
      </c>
    </row>
    <row r="865" spans="1:496" ht="15" customHeight="1" x14ac:dyDescent="0.2">
      <c r="A865" s="216"/>
    </row>
    <row r="866" spans="1:496" ht="15" customHeight="1" x14ac:dyDescent="0.2">
      <c r="A866" s="216" t="s">
        <v>1126</v>
      </c>
      <c r="B866" s="216">
        <v>215</v>
      </c>
      <c r="E866" s="215" t="s">
        <v>760</v>
      </c>
    </row>
    <row r="867" spans="1:496" s="221" customFormat="1" ht="15" customHeight="1" x14ac:dyDescent="0.2">
      <c r="A867" s="219"/>
      <c r="B867" s="219"/>
      <c r="D867" s="219"/>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215"/>
      <c r="BE867" s="215"/>
      <c r="BF867" s="215"/>
      <c r="BG867" s="215"/>
      <c r="BH867" s="215"/>
      <c r="BI867" s="215"/>
      <c r="BJ867" s="215"/>
      <c r="BK867" s="215"/>
      <c r="BL867" s="215"/>
      <c r="BM867" s="215"/>
      <c r="BN867" s="215"/>
      <c r="BO867" s="215"/>
      <c r="BP867" s="215"/>
      <c r="BQ867" s="215"/>
      <c r="BR867" s="215"/>
      <c r="BS867" s="215"/>
      <c r="BT867" s="215"/>
      <c r="BU867" s="215"/>
      <c r="BV867" s="215"/>
      <c r="BW867" s="215"/>
      <c r="BX867" s="215"/>
      <c r="BY867" s="215"/>
      <c r="BZ867" s="215"/>
      <c r="CA867" s="215"/>
      <c r="CB867" s="215"/>
      <c r="CC867" s="215"/>
      <c r="CD867" s="215"/>
      <c r="CE867" s="215"/>
      <c r="CF867" s="215"/>
      <c r="CG867" s="215"/>
      <c r="CH867" s="215"/>
      <c r="CI867" s="215"/>
      <c r="CJ867" s="215"/>
      <c r="CK867" s="215"/>
      <c r="CL867" s="215"/>
      <c r="CM867" s="215"/>
      <c r="CN867" s="215"/>
      <c r="CO867" s="215"/>
      <c r="CP867" s="215"/>
      <c r="CQ867" s="215"/>
      <c r="CR867" s="215"/>
      <c r="CS867" s="215"/>
      <c r="CT867" s="215"/>
      <c r="CU867" s="215"/>
      <c r="CV867" s="215"/>
      <c r="CW867" s="215"/>
      <c r="CX867" s="215"/>
      <c r="CY867" s="215"/>
      <c r="CZ867" s="215"/>
      <c r="DA867" s="215"/>
      <c r="DB867" s="215"/>
      <c r="DC867" s="215"/>
      <c r="DD867" s="215"/>
      <c r="DE867" s="215"/>
      <c r="DF867" s="215"/>
      <c r="DG867" s="215"/>
      <c r="DH867" s="215"/>
      <c r="DI867" s="215"/>
      <c r="DJ867" s="215"/>
      <c r="DK867" s="215"/>
      <c r="DL867" s="215"/>
      <c r="DM867" s="215"/>
      <c r="DN867" s="215"/>
      <c r="DO867" s="215"/>
      <c r="DP867" s="215"/>
      <c r="DQ867" s="215"/>
      <c r="DR867" s="215"/>
      <c r="DS867" s="215"/>
      <c r="DT867" s="215"/>
      <c r="DU867" s="215"/>
      <c r="DV867" s="215"/>
      <c r="DW867" s="215"/>
      <c r="DX867" s="215"/>
      <c r="DY867" s="215"/>
      <c r="DZ867" s="215"/>
      <c r="EA867" s="215"/>
      <c r="EB867" s="215"/>
      <c r="EC867" s="215"/>
      <c r="ED867" s="215"/>
      <c r="EE867" s="215"/>
      <c r="EF867" s="215"/>
      <c r="EG867" s="215"/>
      <c r="EH867" s="215"/>
      <c r="EI867" s="215"/>
      <c r="EJ867" s="215"/>
      <c r="EK867" s="215"/>
      <c r="EL867" s="215"/>
      <c r="EM867" s="215"/>
      <c r="EN867" s="215"/>
      <c r="EO867" s="215"/>
      <c r="EP867" s="215"/>
      <c r="EQ867" s="215"/>
      <c r="ER867" s="215"/>
      <c r="ES867" s="215"/>
      <c r="ET867" s="215"/>
      <c r="EU867" s="215"/>
      <c r="EV867" s="215"/>
      <c r="EW867" s="215"/>
      <c r="EX867" s="215"/>
      <c r="EY867" s="215"/>
      <c r="EZ867" s="215"/>
      <c r="FA867" s="215"/>
      <c r="FB867" s="215"/>
      <c r="FC867" s="215"/>
      <c r="FD867" s="215"/>
      <c r="FE867" s="215"/>
      <c r="FF867" s="215"/>
      <c r="FG867" s="215"/>
      <c r="FH867" s="215"/>
      <c r="FI867" s="215"/>
      <c r="FJ867" s="215"/>
      <c r="FK867" s="215"/>
      <c r="FL867" s="215"/>
      <c r="FM867" s="215"/>
      <c r="FN867" s="215"/>
      <c r="FO867" s="215"/>
      <c r="FP867" s="215"/>
      <c r="FQ867" s="215"/>
      <c r="FR867" s="215"/>
      <c r="FS867" s="215"/>
      <c r="FT867" s="215"/>
      <c r="FU867" s="215"/>
      <c r="FV867" s="215"/>
      <c r="FW867" s="215"/>
      <c r="FX867" s="215"/>
      <c r="FY867" s="215"/>
      <c r="FZ867" s="215"/>
      <c r="GA867" s="215"/>
      <c r="GB867" s="215"/>
      <c r="GC867" s="215"/>
      <c r="GD867" s="215"/>
      <c r="GE867" s="215"/>
      <c r="GF867" s="215"/>
      <c r="GG867" s="215"/>
      <c r="GH867" s="215"/>
      <c r="GI867" s="215"/>
      <c r="GJ867" s="215"/>
      <c r="GK867" s="215"/>
      <c r="GL867" s="215"/>
      <c r="GM867" s="215"/>
      <c r="GN867" s="215"/>
      <c r="GO867" s="215"/>
      <c r="GP867" s="215"/>
      <c r="GQ867" s="215"/>
      <c r="GR867" s="215"/>
      <c r="GS867" s="215"/>
      <c r="GT867" s="215"/>
      <c r="GU867" s="215"/>
      <c r="GV867" s="215"/>
      <c r="GW867" s="215"/>
      <c r="GX867" s="215"/>
      <c r="GY867" s="215"/>
      <c r="GZ867" s="215"/>
      <c r="HA867" s="215"/>
      <c r="HB867" s="215"/>
      <c r="HC867" s="215"/>
      <c r="HD867" s="215"/>
      <c r="HE867" s="215"/>
      <c r="HF867" s="215"/>
      <c r="HG867" s="215"/>
      <c r="HH867" s="215"/>
      <c r="HI867" s="215"/>
      <c r="HJ867" s="215"/>
      <c r="HK867" s="215"/>
      <c r="HL867" s="215"/>
      <c r="HM867" s="215"/>
      <c r="HN867" s="215"/>
      <c r="HO867" s="215"/>
      <c r="HP867" s="215"/>
      <c r="HQ867" s="215"/>
      <c r="HR867" s="215"/>
      <c r="HS867" s="215"/>
      <c r="HT867" s="215"/>
      <c r="HU867" s="215"/>
      <c r="HV867" s="215"/>
      <c r="HW867" s="215"/>
      <c r="HX867" s="215"/>
      <c r="HY867" s="215"/>
      <c r="HZ867" s="215"/>
      <c r="IA867" s="215"/>
      <c r="IB867" s="215"/>
      <c r="IC867" s="215"/>
      <c r="ID867" s="215"/>
      <c r="IE867" s="215"/>
      <c r="IF867" s="215"/>
      <c r="IG867" s="215"/>
      <c r="IH867" s="215"/>
      <c r="II867" s="215"/>
      <c r="IJ867" s="215"/>
      <c r="IK867" s="215"/>
      <c r="IL867" s="215"/>
      <c r="IM867" s="215"/>
      <c r="IN867" s="215"/>
      <c r="IO867" s="215"/>
      <c r="IP867" s="215"/>
      <c r="IQ867" s="215"/>
      <c r="IR867" s="215"/>
      <c r="IS867" s="215"/>
      <c r="IT867" s="215"/>
      <c r="IU867" s="215"/>
      <c r="IV867" s="215"/>
      <c r="IW867" s="215"/>
      <c r="IX867" s="215"/>
      <c r="IY867" s="215"/>
      <c r="IZ867" s="215"/>
      <c r="JA867" s="215"/>
      <c r="JB867" s="215"/>
      <c r="JC867" s="215"/>
      <c r="JD867" s="215"/>
      <c r="JE867" s="215"/>
      <c r="JF867" s="215"/>
      <c r="JG867" s="215"/>
      <c r="JH867" s="215"/>
      <c r="JI867" s="215"/>
      <c r="JJ867" s="215"/>
      <c r="JK867" s="215"/>
      <c r="JL867" s="215"/>
      <c r="JM867" s="215"/>
      <c r="JN867" s="215"/>
      <c r="JO867" s="215"/>
      <c r="JP867" s="215"/>
      <c r="JQ867" s="215"/>
      <c r="JR867" s="215"/>
      <c r="JS867" s="215"/>
      <c r="JT867" s="215"/>
      <c r="JU867" s="215"/>
      <c r="JV867" s="215"/>
      <c r="JW867" s="215"/>
      <c r="JX867" s="215"/>
      <c r="JY867" s="215"/>
      <c r="JZ867" s="215"/>
      <c r="KA867" s="215"/>
      <c r="KB867" s="215"/>
      <c r="KC867" s="215"/>
      <c r="KD867" s="215"/>
      <c r="KE867" s="215"/>
      <c r="KF867" s="215"/>
      <c r="KG867" s="215"/>
      <c r="KH867" s="215"/>
      <c r="KI867" s="215"/>
      <c r="KJ867" s="215"/>
      <c r="KK867" s="215"/>
      <c r="KL867" s="215"/>
      <c r="KM867" s="215"/>
      <c r="KN867" s="215"/>
      <c r="KO867" s="215"/>
      <c r="KP867" s="215"/>
      <c r="KQ867" s="215"/>
      <c r="KR867" s="215"/>
      <c r="KS867" s="215"/>
      <c r="KT867" s="215"/>
      <c r="KU867" s="215"/>
      <c r="KV867" s="215"/>
      <c r="KW867" s="215"/>
      <c r="KX867" s="215"/>
      <c r="KY867" s="215"/>
      <c r="KZ867" s="215"/>
      <c r="LA867" s="215"/>
      <c r="LB867" s="215"/>
      <c r="LC867" s="215"/>
      <c r="LD867" s="215"/>
      <c r="LE867" s="215"/>
      <c r="LF867" s="215"/>
      <c r="LG867" s="215"/>
      <c r="LH867" s="215"/>
      <c r="LI867" s="215"/>
      <c r="LJ867" s="215"/>
      <c r="LK867" s="215"/>
      <c r="LL867" s="215"/>
      <c r="LM867" s="215"/>
      <c r="LN867" s="215"/>
      <c r="LO867" s="215"/>
      <c r="LP867" s="215"/>
      <c r="LQ867" s="215"/>
      <c r="LR867" s="215"/>
      <c r="LS867" s="215"/>
      <c r="LT867" s="215"/>
      <c r="LU867" s="215"/>
      <c r="LV867" s="215"/>
      <c r="LW867" s="215"/>
      <c r="LX867" s="215"/>
      <c r="LY867" s="215"/>
      <c r="LZ867" s="215"/>
      <c r="MA867" s="215"/>
      <c r="MB867" s="215"/>
      <c r="MC867" s="215"/>
      <c r="MD867" s="215"/>
      <c r="ME867" s="215"/>
      <c r="MF867" s="215"/>
      <c r="MG867" s="215"/>
      <c r="MH867" s="215"/>
      <c r="MI867" s="215"/>
      <c r="MJ867" s="215"/>
      <c r="MK867" s="215"/>
      <c r="ML867" s="215"/>
      <c r="MM867" s="215"/>
      <c r="MN867" s="215"/>
      <c r="MO867" s="215"/>
      <c r="MP867" s="215"/>
      <c r="MQ867" s="215"/>
      <c r="MR867" s="215"/>
      <c r="MS867" s="215"/>
      <c r="MT867" s="215"/>
      <c r="MU867" s="215"/>
      <c r="MV867" s="215"/>
      <c r="MW867" s="215"/>
      <c r="MX867" s="215"/>
      <c r="MY867" s="215"/>
      <c r="MZ867" s="215"/>
      <c r="NA867" s="215"/>
      <c r="NB867" s="215"/>
      <c r="NC867" s="215"/>
      <c r="ND867" s="215"/>
      <c r="NE867" s="215"/>
      <c r="NF867" s="215"/>
      <c r="NG867" s="215"/>
      <c r="NH867" s="215"/>
      <c r="NI867" s="215"/>
      <c r="NJ867" s="215"/>
      <c r="NK867" s="215"/>
      <c r="NL867" s="215"/>
      <c r="NM867" s="215"/>
      <c r="NN867" s="215"/>
      <c r="NO867" s="215"/>
      <c r="NP867" s="215"/>
      <c r="NQ867" s="215"/>
      <c r="NR867" s="215"/>
      <c r="NS867" s="215"/>
      <c r="NT867" s="215"/>
      <c r="NU867" s="215"/>
      <c r="NV867" s="215"/>
      <c r="NW867" s="215"/>
      <c r="NX867" s="215"/>
      <c r="NY867" s="215"/>
      <c r="NZ867" s="215"/>
      <c r="OA867" s="215"/>
      <c r="OB867" s="215"/>
      <c r="OC867" s="215"/>
      <c r="OD867" s="215"/>
      <c r="OE867" s="215"/>
      <c r="OF867" s="215"/>
      <c r="OG867" s="215"/>
      <c r="OH867" s="215"/>
      <c r="OI867" s="215"/>
      <c r="OJ867" s="215"/>
      <c r="OK867" s="215"/>
      <c r="OL867" s="215"/>
      <c r="OM867" s="215"/>
      <c r="ON867" s="215"/>
      <c r="OO867" s="215"/>
      <c r="OP867" s="215"/>
      <c r="OQ867" s="215"/>
      <c r="OR867" s="215"/>
      <c r="OS867" s="215"/>
      <c r="OT867" s="215"/>
      <c r="OU867" s="215"/>
      <c r="OV867" s="215"/>
      <c r="OW867" s="215"/>
      <c r="OX867" s="215"/>
      <c r="OY867" s="215"/>
      <c r="OZ867" s="215"/>
      <c r="PA867" s="215"/>
      <c r="PB867" s="215"/>
      <c r="PC867" s="215"/>
      <c r="PD867" s="215"/>
      <c r="PE867" s="215"/>
      <c r="PF867" s="215"/>
      <c r="PG867" s="215"/>
      <c r="PH867" s="215"/>
      <c r="PI867" s="215"/>
      <c r="PJ867" s="215"/>
      <c r="PK867" s="215"/>
      <c r="PL867" s="215"/>
      <c r="PM867" s="215"/>
      <c r="PN867" s="215"/>
      <c r="PO867" s="215"/>
      <c r="PP867" s="215"/>
      <c r="PQ867" s="215"/>
      <c r="PR867" s="215"/>
      <c r="PS867" s="215"/>
      <c r="PT867" s="215"/>
      <c r="PU867" s="215"/>
      <c r="PV867" s="215"/>
      <c r="PW867" s="215"/>
      <c r="PX867" s="215"/>
      <c r="PY867" s="215"/>
      <c r="PZ867" s="215"/>
      <c r="QA867" s="215"/>
      <c r="QB867" s="215"/>
      <c r="QC867" s="215"/>
      <c r="QD867" s="215"/>
      <c r="QE867" s="215"/>
      <c r="QF867" s="215"/>
      <c r="QG867" s="215"/>
      <c r="QH867" s="215"/>
      <c r="QI867" s="215"/>
      <c r="QJ867" s="215"/>
      <c r="QK867" s="215"/>
      <c r="QL867" s="215"/>
      <c r="QM867" s="215"/>
      <c r="QN867" s="215"/>
      <c r="QO867" s="215"/>
      <c r="QP867" s="215"/>
      <c r="QQ867" s="215"/>
      <c r="QR867" s="215"/>
      <c r="QS867" s="215"/>
      <c r="QT867" s="215"/>
      <c r="QU867" s="215"/>
      <c r="QV867" s="215"/>
      <c r="QW867" s="215"/>
      <c r="QX867" s="215"/>
      <c r="QY867" s="215"/>
      <c r="QZ867" s="215"/>
      <c r="RA867" s="215"/>
      <c r="RB867" s="215"/>
      <c r="RC867" s="215"/>
      <c r="RD867" s="215"/>
      <c r="RE867" s="215"/>
      <c r="RF867" s="215"/>
      <c r="RG867" s="215"/>
      <c r="RH867" s="215"/>
      <c r="RI867" s="215"/>
      <c r="RJ867" s="215"/>
      <c r="RK867" s="215"/>
      <c r="RL867" s="215"/>
      <c r="RM867" s="215"/>
      <c r="RN867" s="215"/>
      <c r="RO867" s="215"/>
      <c r="RP867" s="215"/>
      <c r="RQ867" s="215"/>
      <c r="RR867" s="215"/>
      <c r="RS867" s="215"/>
      <c r="RT867" s="215"/>
      <c r="RU867" s="215"/>
      <c r="RV867" s="215"/>
      <c r="RW867" s="215"/>
      <c r="RX867" s="215"/>
      <c r="RY867" s="215"/>
      <c r="RZ867" s="215"/>
      <c r="SA867" s="215"/>
      <c r="SB867" s="215"/>
    </row>
    <row r="868" spans="1:496" s="221" customFormat="1" ht="15" customHeight="1" x14ac:dyDescent="0.2">
      <c r="A868" s="219"/>
      <c r="B868" s="219"/>
      <c r="D868" s="219"/>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215"/>
      <c r="BE868" s="215"/>
      <c r="BF868" s="215"/>
      <c r="BG868" s="215"/>
      <c r="BH868" s="215"/>
      <c r="BI868" s="215"/>
      <c r="BJ868" s="215"/>
      <c r="BK868" s="215"/>
      <c r="BL868" s="215"/>
      <c r="BM868" s="215"/>
      <c r="BN868" s="215"/>
      <c r="BO868" s="215"/>
      <c r="BP868" s="215"/>
      <c r="BQ868" s="215"/>
      <c r="BR868" s="215"/>
      <c r="BS868" s="215"/>
      <c r="BT868" s="215"/>
      <c r="BU868" s="215"/>
      <c r="BV868" s="215"/>
      <c r="BW868" s="215"/>
      <c r="BX868" s="215"/>
      <c r="BY868" s="215"/>
      <c r="BZ868" s="215"/>
      <c r="CA868" s="215"/>
      <c r="CB868" s="215"/>
      <c r="CC868" s="215"/>
      <c r="CD868" s="215"/>
      <c r="CE868" s="215"/>
      <c r="CF868" s="215"/>
      <c r="CG868" s="215"/>
      <c r="CH868" s="215"/>
      <c r="CI868" s="215"/>
      <c r="CJ868" s="215"/>
      <c r="CK868" s="215"/>
      <c r="CL868" s="215"/>
      <c r="CM868" s="215"/>
      <c r="CN868" s="215"/>
      <c r="CO868" s="215"/>
      <c r="CP868" s="215"/>
      <c r="CQ868" s="215"/>
      <c r="CR868" s="215"/>
      <c r="CS868" s="215"/>
      <c r="CT868" s="215"/>
      <c r="CU868" s="215"/>
      <c r="CV868" s="215"/>
      <c r="CW868" s="215"/>
      <c r="CX868" s="215"/>
      <c r="CY868" s="215"/>
      <c r="CZ868" s="215"/>
      <c r="DA868" s="215"/>
      <c r="DB868" s="215"/>
      <c r="DC868" s="215"/>
      <c r="DD868" s="215"/>
      <c r="DE868" s="215"/>
      <c r="DF868" s="215"/>
      <c r="DG868" s="215"/>
      <c r="DH868" s="215"/>
      <c r="DI868" s="215"/>
      <c r="DJ868" s="215"/>
      <c r="DK868" s="215"/>
      <c r="DL868" s="215"/>
      <c r="DM868" s="215"/>
      <c r="DN868" s="215"/>
      <c r="DO868" s="215"/>
      <c r="DP868" s="215"/>
      <c r="DQ868" s="215"/>
      <c r="DR868" s="215"/>
      <c r="DS868" s="215"/>
      <c r="DT868" s="215"/>
      <c r="DU868" s="215"/>
      <c r="DV868" s="215"/>
      <c r="DW868" s="215"/>
      <c r="DX868" s="215"/>
      <c r="DY868" s="215"/>
      <c r="DZ868" s="215"/>
      <c r="EA868" s="215"/>
      <c r="EB868" s="215"/>
      <c r="EC868" s="215"/>
      <c r="ED868" s="215"/>
      <c r="EE868" s="215"/>
      <c r="EF868" s="215"/>
      <c r="EG868" s="215"/>
      <c r="EH868" s="215"/>
      <c r="EI868" s="215"/>
      <c r="EJ868" s="215"/>
      <c r="EK868" s="215"/>
      <c r="EL868" s="215"/>
      <c r="EM868" s="215"/>
      <c r="EN868" s="215"/>
      <c r="EO868" s="215"/>
      <c r="EP868" s="215"/>
      <c r="EQ868" s="215"/>
      <c r="ER868" s="215"/>
      <c r="ES868" s="215"/>
      <c r="ET868" s="215"/>
      <c r="EU868" s="215"/>
      <c r="EV868" s="215"/>
      <c r="EW868" s="215"/>
      <c r="EX868" s="215"/>
      <c r="EY868" s="215"/>
      <c r="EZ868" s="215"/>
      <c r="FA868" s="215"/>
      <c r="FB868" s="215"/>
      <c r="FC868" s="215"/>
      <c r="FD868" s="215"/>
      <c r="FE868" s="215"/>
      <c r="FF868" s="215"/>
      <c r="FG868" s="215"/>
      <c r="FH868" s="215"/>
      <c r="FI868" s="215"/>
      <c r="FJ868" s="215"/>
      <c r="FK868" s="215"/>
      <c r="FL868" s="215"/>
      <c r="FM868" s="215"/>
      <c r="FN868" s="215"/>
      <c r="FO868" s="215"/>
      <c r="FP868" s="215"/>
      <c r="FQ868" s="215"/>
      <c r="FR868" s="215"/>
      <c r="FS868" s="215"/>
      <c r="FT868" s="215"/>
      <c r="FU868" s="215"/>
      <c r="FV868" s="215"/>
      <c r="FW868" s="215"/>
      <c r="FX868" s="215"/>
      <c r="FY868" s="215"/>
      <c r="FZ868" s="215"/>
      <c r="GA868" s="215"/>
      <c r="GB868" s="215"/>
      <c r="GC868" s="215"/>
      <c r="GD868" s="215"/>
      <c r="GE868" s="215"/>
      <c r="GF868" s="215"/>
      <c r="GG868" s="215"/>
      <c r="GH868" s="215"/>
      <c r="GI868" s="215"/>
      <c r="GJ868" s="215"/>
      <c r="GK868" s="215"/>
      <c r="GL868" s="215"/>
      <c r="GM868" s="215"/>
      <c r="GN868" s="215"/>
      <c r="GO868" s="215"/>
      <c r="GP868" s="215"/>
      <c r="GQ868" s="215"/>
      <c r="GR868" s="215"/>
      <c r="GS868" s="215"/>
      <c r="GT868" s="215"/>
      <c r="GU868" s="215"/>
      <c r="GV868" s="215"/>
      <c r="GW868" s="215"/>
      <c r="GX868" s="215"/>
      <c r="GY868" s="215"/>
      <c r="GZ868" s="215"/>
      <c r="HA868" s="215"/>
      <c r="HB868" s="215"/>
      <c r="HC868" s="215"/>
      <c r="HD868" s="215"/>
      <c r="HE868" s="215"/>
      <c r="HF868" s="215"/>
      <c r="HG868" s="215"/>
      <c r="HH868" s="215"/>
      <c r="HI868" s="215"/>
      <c r="HJ868" s="215"/>
      <c r="HK868" s="215"/>
      <c r="HL868" s="215"/>
      <c r="HM868" s="215"/>
      <c r="HN868" s="215"/>
      <c r="HO868" s="215"/>
      <c r="HP868" s="215"/>
      <c r="HQ868" s="215"/>
      <c r="HR868" s="215"/>
      <c r="HS868" s="215"/>
      <c r="HT868" s="215"/>
      <c r="HU868" s="215"/>
      <c r="HV868" s="215"/>
      <c r="HW868" s="215"/>
      <c r="HX868" s="215"/>
      <c r="HY868" s="215"/>
      <c r="HZ868" s="215"/>
      <c r="IA868" s="215"/>
      <c r="IB868" s="215"/>
      <c r="IC868" s="215"/>
      <c r="ID868" s="215"/>
      <c r="IE868" s="215"/>
      <c r="IF868" s="215"/>
      <c r="IG868" s="215"/>
      <c r="IH868" s="215"/>
      <c r="II868" s="215"/>
      <c r="IJ868" s="215"/>
      <c r="IK868" s="215"/>
      <c r="IL868" s="215"/>
      <c r="IM868" s="215"/>
      <c r="IN868" s="215"/>
      <c r="IO868" s="215"/>
      <c r="IP868" s="215"/>
      <c r="IQ868" s="215"/>
      <c r="IR868" s="215"/>
      <c r="IS868" s="215"/>
      <c r="IT868" s="215"/>
      <c r="IU868" s="215"/>
      <c r="IV868" s="215"/>
      <c r="IW868" s="215"/>
      <c r="IX868" s="215"/>
      <c r="IY868" s="215"/>
      <c r="IZ868" s="215"/>
      <c r="JA868" s="215"/>
      <c r="JB868" s="215"/>
      <c r="JC868" s="215"/>
      <c r="JD868" s="215"/>
      <c r="JE868" s="215"/>
      <c r="JF868" s="215"/>
      <c r="JG868" s="215"/>
      <c r="JH868" s="215"/>
      <c r="JI868" s="215"/>
      <c r="JJ868" s="215"/>
      <c r="JK868" s="215"/>
      <c r="JL868" s="215"/>
      <c r="JM868" s="215"/>
      <c r="JN868" s="215"/>
      <c r="JO868" s="215"/>
      <c r="JP868" s="215"/>
      <c r="JQ868" s="215"/>
      <c r="JR868" s="215"/>
      <c r="JS868" s="215"/>
      <c r="JT868" s="215"/>
      <c r="JU868" s="215"/>
      <c r="JV868" s="215"/>
      <c r="JW868" s="215"/>
      <c r="JX868" s="215"/>
      <c r="JY868" s="215"/>
      <c r="JZ868" s="215"/>
      <c r="KA868" s="215"/>
      <c r="KB868" s="215"/>
      <c r="KC868" s="215"/>
      <c r="KD868" s="215"/>
      <c r="KE868" s="215"/>
      <c r="KF868" s="215"/>
      <c r="KG868" s="215"/>
      <c r="KH868" s="215"/>
      <c r="KI868" s="215"/>
      <c r="KJ868" s="215"/>
      <c r="KK868" s="215"/>
      <c r="KL868" s="215"/>
      <c r="KM868" s="215"/>
      <c r="KN868" s="215"/>
      <c r="KO868" s="215"/>
      <c r="KP868" s="215"/>
      <c r="KQ868" s="215"/>
      <c r="KR868" s="215"/>
      <c r="KS868" s="215"/>
      <c r="KT868" s="215"/>
      <c r="KU868" s="215"/>
      <c r="KV868" s="215"/>
      <c r="KW868" s="215"/>
      <c r="KX868" s="215"/>
      <c r="KY868" s="215"/>
      <c r="KZ868" s="215"/>
      <c r="LA868" s="215"/>
      <c r="LB868" s="215"/>
      <c r="LC868" s="215"/>
      <c r="LD868" s="215"/>
      <c r="LE868" s="215"/>
      <c r="LF868" s="215"/>
      <c r="LG868" s="215"/>
      <c r="LH868" s="215"/>
      <c r="LI868" s="215"/>
      <c r="LJ868" s="215"/>
      <c r="LK868" s="215"/>
      <c r="LL868" s="215"/>
      <c r="LM868" s="215"/>
      <c r="LN868" s="215"/>
      <c r="LO868" s="215"/>
      <c r="LP868" s="215"/>
      <c r="LQ868" s="215"/>
      <c r="LR868" s="215"/>
      <c r="LS868" s="215"/>
      <c r="LT868" s="215"/>
      <c r="LU868" s="215"/>
      <c r="LV868" s="215"/>
      <c r="LW868" s="215"/>
      <c r="LX868" s="215"/>
      <c r="LY868" s="215"/>
      <c r="LZ868" s="215"/>
      <c r="MA868" s="215"/>
      <c r="MB868" s="215"/>
      <c r="MC868" s="215"/>
      <c r="MD868" s="215"/>
      <c r="ME868" s="215"/>
      <c r="MF868" s="215"/>
      <c r="MG868" s="215"/>
      <c r="MH868" s="215"/>
      <c r="MI868" s="215"/>
      <c r="MJ868" s="215"/>
      <c r="MK868" s="215"/>
      <c r="ML868" s="215"/>
      <c r="MM868" s="215"/>
      <c r="MN868" s="215"/>
      <c r="MO868" s="215"/>
      <c r="MP868" s="215"/>
      <c r="MQ868" s="215"/>
      <c r="MR868" s="215"/>
      <c r="MS868" s="215"/>
      <c r="MT868" s="215"/>
      <c r="MU868" s="215"/>
      <c r="MV868" s="215"/>
      <c r="MW868" s="215"/>
      <c r="MX868" s="215"/>
      <c r="MY868" s="215"/>
      <c r="MZ868" s="215"/>
      <c r="NA868" s="215"/>
      <c r="NB868" s="215"/>
      <c r="NC868" s="215"/>
      <c r="ND868" s="215"/>
      <c r="NE868" s="215"/>
      <c r="NF868" s="215"/>
      <c r="NG868" s="215"/>
      <c r="NH868" s="215"/>
      <c r="NI868" s="215"/>
      <c r="NJ868" s="215"/>
      <c r="NK868" s="215"/>
      <c r="NL868" s="215"/>
      <c r="NM868" s="215"/>
      <c r="NN868" s="215"/>
      <c r="NO868" s="215"/>
      <c r="NP868" s="215"/>
      <c r="NQ868" s="215"/>
      <c r="NR868" s="215"/>
      <c r="NS868" s="215"/>
      <c r="NT868" s="215"/>
      <c r="NU868" s="215"/>
      <c r="NV868" s="215"/>
      <c r="NW868" s="215"/>
      <c r="NX868" s="215"/>
      <c r="NY868" s="215"/>
      <c r="NZ868" s="215"/>
      <c r="OA868" s="215"/>
      <c r="OB868" s="215"/>
      <c r="OC868" s="215"/>
      <c r="OD868" s="215"/>
      <c r="OE868" s="215"/>
      <c r="OF868" s="215"/>
      <c r="OG868" s="215"/>
      <c r="OH868" s="215"/>
      <c r="OI868" s="215"/>
      <c r="OJ868" s="215"/>
      <c r="OK868" s="215"/>
      <c r="OL868" s="215"/>
      <c r="OM868" s="215"/>
      <c r="ON868" s="215"/>
      <c r="OO868" s="215"/>
      <c r="OP868" s="215"/>
      <c r="OQ868" s="215"/>
      <c r="OR868" s="215"/>
      <c r="OS868" s="215"/>
      <c r="OT868" s="215"/>
      <c r="OU868" s="215"/>
      <c r="OV868" s="215"/>
      <c r="OW868" s="215"/>
      <c r="OX868" s="215"/>
      <c r="OY868" s="215"/>
      <c r="OZ868" s="215"/>
      <c r="PA868" s="215"/>
      <c r="PB868" s="215"/>
      <c r="PC868" s="215"/>
      <c r="PD868" s="215"/>
      <c r="PE868" s="215"/>
      <c r="PF868" s="215"/>
      <c r="PG868" s="215"/>
      <c r="PH868" s="215"/>
      <c r="PI868" s="215"/>
      <c r="PJ868" s="215"/>
      <c r="PK868" s="215"/>
      <c r="PL868" s="215"/>
      <c r="PM868" s="215"/>
      <c r="PN868" s="215"/>
      <c r="PO868" s="215"/>
      <c r="PP868" s="215"/>
      <c r="PQ868" s="215"/>
      <c r="PR868" s="215"/>
      <c r="PS868" s="215"/>
      <c r="PT868" s="215"/>
      <c r="PU868" s="215"/>
      <c r="PV868" s="215"/>
      <c r="PW868" s="215"/>
      <c r="PX868" s="215"/>
      <c r="PY868" s="215"/>
      <c r="PZ868" s="215"/>
      <c r="QA868" s="215"/>
      <c r="QB868" s="215"/>
      <c r="QC868" s="215"/>
      <c r="QD868" s="215"/>
      <c r="QE868" s="215"/>
      <c r="QF868" s="215"/>
      <c r="QG868" s="215"/>
      <c r="QH868" s="215"/>
      <c r="QI868" s="215"/>
      <c r="QJ868" s="215"/>
      <c r="QK868" s="215"/>
      <c r="QL868" s="215"/>
      <c r="QM868" s="215"/>
      <c r="QN868" s="215"/>
      <c r="QO868" s="215"/>
      <c r="QP868" s="215"/>
      <c r="QQ868" s="215"/>
      <c r="QR868" s="215"/>
      <c r="QS868" s="215"/>
      <c r="QT868" s="215"/>
      <c r="QU868" s="215"/>
      <c r="QV868" s="215"/>
      <c r="QW868" s="215"/>
      <c r="QX868" s="215"/>
      <c r="QY868" s="215"/>
      <c r="QZ868" s="215"/>
      <c r="RA868" s="215"/>
      <c r="RB868" s="215"/>
      <c r="RC868" s="215"/>
      <c r="RD868" s="215"/>
      <c r="RE868" s="215"/>
      <c r="RF868" s="215"/>
      <c r="RG868" s="215"/>
      <c r="RH868" s="215"/>
      <c r="RI868" s="215"/>
      <c r="RJ868" s="215"/>
      <c r="RK868" s="215"/>
      <c r="RL868" s="215"/>
      <c r="RM868" s="215"/>
      <c r="RN868" s="215"/>
      <c r="RO868" s="215"/>
      <c r="RP868" s="215"/>
      <c r="RQ868" s="215"/>
      <c r="RR868" s="215"/>
      <c r="RS868" s="215"/>
      <c r="RT868" s="215"/>
      <c r="RU868" s="215"/>
      <c r="RV868" s="215"/>
      <c r="RW868" s="215"/>
      <c r="RX868" s="215"/>
      <c r="RY868" s="215"/>
      <c r="RZ868" s="215"/>
      <c r="SA868" s="215"/>
      <c r="SB868" s="215"/>
    </row>
    <row r="869" spans="1:496" s="221" customFormat="1" ht="15" customHeight="1" x14ac:dyDescent="0.2">
      <c r="A869" s="219"/>
      <c r="B869" s="219"/>
      <c r="D869" s="219"/>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215"/>
      <c r="BE869" s="215"/>
      <c r="BF869" s="215"/>
      <c r="BG869" s="215"/>
      <c r="BH869" s="215"/>
      <c r="BI869" s="215"/>
      <c r="BJ869" s="215"/>
      <c r="BK869" s="215"/>
      <c r="BL869" s="215"/>
      <c r="BM869" s="215"/>
      <c r="BN869" s="215"/>
      <c r="BO869" s="215"/>
      <c r="BP869" s="215"/>
      <c r="BQ869" s="215"/>
      <c r="BR869" s="215"/>
      <c r="BS869" s="215"/>
      <c r="BT869" s="215"/>
      <c r="BU869" s="215"/>
      <c r="BV869" s="215"/>
      <c r="BW869" s="215"/>
      <c r="BX869" s="215"/>
      <c r="BY869" s="215"/>
      <c r="BZ869" s="215"/>
      <c r="CA869" s="215"/>
      <c r="CB869" s="215"/>
      <c r="CC869" s="215"/>
      <c r="CD869" s="215"/>
      <c r="CE869" s="215"/>
      <c r="CF869" s="215"/>
      <c r="CG869" s="215"/>
      <c r="CH869" s="215"/>
      <c r="CI869" s="215"/>
      <c r="CJ869" s="215"/>
      <c r="CK869" s="215"/>
      <c r="CL869" s="215"/>
      <c r="CM869" s="215"/>
      <c r="CN869" s="215"/>
      <c r="CO869" s="215"/>
      <c r="CP869" s="215"/>
      <c r="CQ869" s="215"/>
      <c r="CR869" s="215"/>
      <c r="CS869" s="215"/>
      <c r="CT869" s="215"/>
      <c r="CU869" s="215"/>
      <c r="CV869" s="215"/>
      <c r="CW869" s="215"/>
      <c r="CX869" s="215"/>
      <c r="CY869" s="215"/>
      <c r="CZ869" s="215"/>
      <c r="DA869" s="215"/>
      <c r="DB869" s="215"/>
      <c r="DC869" s="215"/>
      <c r="DD869" s="215"/>
      <c r="DE869" s="215"/>
      <c r="DF869" s="215"/>
      <c r="DG869" s="215"/>
      <c r="DH869" s="215"/>
      <c r="DI869" s="215"/>
      <c r="DJ869" s="215"/>
      <c r="DK869" s="215"/>
      <c r="DL869" s="215"/>
      <c r="DM869" s="215"/>
      <c r="DN869" s="215"/>
      <c r="DO869" s="215"/>
      <c r="DP869" s="215"/>
      <c r="DQ869" s="215"/>
      <c r="DR869" s="215"/>
      <c r="DS869" s="215"/>
      <c r="DT869" s="215"/>
      <c r="DU869" s="215"/>
      <c r="DV869" s="215"/>
      <c r="DW869" s="215"/>
      <c r="DX869" s="215"/>
      <c r="DY869" s="215"/>
      <c r="DZ869" s="215"/>
      <c r="EA869" s="215"/>
      <c r="EB869" s="215"/>
      <c r="EC869" s="215"/>
      <c r="ED869" s="215"/>
      <c r="EE869" s="215"/>
      <c r="EF869" s="215"/>
      <c r="EG869" s="215"/>
      <c r="EH869" s="215"/>
      <c r="EI869" s="215"/>
      <c r="EJ869" s="215"/>
      <c r="EK869" s="215"/>
      <c r="EL869" s="215"/>
      <c r="EM869" s="215"/>
      <c r="EN869" s="215"/>
      <c r="EO869" s="215"/>
      <c r="EP869" s="215"/>
      <c r="EQ869" s="215"/>
      <c r="ER869" s="215"/>
      <c r="ES869" s="215"/>
      <c r="ET869" s="215"/>
      <c r="EU869" s="215"/>
      <c r="EV869" s="215"/>
      <c r="EW869" s="215"/>
      <c r="EX869" s="215"/>
      <c r="EY869" s="215"/>
      <c r="EZ869" s="215"/>
      <c r="FA869" s="215"/>
      <c r="FB869" s="215"/>
      <c r="FC869" s="215"/>
      <c r="FD869" s="215"/>
      <c r="FE869" s="215"/>
      <c r="FF869" s="215"/>
      <c r="FG869" s="215"/>
      <c r="FH869" s="215"/>
      <c r="FI869" s="215"/>
      <c r="FJ869" s="215"/>
      <c r="FK869" s="215"/>
      <c r="FL869" s="215"/>
      <c r="FM869" s="215"/>
      <c r="FN869" s="215"/>
      <c r="FO869" s="215"/>
      <c r="FP869" s="215"/>
      <c r="FQ869" s="215"/>
      <c r="FR869" s="215"/>
      <c r="FS869" s="215"/>
      <c r="FT869" s="215"/>
      <c r="FU869" s="215"/>
      <c r="FV869" s="215"/>
      <c r="FW869" s="215"/>
      <c r="FX869" s="215"/>
      <c r="FY869" s="215"/>
      <c r="FZ869" s="215"/>
      <c r="GA869" s="215"/>
      <c r="GB869" s="215"/>
      <c r="GC869" s="215"/>
      <c r="GD869" s="215"/>
      <c r="GE869" s="215"/>
      <c r="GF869" s="215"/>
      <c r="GG869" s="215"/>
      <c r="GH869" s="215"/>
      <c r="GI869" s="215"/>
      <c r="GJ869" s="215"/>
      <c r="GK869" s="215"/>
      <c r="GL869" s="215"/>
      <c r="GM869" s="215"/>
      <c r="GN869" s="215"/>
      <c r="GO869" s="215"/>
      <c r="GP869" s="215"/>
      <c r="GQ869" s="215"/>
      <c r="GR869" s="215"/>
      <c r="GS869" s="215"/>
      <c r="GT869" s="215"/>
      <c r="GU869" s="215"/>
      <c r="GV869" s="215"/>
      <c r="GW869" s="215"/>
      <c r="GX869" s="215"/>
      <c r="GY869" s="215"/>
      <c r="GZ869" s="215"/>
      <c r="HA869" s="215"/>
      <c r="HB869" s="215"/>
      <c r="HC869" s="215"/>
      <c r="HD869" s="215"/>
      <c r="HE869" s="215"/>
      <c r="HF869" s="215"/>
      <c r="HG869" s="215"/>
      <c r="HH869" s="215"/>
      <c r="HI869" s="215"/>
      <c r="HJ869" s="215"/>
      <c r="HK869" s="215"/>
      <c r="HL869" s="215"/>
      <c r="HM869" s="215"/>
      <c r="HN869" s="215"/>
      <c r="HO869" s="215"/>
      <c r="HP869" s="215"/>
      <c r="HQ869" s="215"/>
      <c r="HR869" s="215"/>
      <c r="HS869" s="215"/>
      <c r="HT869" s="215"/>
      <c r="HU869" s="215"/>
      <c r="HV869" s="215"/>
      <c r="HW869" s="215"/>
      <c r="HX869" s="215"/>
      <c r="HY869" s="215"/>
      <c r="HZ869" s="215"/>
      <c r="IA869" s="215"/>
      <c r="IB869" s="215"/>
      <c r="IC869" s="215"/>
      <c r="ID869" s="215"/>
      <c r="IE869" s="215"/>
      <c r="IF869" s="215"/>
      <c r="IG869" s="215"/>
      <c r="IH869" s="215"/>
      <c r="II869" s="215"/>
      <c r="IJ869" s="215"/>
      <c r="IK869" s="215"/>
      <c r="IL869" s="215"/>
      <c r="IM869" s="215"/>
      <c r="IN869" s="215"/>
      <c r="IO869" s="215"/>
      <c r="IP869" s="215"/>
      <c r="IQ869" s="215"/>
      <c r="IR869" s="215"/>
      <c r="IS869" s="215"/>
      <c r="IT869" s="215"/>
      <c r="IU869" s="215"/>
      <c r="IV869" s="215"/>
      <c r="IW869" s="215"/>
      <c r="IX869" s="215"/>
      <c r="IY869" s="215"/>
      <c r="IZ869" s="215"/>
      <c r="JA869" s="215"/>
      <c r="JB869" s="215"/>
      <c r="JC869" s="215"/>
      <c r="JD869" s="215"/>
      <c r="JE869" s="215"/>
      <c r="JF869" s="215"/>
      <c r="JG869" s="215"/>
      <c r="JH869" s="215"/>
      <c r="JI869" s="215"/>
      <c r="JJ869" s="215"/>
      <c r="JK869" s="215"/>
      <c r="JL869" s="215"/>
      <c r="JM869" s="215"/>
      <c r="JN869" s="215"/>
      <c r="JO869" s="215"/>
      <c r="JP869" s="215"/>
      <c r="JQ869" s="215"/>
      <c r="JR869" s="215"/>
      <c r="JS869" s="215"/>
      <c r="JT869" s="215"/>
      <c r="JU869" s="215"/>
      <c r="JV869" s="215"/>
      <c r="JW869" s="215"/>
      <c r="JX869" s="215"/>
      <c r="JY869" s="215"/>
      <c r="JZ869" s="215"/>
      <c r="KA869" s="215"/>
      <c r="KB869" s="215"/>
      <c r="KC869" s="215"/>
      <c r="KD869" s="215"/>
      <c r="KE869" s="215"/>
      <c r="KF869" s="215"/>
      <c r="KG869" s="215"/>
      <c r="KH869" s="215"/>
      <c r="KI869" s="215"/>
      <c r="KJ869" s="215"/>
      <c r="KK869" s="215"/>
      <c r="KL869" s="215"/>
      <c r="KM869" s="215"/>
      <c r="KN869" s="215"/>
      <c r="KO869" s="215"/>
      <c r="KP869" s="215"/>
      <c r="KQ869" s="215"/>
      <c r="KR869" s="215"/>
      <c r="KS869" s="215"/>
      <c r="KT869" s="215"/>
      <c r="KU869" s="215"/>
      <c r="KV869" s="215"/>
      <c r="KW869" s="215"/>
      <c r="KX869" s="215"/>
      <c r="KY869" s="215"/>
      <c r="KZ869" s="215"/>
      <c r="LA869" s="215"/>
      <c r="LB869" s="215"/>
      <c r="LC869" s="215"/>
      <c r="LD869" s="215"/>
      <c r="LE869" s="215"/>
      <c r="LF869" s="215"/>
      <c r="LG869" s="215"/>
      <c r="LH869" s="215"/>
      <c r="LI869" s="215"/>
      <c r="LJ869" s="215"/>
      <c r="LK869" s="215"/>
      <c r="LL869" s="215"/>
      <c r="LM869" s="215"/>
      <c r="LN869" s="215"/>
      <c r="LO869" s="215"/>
      <c r="LP869" s="215"/>
      <c r="LQ869" s="215"/>
      <c r="LR869" s="215"/>
      <c r="LS869" s="215"/>
      <c r="LT869" s="215"/>
      <c r="LU869" s="215"/>
      <c r="LV869" s="215"/>
      <c r="LW869" s="215"/>
      <c r="LX869" s="215"/>
      <c r="LY869" s="215"/>
      <c r="LZ869" s="215"/>
      <c r="MA869" s="215"/>
      <c r="MB869" s="215"/>
      <c r="MC869" s="215"/>
      <c r="MD869" s="215"/>
      <c r="ME869" s="215"/>
      <c r="MF869" s="215"/>
      <c r="MG869" s="215"/>
      <c r="MH869" s="215"/>
      <c r="MI869" s="215"/>
      <c r="MJ869" s="215"/>
      <c r="MK869" s="215"/>
      <c r="ML869" s="215"/>
      <c r="MM869" s="215"/>
      <c r="MN869" s="215"/>
      <c r="MO869" s="215"/>
      <c r="MP869" s="215"/>
      <c r="MQ869" s="215"/>
      <c r="MR869" s="215"/>
      <c r="MS869" s="215"/>
      <c r="MT869" s="215"/>
      <c r="MU869" s="215"/>
      <c r="MV869" s="215"/>
      <c r="MW869" s="215"/>
      <c r="MX869" s="215"/>
      <c r="MY869" s="215"/>
      <c r="MZ869" s="215"/>
      <c r="NA869" s="215"/>
      <c r="NB869" s="215"/>
      <c r="NC869" s="215"/>
      <c r="ND869" s="215"/>
      <c r="NE869" s="215"/>
      <c r="NF869" s="215"/>
      <c r="NG869" s="215"/>
      <c r="NH869" s="215"/>
      <c r="NI869" s="215"/>
      <c r="NJ869" s="215"/>
      <c r="NK869" s="215"/>
      <c r="NL869" s="215"/>
      <c r="NM869" s="215"/>
      <c r="NN869" s="215"/>
      <c r="NO869" s="215"/>
      <c r="NP869" s="215"/>
      <c r="NQ869" s="215"/>
      <c r="NR869" s="215"/>
      <c r="NS869" s="215"/>
      <c r="NT869" s="215"/>
      <c r="NU869" s="215"/>
      <c r="NV869" s="215"/>
      <c r="NW869" s="215"/>
      <c r="NX869" s="215"/>
      <c r="NY869" s="215"/>
      <c r="NZ869" s="215"/>
      <c r="OA869" s="215"/>
      <c r="OB869" s="215"/>
      <c r="OC869" s="215"/>
      <c r="OD869" s="215"/>
      <c r="OE869" s="215"/>
      <c r="OF869" s="215"/>
      <c r="OG869" s="215"/>
      <c r="OH869" s="215"/>
      <c r="OI869" s="215"/>
      <c r="OJ869" s="215"/>
      <c r="OK869" s="215"/>
      <c r="OL869" s="215"/>
      <c r="OM869" s="215"/>
      <c r="ON869" s="215"/>
      <c r="OO869" s="215"/>
      <c r="OP869" s="215"/>
      <c r="OQ869" s="215"/>
      <c r="OR869" s="215"/>
      <c r="OS869" s="215"/>
      <c r="OT869" s="215"/>
      <c r="OU869" s="215"/>
      <c r="OV869" s="215"/>
      <c r="OW869" s="215"/>
      <c r="OX869" s="215"/>
      <c r="OY869" s="215"/>
      <c r="OZ869" s="215"/>
      <c r="PA869" s="215"/>
      <c r="PB869" s="215"/>
      <c r="PC869" s="215"/>
      <c r="PD869" s="215"/>
      <c r="PE869" s="215"/>
      <c r="PF869" s="215"/>
      <c r="PG869" s="215"/>
      <c r="PH869" s="215"/>
      <c r="PI869" s="215"/>
      <c r="PJ869" s="215"/>
      <c r="PK869" s="215"/>
      <c r="PL869" s="215"/>
      <c r="PM869" s="215"/>
      <c r="PN869" s="215"/>
      <c r="PO869" s="215"/>
      <c r="PP869" s="215"/>
      <c r="PQ869" s="215"/>
      <c r="PR869" s="215"/>
      <c r="PS869" s="215"/>
      <c r="PT869" s="215"/>
      <c r="PU869" s="215"/>
      <c r="PV869" s="215"/>
      <c r="PW869" s="215"/>
      <c r="PX869" s="215"/>
      <c r="PY869" s="215"/>
      <c r="PZ869" s="215"/>
      <c r="QA869" s="215"/>
      <c r="QB869" s="215"/>
      <c r="QC869" s="215"/>
      <c r="QD869" s="215"/>
      <c r="QE869" s="215"/>
      <c r="QF869" s="215"/>
      <c r="QG869" s="215"/>
      <c r="QH869" s="215"/>
      <c r="QI869" s="215"/>
      <c r="QJ869" s="215"/>
      <c r="QK869" s="215"/>
      <c r="QL869" s="215"/>
      <c r="QM869" s="215"/>
      <c r="QN869" s="215"/>
      <c r="QO869" s="215"/>
      <c r="QP869" s="215"/>
      <c r="QQ869" s="215"/>
      <c r="QR869" s="215"/>
      <c r="QS869" s="215"/>
      <c r="QT869" s="215"/>
      <c r="QU869" s="215"/>
      <c r="QV869" s="215"/>
      <c r="QW869" s="215"/>
      <c r="QX869" s="215"/>
      <c r="QY869" s="215"/>
      <c r="QZ869" s="215"/>
      <c r="RA869" s="215"/>
      <c r="RB869" s="215"/>
      <c r="RC869" s="215"/>
      <c r="RD869" s="215"/>
      <c r="RE869" s="215"/>
      <c r="RF869" s="215"/>
      <c r="RG869" s="215"/>
      <c r="RH869" s="215"/>
      <c r="RI869" s="215"/>
      <c r="RJ869" s="215"/>
      <c r="RK869" s="215"/>
      <c r="RL869" s="215"/>
      <c r="RM869" s="215"/>
      <c r="RN869" s="215"/>
      <c r="RO869" s="215"/>
      <c r="RP869" s="215"/>
      <c r="RQ869" s="215"/>
      <c r="RR869" s="215"/>
      <c r="RS869" s="215"/>
      <c r="RT869" s="215"/>
      <c r="RU869" s="215"/>
      <c r="RV869" s="215"/>
      <c r="RW869" s="215"/>
      <c r="RX869" s="215"/>
      <c r="RY869" s="215"/>
      <c r="RZ869" s="215"/>
      <c r="SA869" s="215"/>
      <c r="SB869" s="215"/>
    </row>
    <row r="870" spans="1:496" ht="15" customHeight="1" x14ac:dyDescent="0.2">
      <c r="A870" s="216" t="s">
        <v>1127</v>
      </c>
      <c r="B870" s="216">
        <v>215004</v>
      </c>
      <c r="E870" s="215" t="s">
        <v>552</v>
      </c>
    </row>
    <row r="871" spans="1:496" ht="15" customHeight="1" x14ac:dyDescent="0.2">
      <c r="A871" s="216" t="s">
        <v>1128</v>
      </c>
      <c r="B871" s="216">
        <v>215005</v>
      </c>
      <c r="E871" s="215" t="s">
        <v>553</v>
      </c>
    </row>
    <row r="872" spans="1:496" ht="15" customHeight="1" x14ac:dyDescent="0.2">
      <c r="A872" s="216" t="s">
        <v>1129</v>
      </c>
      <c r="B872" s="216">
        <v>215006</v>
      </c>
      <c r="E872" s="215" t="s">
        <v>554</v>
      </c>
    </row>
    <row r="873" spans="1:496" ht="15" customHeight="1" x14ac:dyDescent="0.2">
      <c r="A873" s="216"/>
    </row>
    <row r="874" spans="1:496" ht="15" customHeight="1" x14ac:dyDescent="0.2">
      <c r="A874" s="216" t="s">
        <v>1130</v>
      </c>
      <c r="B874" s="216">
        <v>216</v>
      </c>
      <c r="E874" s="215" t="s">
        <v>761</v>
      </c>
    </row>
    <row r="875" spans="1:496" ht="15" customHeight="1" x14ac:dyDescent="0.2">
      <c r="A875" s="216" t="s">
        <v>1131</v>
      </c>
      <c r="B875" s="216">
        <v>216001</v>
      </c>
      <c r="E875" s="215" t="s">
        <v>555</v>
      </c>
    </row>
    <row r="876" spans="1:496" ht="15" customHeight="1" x14ac:dyDescent="0.2">
      <c r="A876" s="216" t="s">
        <v>1132</v>
      </c>
      <c r="B876" s="216">
        <v>216002</v>
      </c>
      <c r="E876" s="215" t="s">
        <v>556</v>
      </c>
    </row>
    <row r="877" spans="1:496" ht="15" customHeight="1" x14ac:dyDescent="0.2">
      <c r="A877" s="216" t="s">
        <v>1133</v>
      </c>
      <c r="B877" s="216">
        <v>216003</v>
      </c>
      <c r="E877" s="215" t="s">
        <v>557</v>
      </c>
    </row>
    <row r="878" spans="1:496" ht="15" customHeight="1" x14ac:dyDescent="0.2">
      <c r="A878" s="216" t="s">
        <v>1134</v>
      </c>
      <c r="B878" s="216">
        <v>216004</v>
      </c>
      <c r="E878" s="215" t="s">
        <v>558</v>
      </c>
    </row>
    <row r="879" spans="1:496" ht="15" customHeight="1" x14ac:dyDescent="0.2">
      <c r="A879" s="216" t="s">
        <v>1135</v>
      </c>
      <c r="B879" s="216">
        <v>216005</v>
      </c>
      <c r="E879" s="215" t="s">
        <v>559</v>
      </c>
    </row>
    <row r="880" spans="1:496" ht="15" customHeight="1" x14ac:dyDescent="0.2">
      <c r="A880" s="216"/>
    </row>
    <row r="881" spans="1:5" ht="15" customHeight="1" x14ac:dyDescent="0.2">
      <c r="A881" s="216" t="s">
        <v>1136</v>
      </c>
      <c r="B881" s="216">
        <v>217</v>
      </c>
      <c r="E881" s="215" t="s">
        <v>762</v>
      </c>
    </row>
    <row r="882" spans="1:5" ht="15" customHeight="1" x14ac:dyDescent="0.2">
      <c r="A882" s="216" t="s">
        <v>1137</v>
      </c>
      <c r="B882" s="216">
        <v>217001</v>
      </c>
      <c r="E882" s="215" t="s">
        <v>560</v>
      </c>
    </row>
    <row r="883" spans="1:5" ht="15" customHeight="1" x14ac:dyDescent="0.2">
      <c r="A883" s="216" t="s">
        <v>1138</v>
      </c>
      <c r="B883" s="216">
        <v>217002</v>
      </c>
      <c r="E883" s="215" t="s">
        <v>561</v>
      </c>
    </row>
    <row r="884" spans="1:5" ht="15" customHeight="1" x14ac:dyDescent="0.2">
      <c r="A884" s="216"/>
    </row>
    <row r="885" spans="1:5" ht="15" customHeight="1" x14ac:dyDescent="0.2">
      <c r="A885" s="216" t="s">
        <v>1139</v>
      </c>
      <c r="B885" s="216">
        <v>218</v>
      </c>
      <c r="E885" s="215" t="s">
        <v>717</v>
      </c>
    </row>
    <row r="886" spans="1:5" ht="15" customHeight="1" x14ac:dyDescent="0.2">
      <c r="A886" s="216" t="s">
        <v>1140</v>
      </c>
      <c r="B886" s="216">
        <v>218001</v>
      </c>
      <c r="E886" s="215" t="s">
        <v>562</v>
      </c>
    </row>
    <row r="887" spans="1:5" ht="15" customHeight="1" x14ac:dyDescent="0.2">
      <c r="A887" s="216" t="s">
        <v>1141</v>
      </c>
      <c r="B887" s="216">
        <v>218002</v>
      </c>
      <c r="E887" s="215" t="s">
        <v>563</v>
      </c>
    </row>
    <row r="888" spans="1:5" ht="15" customHeight="1" x14ac:dyDescent="0.2">
      <c r="A888" s="216" t="s">
        <v>1142</v>
      </c>
      <c r="B888" s="216">
        <v>218003</v>
      </c>
      <c r="E888" s="215" t="s">
        <v>564</v>
      </c>
    </row>
    <row r="889" spans="1:5" ht="15" customHeight="1" x14ac:dyDescent="0.2">
      <c r="A889" s="216"/>
    </row>
    <row r="890" spans="1:5" ht="15" customHeight="1" x14ac:dyDescent="0.2">
      <c r="A890" s="216" t="s">
        <v>1143</v>
      </c>
      <c r="B890" s="216">
        <v>219</v>
      </c>
      <c r="E890" s="215" t="s">
        <v>763</v>
      </c>
    </row>
    <row r="891" spans="1:5" ht="15" customHeight="1" x14ac:dyDescent="0.2">
      <c r="A891" s="216" t="s">
        <v>1144</v>
      </c>
      <c r="B891" s="216">
        <v>219001</v>
      </c>
      <c r="E891" s="215" t="s">
        <v>764</v>
      </c>
    </row>
    <row r="892" spans="1:5" ht="15" customHeight="1" x14ac:dyDescent="0.2">
      <c r="A892" s="216" t="s">
        <v>1145</v>
      </c>
      <c r="B892" s="216">
        <v>219002</v>
      </c>
      <c r="E892" s="215" t="s">
        <v>765</v>
      </c>
    </row>
    <row r="893" spans="1:5" ht="15" customHeight="1" x14ac:dyDescent="0.2">
      <c r="A893" s="216" t="s">
        <v>1146</v>
      </c>
      <c r="B893" s="216">
        <v>219003</v>
      </c>
      <c r="E893" s="215" t="s">
        <v>766</v>
      </c>
    </row>
    <row r="894" spans="1:5" ht="15" customHeight="1" x14ac:dyDescent="0.2">
      <c r="A894" s="216" t="s">
        <v>1147</v>
      </c>
      <c r="B894" s="216">
        <v>219004</v>
      </c>
      <c r="E894" s="215" t="s">
        <v>767</v>
      </c>
    </row>
    <row r="895" spans="1:5" ht="15" customHeight="1" x14ac:dyDescent="0.2">
      <c r="A895" s="216" t="s">
        <v>1148</v>
      </c>
      <c r="B895" s="216">
        <v>219005</v>
      </c>
      <c r="E895" s="215" t="s">
        <v>768</v>
      </c>
    </row>
    <row r="896" spans="1:5" ht="15" customHeight="1" x14ac:dyDescent="0.2">
      <c r="A896" s="216"/>
    </row>
    <row r="897" spans="1:496" ht="15" customHeight="1" x14ac:dyDescent="0.2">
      <c r="A897" s="216" t="s">
        <v>1149</v>
      </c>
      <c r="B897" s="216">
        <v>220</v>
      </c>
      <c r="E897" s="215" t="s">
        <v>769</v>
      </c>
    </row>
    <row r="898" spans="1:496" s="221" customFormat="1" ht="15" customHeight="1" x14ac:dyDescent="0.2">
      <c r="A898" s="219"/>
      <c r="B898" s="219"/>
      <c r="D898" s="219"/>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215"/>
      <c r="BE898" s="215"/>
      <c r="BF898" s="215"/>
      <c r="BG898" s="215"/>
      <c r="BH898" s="215"/>
      <c r="BI898" s="215"/>
      <c r="BJ898" s="215"/>
      <c r="BK898" s="215"/>
      <c r="BL898" s="215"/>
      <c r="BM898" s="215"/>
      <c r="BN898" s="215"/>
      <c r="BO898" s="215"/>
      <c r="BP898" s="215"/>
      <c r="BQ898" s="215"/>
      <c r="BR898" s="215"/>
      <c r="BS898" s="215"/>
      <c r="BT898" s="215"/>
      <c r="BU898" s="215"/>
      <c r="BV898" s="215"/>
      <c r="BW898" s="215"/>
      <c r="BX898" s="215"/>
      <c r="BY898" s="215"/>
      <c r="BZ898" s="215"/>
      <c r="CA898" s="215"/>
      <c r="CB898" s="215"/>
      <c r="CC898" s="215"/>
      <c r="CD898" s="215"/>
      <c r="CE898" s="215"/>
      <c r="CF898" s="215"/>
      <c r="CG898" s="215"/>
      <c r="CH898" s="215"/>
      <c r="CI898" s="215"/>
      <c r="CJ898" s="215"/>
      <c r="CK898" s="215"/>
      <c r="CL898" s="215"/>
      <c r="CM898" s="215"/>
      <c r="CN898" s="215"/>
      <c r="CO898" s="215"/>
      <c r="CP898" s="215"/>
      <c r="CQ898" s="215"/>
      <c r="CR898" s="215"/>
      <c r="CS898" s="215"/>
      <c r="CT898" s="215"/>
      <c r="CU898" s="215"/>
      <c r="CV898" s="215"/>
      <c r="CW898" s="215"/>
      <c r="CX898" s="215"/>
      <c r="CY898" s="215"/>
      <c r="CZ898" s="215"/>
      <c r="DA898" s="215"/>
      <c r="DB898" s="215"/>
      <c r="DC898" s="215"/>
      <c r="DD898" s="215"/>
      <c r="DE898" s="215"/>
      <c r="DF898" s="215"/>
      <c r="DG898" s="215"/>
      <c r="DH898" s="215"/>
      <c r="DI898" s="215"/>
      <c r="DJ898" s="215"/>
      <c r="DK898" s="215"/>
      <c r="DL898" s="215"/>
      <c r="DM898" s="215"/>
      <c r="DN898" s="215"/>
      <c r="DO898" s="215"/>
      <c r="DP898" s="215"/>
      <c r="DQ898" s="215"/>
      <c r="DR898" s="215"/>
      <c r="DS898" s="215"/>
      <c r="DT898" s="215"/>
      <c r="DU898" s="215"/>
      <c r="DV898" s="215"/>
      <c r="DW898" s="215"/>
      <c r="DX898" s="215"/>
      <c r="DY898" s="215"/>
      <c r="DZ898" s="215"/>
      <c r="EA898" s="215"/>
      <c r="EB898" s="215"/>
      <c r="EC898" s="215"/>
      <c r="ED898" s="215"/>
      <c r="EE898" s="215"/>
      <c r="EF898" s="215"/>
      <c r="EG898" s="215"/>
      <c r="EH898" s="215"/>
      <c r="EI898" s="215"/>
      <c r="EJ898" s="215"/>
      <c r="EK898" s="215"/>
      <c r="EL898" s="215"/>
      <c r="EM898" s="215"/>
      <c r="EN898" s="215"/>
      <c r="EO898" s="215"/>
      <c r="EP898" s="215"/>
      <c r="EQ898" s="215"/>
      <c r="ER898" s="215"/>
      <c r="ES898" s="215"/>
      <c r="ET898" s="215"/>
      <c r="EU898" s="215"/>
      <c r="EV898" s="215"/>
      <c r="EW898" s="215"/>
      <c r="EX898" s="215"/>
      <c r="EY898" s="215"/>
      <c r="EZ898" s="215"/>
      <c r="FA898" s="215"/>
      <c r="FB898" s="215"/>
      <c r="FC898" s="215"/>
      <c r="FD898" s="215"/>
      <c r="FE898" s="215"/>
      <c r="FF898" s="215"/>
      <c r="FG898" s="215"/>
      <c r="FH898" s="215"/>
      <c r="FI898" s="215"/>
      <c r="FJ898" s="215"/>
      <c r="FK898" s="215"/>
      <c r="FL898" s="215"/>
      <c r="FM898" s="215"/>
      <c r="FN898" s="215"/>
      <c r="FO898" s="215"/>
      <c r="FP898" s="215"/>
      <c r="FQ898" s="215"/>
      <c r="FR898" s="215"/>
      <c r="FS898" s="215"/>
      <c r="FT898" s="215"/>
      <c r="FU898" s="215"/>
      <c r="FV898" s="215"/>
      <c r="FW898" s="215"/>
      <c r="FX898" s="215"/>
      <c r="FY898" s="215"/>
      <c r="FZ898" s="215"/>
      <c r="GA898" s="215"/>
      <c r="GB898" s="215"/>
      <c r="GC898" s="215"/>
      <c r="GD898" s="215"/>
      <c r="GE898" s="215"/>
      <c r="GF898" s="215"/>
      <c r="GG898" s="215"/>
      <c r="GH898" s="215"/>
      <c r="GI898" s="215"/>
      <c r="GJ898" s="215"/>
      <c r="GK898" s="215"/>
      <c r="GL898" s="215"/>
      <c r="GM898" s="215"/>
      <c r="GN898" s="215"/>
      <c r="GO898" s="215"/>
      <c r="GP898" s="215"/>
      <c r="GQ898" s="215"/>
      <c r="GR898" s="215"/>
      <c r="GS898" s="215"/>
      <c r="GT898" s="215"/>
      <c r="GU898" s="215"/>
      <c r="GV898" s="215"/>
      <c r="GW898" s="215"/>
      <c r="GX898" s="215"/>
      <c r="GY898" s="215"/>
      <c r="GZ898" s="215"/>
      <c r="HA898" s="215"/>
      <c r="HB898" s="215"/>
      <c r="HC898" s="215"/>
      <c r="HD898" s="215"/>
      <c r="HE898" s="215"/>
      <c r="HF898" s="215"/>
      <c r="HG898" s="215"/>
      <c r="HH898" s="215"/>
      <c r="HI898" s="215"/>
      <c r="HJ898" s="215"/>
      <c r="HK898" s="215"/>
      <c r="HL898" s="215"/>
      <c r="HM898" s="215"/>
      <c r="HN898" s="215"/>
      <c r="HO898" s="215"/>
      <c r="HP898" s="215"/>
      <c r="HQ898" s="215"/>
      <c r="HR898" s="215"/>
      <c r="HS898" s="215"/>
      <c r="HT898" s="215"/>
      <c r="HU898" s="215"/>
      <c r="HV898" s="215"/>
      <c r="HW898" s="215"/>
      <c r="HX898" s="215"/>
      <c r="HY898" s="215"/>
      <c r="HZ898" s="215"/>
      <c r="IA898" s="215"/>
      <c r="IB898" s="215"/>
      <c r="IC898" s="215"/>
      <c r="ID898" s="215"/>
      <c r="IE898" s="215"/>
      <c r="IF898" s="215"/>
      <c r="IG898" s="215"/>
      <c r="IH898" s="215"/>
      <c r="II898" s="215"/>
      <c r="IJ898" s="215"/>
      <c r="IK898" s="215"/>
      <c r="IL898" s="215"/>
      <c r="IM898" s="215"/>
      <c r="IN898" s="215"/>
      <c r="IO898" s="215"/>
      <c r="IP898" s="215"/>
      <c r="IQ898" s="215"/>
      <c r="IR898" s="215"/>
      <c r="IS898" s="215"/>
      <c r="IT898" s="215"/>
      <c r="IU898" s="215"/>
      <c r="IV898" s="215"/>
      <c r="IW898" s="215"/>
      <c r="IX898" s="215"/>
      <c r="IY898" s="215"/>
      <c r="IZ898" s="215"/>
      <c r="JA898" s="215"/>
      <c r="JB898" s="215"/>
      <c r="JC898" s="215"/>
      <c r="JD898" s="215"/>
      <c r="JE898" s="215"/>
      <c r="JF898" s="215"/>
      <c r="JG898" s="215"/>
      <c r="JH898" s="215"/>
      <c r="JI898" s="215"/>
      <c r="JJ898" s="215"/>
      <c r="JK898" s="215"/>
      <c r="JL898" s="215"/>
      <c r="JM898" s="215"/>
      <c r="JN898" s="215"/>
      <c r="JO898" s="215"/>
      <c r="JP898" s="215"/>
      <c r="JQ898" s="215"/>
      <c r="JR898" s="215"/>
      <c r="JS898" s="215"/>
      <c r="JT898" s="215"/>
      <c r="JU898" s="215"/>
      <c r="JV898" s="215"/>
      <c r="JW898" s="215"/>
      <c r="JX898" s="215"/>
      <c r="JY898" s="215"/>
      <c r="JZ898" s="215"/>
      <c r="KA898" s="215"/>
      <c r="KB898" s="215"/>
      <c r="KC898" s="215"/>
      <c r="KD898" s="215"/>
      <c r="KE898" s="215"/>
      <c r="KF898" s="215"/>
      <c r="KG898" s="215"/>
      <c r="KH898" s="215"/>
      <c r="KI898" s="215"/>
      <c r="KJ898" s="215"/>
      <c r="KK898" s="215"/>
      <c r="KL898" s="215"/>
      <c r="KM898" s="215"/>
      <c r="KN898" s="215"/>
      <c r="KO898" s="215"/>
      <c r="KP898" s="215"/>
      <c r="KQ898" s="215"/>
      <c r="KR898" s="215"/>
      <c r="KS898" s="215"/>
      <c r="KT898" s="215"/>
      <c r="KU898" s="215"/>
      <c r="KV898" s="215"/>
      <c r="KW898" s="215"/>
      <c r="KX898" s="215"/>
      <c r="KY898" s="215"/>
      <c r="KZ898" s="215"/>
      <c r="LA898" s="215"/>
      <c r="LB898" s="215"/>
      <c r="LC898" s="215"/>
      <c r="LD898" s="215"/>
      <c r="LE898" s="215"/>
      <c r="LF898" s="215"/>
      <c r="LG898" s="215"/>
      <c r="LH898" s="215"/>
      <c r="LI898" s="215"/>
      <c r="LJ898" s="215"/>
      <c r="LK898" s="215"/>
      <c r="LL898" s="215"/>
      <c r="LM898" s="215"/>
      <c r="LN898" s="215"/>
      <c r="LO898" s="215"/>
      <c r="LP898" s="215"/>
      <c r="LQ898" s="215"/>
      <c r="LR898" s="215"/>
      <c r="LS898" s="215"/>
      <c r="LT898" s="215"/>
      <c r="LU898" s="215"/>
      <c r="LV898" s="215"/>
      <c r="LW898" s="215"/>
      <c r="LX898" s="215"/>
      <c r="LY898" s="215"/>
      <c r="LZ898" s="215"/>
      <c r="MA898" s="215"/>
      <c r="MB898" s="215"/>
      <c r="MC898" s="215"/>
      <c r="MD898" s="215"/>
      <c r="ME898" s="215"/>
      <c r="MF898" s="215"/>
      <c r="MG898" s="215"/>
      <c r="MH898" s="215"/>
      <c r="MI898" s="215"/>
      <c r="MJ898" s="215"/>
      <c r="MK898" s="215"/>
      <c r="ML898" s="215"/>
      <c r="MM898" s="215"/>
      <c r="MN898" s="215"/>
      <c r="MO898" s="215"/>
      <c r="MP898" s="215"/>
      <c r="MQ898" s="215"/>
      <c r="MR898" s="215"/>
      <c r="MS898" s="215"/>
      <c r="MT898" s="215"/>
      <c r="MU898" s="215"/>
      <c r="MV898" s="215"/>
      <c r="MW898" s="215"/>
      <c r="MX898" s="215"/>
      <c r="MY898" s="215"/>
      <c r="MZ898" s="215"/>
      <c r="NA898" s="215"/>
      <c r="NB898" s="215"/>
      <c r="NC898" s="215"/>
      <c r="ND898" s="215"/>
      <c r="NE898" s="215"/>
      <c r="NF898" s="215"/>
      <c r="NG898" s="215"/>
      <c r="NH898" s="215"/>
      <c r="NI898" s="215"/>
      <c r="NJ898" s="215"/>
      <c r="NK898" s="215"/>
      <c r="NL898" s="215"/>
      <c r="NM898" s="215"/>
      <c r="NN898" s="215"/>
      <c r="NO898" s="215"/>
      <c r="NP898" s="215"/>
      <c r="NQ898" s="215"/>
      <c r="NR898" s="215"/>
      <c r="NS898" s="215"/>
      <c r="NT898" s="215"/>
      <c r="NU898" s="215"/>
      <c r="NV898" s="215"/>
      <c r="NW898" s="215"/>
      <c r="NX898" s="215"/>
      <c r="NY898" s="215"/>
      <c r="NZ898" s="215"/>
      <c r="OA898" s="215"/>
      <c r="OB898" s="215"/>
      <c r="OC898" s="215"/>
      <c r="OD898" s="215"/>
      <c r="OE898" s="215"/>
      <c r="OF898" s="215"/>
      <c r="OG898" s="215"/>
      <c r="OH898" s="215"/>
      <c r="OI898" s="215"/>
      <c r="OJ898" s="215"/>
      <c r="OK898" s="215"/>
      <c r="OL898" s="215"/>
      <c r="OM898" s="215"/>
      <c r="ON898" s="215"/>
      <c r="OO898" s="215"/>
      <c r="OP898" s="215"/>
      <c r="OQ898" s="215"/>
      <c r="OR898" s="215"/>
      <c r="OS898" s="215"/>
      <c r="OT898" s="215"/>
      <c r="OU898" s="215"/>
      <c r="OV898" s="215"/>
      <c r="OW898" s="215"/>
      <c r="OX898" s="215"/>
      <c r="OY898" s="215"/>
      <c r="OZ898" s="215"/>
      <c r="PA898" s="215"/>
      <c r="PB898" s="215"/>
      <c r="PC898" s="215"/>
      <c r="PD898" s="215"/>
      <c r="PE898" s="215"/>
      <c r="PF898" s="215"/>
      <c r="PG898" s="215"/>
      <c r="PH898" s="215"/>
      <c r="PI898" s="215"/>
      <c r="PJ898" s="215"/>
      <c r="PK898" s="215"/>
      <c r="PL898" s="215"/>
      <c r="PM898" s="215"/>
      <c r="PN898" s="215"/>
      <c r="PO898" s="215"/>
      <c r="PP898" s="215"/>
      <c r="PQ898" s="215"/>
      <c r="PR898" s="215"/>
      <c r="PS898" s="215"/>
      <c r="PT898" s="215"/>
      <c r="PU898" s="215"/>
      <c r="PV898" s="215"/>
      <c r="PW898" s="215"/>
      <c r="PX898" s="215"/>
      <c r="PY898" s="215"/>
      <c r="PZ898" s="215"/>
      <c r="QA898" s="215"/>
      <c r="QB898" s="215"/>
      <c r="QC898" s="215"/>
      <c r="QD898" s="215"/>
      <c r="QE898" s="215"/>
      <c r="QF898" s="215"/>
      <c r="QG898" s="215"/>
      <c r="QH898" s="215"/>
      <c r="QI898" s="215"/>
      <c r="QJ898" s="215"/>
      <c r="QK898" s="215"/>
      <c r="QL898" s="215"/>
      <c r="QM898" s="215"/>
      <c r="QN898" s="215"/>
      <c r="QO898" s="215"/>
      <c r="QP898" s="215"/>
      <c r="QQ898" s="215"/>
      <c r="QR898" s="215"/>
      <c r="QS898" s="215"/>
      <c r="QT898" s="215"/>
      <c r="QU898" s="215"/>
      <c r="QV898" s="215"/>
      <c r="QW898" s="215"/>
      <c r="QX898" s="215"/>
      <c r="QY898" s="215"/>
      <c r="QZ898" s="215"/>
      <c r="RA898" s="215"/>
      <c r="RB898" s="215"/>
      <c r="RC898" s="215"/>
      <c r="RD898" s="215"/>
      <c r="RE898" s="215"/>
      <c r="RF898" s="215"/>
      <c r="RG898" s="215"/>
      <c r="RH898" s="215"/>
      <c r="RI898" s="215"/>
      <c r="RJ898" s="215"/>
      <c r="RK898" s="215"/>
      <c r="RL898" s="215"/>
      <c r="RM898" s="215"/>
      <c r="RN898" s="215"/>
      <c r="RO898" s="215"/>
      <c r="RP898" s="215"/>
      <c r="RQ898" s="215"/>
      <c r="RR898" s="215"/>
      <c r="RS898" s="215"/>
      <c r="RT898" s="215"/>
      <c r="RU898" s="215"/>
      <c r="RV898" s="215"/>
      <c r="RW898" s="215"/>
      <c r="RX898" s="215"/>
      <c r="RY898" s="215"/>
      <c r="RZ898" s="215"/>
      <c r="SA898" s="215"/>
      <c r="SB898" s="215"/>
    </row>
    <row r="899" spans="1:496" s="221" customFormat="1" ht="15" customHeight="1" x14ac:dyDescent="0.2">
      <c r="A899" s="219"/>
      <c r="B899" s="219"/>
      <c r="D899" s="219"/>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215"/>
      <c r="BE899" s="215"/>
      <c r="BF899" s="215"/>
      <c r="BG899" s="215"/>
      <c r="BH899" s="215"/>
      <c r="BI899" s="215"/>
      <c r="BJ899" s="215"/>
      <c r="BK899" s="215"/>
      <c r="BL899" s="215"/>
      <c r="BM899" s="215"/>
      <c r="BN899" s="215"/>
      <c r="BO899" s="215"/>
      <c r="BP899" s="215"/>
      <c r="BQ899" s="215"/>
      <c r="BR899" s="215"/>
      <c r="BS899" s="215"/>
      <c r="BT899" s="215"/>
      <c r="BU899" s="215"/>
      <c r="BV899" s="215"/>
      <c r="BW899" s="215"/>
      <c r="BX899" s="215"/>
      <c r="BY899" s="215"/>
      <c r="BZ899" s="215"/>
      <c r="CA899" s="215"/>
      <c r="CB899" s="215"/>
      <c r="CC899" s="215"/>
      <c r="CD899" s="215"/>
      <c r="CE899" s="215"/>
      <c r="CF899" s="215"/>
      <c r="CG899" s="215"/>
      <c r="CH899" s="215"/>
      <c r="CI899" s="215"/>
      <c r="CJ899" s="215"/>
      <c r="CK899" s="215"/>
      <c r="CL899" s="215"/>
      <c r="CM899" s="215"/>
      <c r="CN899" s="215"/>
      <c r="CO899" s="215"/>
      <c r="CP899" s="215"/>
      <c r="CQ899" s="215"/>
      <c r="CR899" s="215"/>
      <c r="CS899" s="215"/>
      <c r="CT899" s="215"/>
      <c r="CU899" s="215"/>
      <c r="CV899" s="215"/>
      <c r="CW899" s="215"/>
      <c r="CX899" s="215"/>
      <c r="CY899" s="215"/>
      <c r="CZ899" s="215"/>
      <c r="DA899" s="215"/>
      <c r="DB899" s="215"/>
      <c r="DC899" s="215"/>
      <c r="DD899" s="215"/>
      <c r="DE899" s="215"/>
      <c r="DF899" s="215"/>
      <c r="DG899" s="215"/>
      <c r="DH899" s="215"/>
      <c r="DI899" s="215"/>
      <c r="DJ899" s="215"/>
      <c r="DK899" s="215"/>
      <c r="DL899" s="215"/>
      <c r="DM899" s="215"/>
      <c r="DN899" s="215"/>
      <c r="DO899" s="215"/>
      <c r="DP899" s="215"/>
      <c r="DQ899" s="215"/>
      <c r="DR899" s="215"/>
      <c r="DS899" s="215"/>
      <c r="DT899" s="215"/>
      <c r="DU899" s="215"/>
      <c r="DV899" s="215"/>
      <c r="DW899" s="215"/>
      <c r="DX899" s="215"/>
      <c r="DY899" s="215"/>
      <c r="DZ899" s="215"/>
      <c r="EA899" s="215"/>
      <c r="EB899" s="215"/>
      <c r="EC899" s="215"/>
      <c r="ED899" s="215"/>
      <c r="EE899" s="215"/>
      <c r="EF899" s="215"/>
      <c r="EG899" s="215"/>
      <c r="EH899" s="215"/>
      <c r="EI899" s="215"/>
      <c r="EJ899" s="215"/>
      <c r="EK899" s="215"/>
      <c r="EL899" s="215"/>
      <c r="EM899" s="215"/>
      <c r="EN899" s="215"/>
      <c r="EO899" s="215"/>
      <c r="EP899" s="215"/>
      <c r="EQ899" s="215"/>
      <c r="ER899" s="215"/>
      <c r="ES899" s="215"/>
      <c r="ET899" s="215"/>
      <c r="EU899" s="215"/>
      <c r="EV899" s="215"/>
      <c r="EW899" s="215"/>
      <c r="EX899" s="215"/>
      <c r="EY899" s="215"/>
      <c r="EZ899" s="215"/>
      <c r="FA899" s="215"/>
      <c r="FB899" s="215"/>
      <c r="FC899" s="215"/>
      <c r="FD899" s="215"/>
      <c r="FE899" s="215"/>
      <c r="FF899" s="215"/>
      <c r="FG899" s="215"/>
      <c r="FH899" s="215"/>
      <c r="FI899" s="215"/>
      <c r="FJ899" s="215"/>
      <c r="FK899" s="215"/>
      <c r="FL899" s="215"/>
      <c r="FM899" s="215"/>
      <c r="FN899" s="215"/>
      <c r="FO899" s="215"/>
      <c r="FP899" s="215"/>
      <c r="FQ899" s="215"/>
      <c r="FR899" s="215"/>
      <c r="FS899" s="215"/>
      <c r="FT899" s="215"/>
      <c r="FU899" s="215"/>
      <c r="FV899" s="215"/>
      <c r="FW899" s="215"/>
      <c r="FX899" s="215"/>
      <c r="FY899" s="215"/>
      <c r="FZ899" s="215"/>
      <c r="GA899" s="215"/>
      <c r="GB899" s="215"/>
      <c r="GC899" s="215"/>
      <c r="GD899" s="215"/>
      <c r="GE899" s="215"/>
      <c r="GF899" s="215"/>
      <c r="GG899" s="215"/>
      <c r="GH899" s="215"/>
      <c r="GI899" s="215"/>
      <c r="GJ899" s="215"/>
      <c r="GK899" s="215"/>
      <c r="GL899" s="215"/>
      <c r="GM899" s="215"/>
      <c r="GN899" s="215"/>
      <c r="GO899" s="215"/>
      <c r="GP899" s="215"/>
      <c r="GQ899" s="215"/>
      <c r="GR899" s="215"/>
      <c r="GS899" s="215"/>
      <c r="GT899" s="215"/>
      <c r="GU899" s="215"/>
      <c r="GV899" s="215"/>
      <c r="GW899" s="215"/>
      <c r="GX899" s="215"/>
      <c r="GY899" s="215"/>
      <c r="GZ899" s="215"/>
      <c r="HA899" s="215"/>
      <c r="HB899" s="215"/>
      <c r="HC899" s="215"/>
      <c r="HD899" s="215"/>
      <c r="HE899" s="215"/>
      <c r="HF899" s="215"/>
      <c r="HG899" s="215"/>
      <c r="HH899" s="215"/>
      <c r="HI899" s="215"/>
      <c r="HJ899" s="215"/>
      <c r="HK899" s="215"/>
      <c r="HL899" s="215"/>
      <c r="HM899" s="215"/>
      <c r="HN899" s="215"/>
      <c r="HO899" s="215"/>
      <c r="HP899" s="215"/>
      <c r="HQ899" s="215"/>
      <c r="HR899" s="215"/>
      <c r="HS899" s="215"/>
      <c r="HT899" s="215"/>
      <c r="HU899" s="215"/>
      <c r="HV899" s="215"/>
      <c r="HW899" s="215"/>
      <c r="HX899" s="215"/>
      <c r="HY899" s="215"/>
      <c r="HZ899" s="215"/>
      <c r="IA899" s="215"/>
      <c r="IB899" s="215"/>
      <c r="IC899" s="215"/>
      <c r="ID899" s="215"/>
      <c r="IE899" s="215"/>
      <c r="IF899" s="215"/>
      <c r="IG899" s="215"/>
      <c r="IH899" s="215"/>
      <c r="II899" s="215"/>
      <c r="IJ899" s="215"/>
      <c r="IK899" s="215"/>
      <c r="IL899" s="215"/>
      <c r="IM899" s="215"/>
      <c r="IN899" s="215"/>
      <c r="IO899" s="215"/>
      <c r="IP899" s="215"/>
      <c r="IQ899" s="215"/>
      <c r="IR899" s="215"/>
      <c r="IS899" s="215"/>
      <c r="IT899" s="215"/>
      <c r="IU899" s="215"/>
      <c r="IV899" s="215"/>
      <c r="IW899" s="215"/>
      <c r="IX899" s="215"/>
      <c r="IY899" s="215"/>
      <c r="IZ899" s="215"/>
      <c r="JA899" s="215"/>
      <c r="JB899" s="215"/>
      <c r="JC899" s="215"/>
      <c r="JD899" s="215"/>
      <c r="JE899" s="215"/>
      <c r="JF899" s="215"/>
      <c r="JG899" s="215"/>
      <c r="JH899" s="215"/>
      <c r="JI899" s="215"/>
      <c r="JJ899" s="215"/>
      <c r="JK899" s="215"/>
      <c r="JL899" s="215"/>
      <c r="JM899" s="215"/>
      <c r="JN899" s="215"/>
      <c r="JO899" s="215"/>
      <c r="JP899" s="215"/>
      <c r="JQ899" s="215"/>
      <c r="JR899" s="215"/>
      <c r="JS899" s="215"/>
      <c r="JT899" s="215"/>
      <c r="JU899" s="215"/>
      <c r="JV899" s="215"/>
      <c r="JW899" s="215"/>
      <c r="JX899" s="215"/>
      <c r="JY899" s="215"/>
      <c r="JZ899" s="215"/>
      <c r="KA899" s="215"/>
      <c r="KB899" s="215"/>
      <c r="KC899" s="215"/>
      <c r="KD899" s="215"/>
      <c r="KE899" s="215"/>
      <c r="KF899" s="215"/>
      <c r="KG899" s="215"/>
      <c r="KH899" s="215"/>
      <c r="KI899" s="215"/>
      <c r="KJ899" s="215"/>
      <c r="KK899" s="215"/>
      <c r="KL899" s="215"/>
      <c r="KM899" s="215"/>
      <c r="KN899" s="215"/>
      <c r="KO899" s="215"/>
      <c r="KP899" s="215"/>
      <c r="KQ899" s="215"/>
      <c r="KR899" s="215"/>
      <c r="KS899" s="215"/>
      <c r="KT899" s="215"/>
      <c r="KU899" s="215"/>
      <c r="KV899" s="215"/>
      <c r="KW899" s="215"/>
      <c r="KX899" s="215"/>
      <c r="KY899" s="215"/>
      <c r="KZ899" s="215"/>
      <c r="LA899" s="215"/>
      <c r="LB899" s="215"/>
      <c r="LC899" s="215"/>
      <c r="LD899" s="215"/>
      <c r="LE899" s="215"/>
      <c r="LF899" s="215"/>
      <c r="LG899" s="215"/>
      <c r="LH899" s="215"/>
      <c r="LI899" s="215"/>
      <c r="LJ899" s="215"/>
      <c r="LK899" s="215"/>
      <c r="LL899" s="215"/>
      <c r="LM899" s="215"/>
      <c r="LN899" s="215"/>
      <c r="LO899" s="215"/>
      <c r="LP899" s="215"/>
      <c r="LQ899" s="215"/>
      <c r="LR899" s="215"/>
      <c r="LS899" s="215"/>
      <c r="LT899" s="215"/>
      <c r="LU899" s="215"/>
      <c r="LV899" s="215"/>
      <c r="LW899" s="215"/>
      <c r="LX899" s="215"/>
      <c r="LY899" s="215"/>
      <c r="LZ899" s="215"/>
      <c r="MA899" s="215"/>
      <c r="MB899" s="215"/>
      <c r="MC899" s="215"/>
      <c r="MD899" s="215"/>
      <c r="ME899" s="215"/>
      <c r="MF899" s="215"/>
      <c r="MG899" s="215"/>
      <c r="MH899" s="215"/>
      <c r="MI899" s="215"/>
      <c r="MJ899" s="215"/>
      <c r="MK899" s="215"/>
      <c r="ML899" s="215"/>
      <c r="MM899" s="215"/>
      <c r="MN899" s="215"/>
      <c r="MO899" s="215"/>
      <c r="MP899" s="215"/>
      <c r="MQ899" s="215"/>
      <c r="MR899" s="215"/>
      <c r="MS899" s="215"/>
      <c r="MT899" s="215"/>
      <c r="MU899" s="215"/>
      <c r="MV899" s="215"/>
      <c r="MW899" s="215"/>
      <c r="MX899" s="215"/>
      <c r="MY899" s="215"/>
      <c r="MZ899" s="215"/>
      <c r="NA899" s="215"/>
      <c r="NB899" s="215"/>
      <c r="NC899" s="215"/>
      <c r="ND899" s="215"/>
      <c r="NE899" s="215"/>
      <c r="NF899" s="215"/>
      <c r="NG899" s="215"/>
      <c r="NH899" s="215"/>
      <c r="NI899" s="215"/>
      <c r="NJ899" s="215"/>
      <c r="NK899" s="215"/>
      <c r="NL899" s="215"/>
      <c r="NM899" s="215"/>
      <c r="NN899" s="215"/>
      <c r="NO899" s="215"/>
      <c r="NP899" s="215"/>
      <c r="NQ899" s="215"/>
      <c r="NR899" s="215"/>
      <c r="NS899" s="215"/>
      <c r="NT899" s="215"/>
      <c r="NU899" s="215"/>
      <c r="NV899" s="215"/>
      <c r="NW899" s="215"/>
      <c r="NX899" s="215"/>
      <c r="NY899" s="215"/>
      <c r="NZ899" s="215"/>
      <c r="OA899" s="215"/>
      <c r="OB899" s="215"/>
      <c r="OC899" s="215"/>
      <c r="OD899" s="215"/>
      <c r="OE899" s="215"/>
      <c r="OF899" s="215"/>
      <c r="OG899" s="215"/>
      <c r="OH899" s="215"/>
      <c r="OI899" s="215"/>
      <c r="OJ899" s="215"/>
      <c r="OK899" s="215"/>
      <c r="OL899" s="215"/>
      <c r="OM899" s="215"/>
      <c r="ON899" s="215"/>
      <c r="OO899" s="215"/>
      <c r="OP899" s="215"/>
      <c r="OQ899" s="215"/>
      <c r="OR899" s="215"/>
      <c r="OS899" s="215"/>
      <c r="OT899" s="215"/>
      <c r="OU899" s="215"/>
      <c r="OV899" s="215"/>
      <c r="OW899" s="215"/>
      <c r="OX899" s="215"/>
      <c r="OY899" s="215"/>
      <c r="OZ899" s="215"/>
      <c r="PA899" s="215"/>
      <c r="PB899" s="215"/>
      <c r="PC899" s="215"/>
      <c r="PD899" s="215"/>
      <c r="PE899" s="215"/>
      <c r="PF899" s="215"/>
      <c r="PG899" s="215"/>
      <c r="PH899" s="215"/>
      <c r="PI899" s="215"/>
      <c r="PJ899" s="215"/>
      <c r="PK899" s="215"/>
      <c r="PL899" s="215"/>
      <c r="PM899" s="215"/>
      <c r="PN899" s="215"/>
      <c r="PO899" s="215"/>
      <c r="PP899" s="215"/>
      <c r="PQ899" s="215"/>
      <c r="PR899" s="215"/>
      <c r="PS899" s="215"/>
      <c r="PT899" s="215"/>
      <c r="PU899" s="215"/>
      <c r="PV899" s="215"/>
      <c r="PW899" s="215"/>
      <c r="PX899" s="215"/>
      <c r="PY899" s="215"/>
      <c r="PZ899" s="215"/>
      <c r="QA899" s="215"/>
      <c r="QB899" s="215"/>
      <c r="QC899" s="215"/>
      <c r="QD899" s="215"/>
      <c r="QE899" s="215"/>
      <c r="QF899" s="215"/>
      <c r="QG899" s="215"/>
      <c r="QH899" s="215"/>
      <c r="QI899" s="215"/>
      <c r="QJ899" s="215"/>
      <c r="QK899" s="215"/>
      <c r="QL899" s="215"/>
      <c r="QM899" s="215"/>
      <c r="QN899" s="215"/>
      <c r="QO899" s="215"/>
      <c r="QP899" s="215"/>
      <c r="QQ899" s="215"/>
      <c r="QR899" s="215"/>
      <c r="QS899" s="215"/>
      <c r="QT899" s="215"/>
      <c r="QU899" s="215"/>
      <c r="QV899" s="215"/>
      <c r="QW899" s="215"/>
      <c r="QX899" s="215"/>
      <c r="QY899" s="215"/>
      <c r="QZ899" s="215"/>
      <c r="RA899" s="215"/>
      <c r="RB899" s="215"/>
      <c r="RC899" s="215"/>
      <c r="RD899" s="215"/>
      <c r="RE899" s="215"/>
      <c r="RF899" s="215"/>
      <c r="RG899" s="215"/>
      <c r="RH899" s="215"/>
      <c r="RI899" s="215"/>
      <c r="RJ899" s="215"/>
      <c r="RK899" s="215"/>
      <c r="RL899" s="215"/>
      <c r="RM899" s="215"/>
      <c r="RN899" s="215"/>
      <c r="RO899" s="215"/>
      <c r="RP899" s="215"/>
      <c r="RQ899" s="215"/>
      <c r="RR899" s="215"/>
      <c r="RS899" s="215"/>
      <c r="RT899" s="215"/>
      <c r="RU899" s="215"/>
      <c r="RV899" s="215"/>
      <c r="RW899" s="215"/>
      <c r="RX899" s="215"/>
      <c r="RY899" s="215"/>
      <c r="RZ899" s="215"/>
      <c r="SA899" s="215"/>
      <c r="SB899" s="215"/>
    </row>
    <row r="900" spans="1:496" s="221" customFormat="1" ht="15" customHeight="1" x14ac:dyDescent="0.2">
      <c r="A900" s="219"/>
      <c r="B900" s="219"/>
      <c r="D900" s="219"/>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215"/>
      <c r="BE900" s="215"/>
      <c r="BF900" s="215"/>
      <c r="BG900" s="215"/>
      <c r="BH900" s="215"/>
      <c r="BI900" s="215"/>
      <c r="BJ900" s="215"/>
      <c r="BK900" s="215"/>
      <c r="BL900" s="215"/>
      <c r="BM900" s="215"/>
      <c r="BN900" s="215"/>
      <c r="BO900" s="215"/>
      <c r="BP900" s="215"/>
      <c r="BQ900" s="215"/>
      <c r="BR900" s="215"/>
      <c r="BS900" s="215"/>
      <c r="BT900" s="215"/>
      <c r="BU900" s="215"/>
      <c r="BV900" s="215"/>
      <c r="BW900" s="215"/>
      <c r="BX900" s="215"/>
      <c r="BY900" s="215"/>
      <c r="BZ900" s="215"/>
      <c r="CA900" s="215"/>
      <c r="CB900" s="215"/>
      <c r="CC900" s="215"/>
      <c r="CD900" s="215"/>
      <c r="CE900" s="215"/>
      <c r="CF900" s="215"/>
      <c r="CG900" s="215"/>
      <c r="CH900" s="215"/>
      <c r="CI900" s="215"/>
      <c r="CJ900" s="215"/>
      <c r="CK900" s="215"/>
      <c r="CL900" s="215"/>
      <c r="CM900" s="215"/>
      <c r="CN900" s="215"/>
      <c r="CO900" s="215"/>
      <c r="CP900" s="215"/>
      <c r="CQ900" s="215"/>
      <c r="CR900" s="215"/>
      <c r="CS900" s="215"/>
      <c r="CT900" s="215"/>
      <c r="CU900" s="215"/>
      <c r="CV900" s="215"/>
      <c r="CW900" s="215"/>
      <c r="CX900" s="215"/>
      <c r="CY900" s="215"/>
      <c r="CZ900" s="215"/>
      <c r="DA900" s="215"/>
      <c r="DB900" s="215"/>
      <c r="DC900" s="215"/>
      <c r="DD900" s="215"/>
      <c r="DE900" s="215"/>
      <c r="DF900" s="215"/>
      <c r="DG900" s="215"/>
      <c r="DH900" s="215"/>
      <c r="DI900" s="215"/>
      <c r="DJ900" s="215"/>
      <c r="DK900" s="215"/>
      <c r="DL900" s="215"/>
      <c r="DM900" s="215"/>
      <c r="DN900" s="215"/>
      <c r="DO900" s="215"/>
      <c r="DP900" s="215"/>
      <c r="DQ900" s="215"/>
      <c r="DR900" s="215"/>
      <c r="DS900" s="215"/>
      <c r="DT900" s="215"/>
      <c r="DU900" s="215"/>
      <c r="DV900" s="215"/>
      <c r="DW900" s="215"/>
      <c r="DX900" s="215"/>
      <c r="DY900" s="215"/>
      <c r="DZ900" s="215"/>
      <c r="EA900" s="215"/>
      <c r="EB900" s="215"/>
      <c r="EC900" s="215"/>
      <c r="ED900" s="215"/>
      <c r="EE900" s="215"/>
      <c r="EF900" s="215"/>
      <c r="EG900" s="215"/>
      <c r="EH900" s="215"/>
      <c r="EI900" s="215"/>
      <c r="EJ900" s="215"/>
      <c r="EK900" s="215"/>
      <c r="EL900" s="215"/>
      <c r="EM900" s="215"/>
      <c r="EN900" s="215"/>
      <c r="EO900" s="215"/>
      <c r="EP900" s="215"/>
      <c r="EQ900" s="215"/>
      <c r="ER900" s="215"/>
      <c r="ES900" s="215"/>
      <c r="ET900" s="215"/>
      <c r="EU900" s="215"/>
      <c r="EV900" s="215"/>
      <c r="EW900" s="215"/>
      <c r="EX900" s="215"/>
      <c r="EY900" s="215"/>
      <c r="EZ900" s="215"/>
      <c r="FA900" s="215"/>
      <c r="FB900" s="215"/>
      <c r="FC900" s="215"/>
      <c r="FD900" s="215"/>
      <c r="FE900" s="215"/>
      <c r="FF900" s="215"/>
      <c r="FG900" s="215"/>
      <c r="FH900" s="215"/>
      <c r="FI900" s="215"/>
      <c r="FJ900" s="215"/>
      <c r="FK900" s="215"/>
      <c r="FL900" s="215"/>
      <c r="FM900" s="215"/>
      <c r="FN900" s="215"/>
      <c r="FO900" s="215"/>
      <c r="FP900" s="215"/>
      <c r="FQ900" s="215"/>
      <c r="FR900" s="215"/>
      <c r="FS900" s="215"/>
      <c r="FT900" s="215"/>
      <c r="FU900" s="215"/>
      <c r="FV900" s="215"/>
      <c r="FW900" s="215"/>
      <c r="FX900" s="215"/>
      <c r="FY900" s="215"/>
      <c r="FZ900" s="215"/>
      <c r="GA900" s="215"/>
      <c r="GB900" s="215"/>
      <c r="GC900" s="215"/>
      <c r="GD900" s="215"/>
      <c r="GE900" s="215"/>
      <c r="GF900" s="215"/>
      <c r="GG900" s="215"/>
      <c r="GH900" s="215"/>
      <c r="GI900" s="215"/>
      <c r="GJ900" s="215"/>
      <c r="GK900" s="215"/>
      <c r="GL900" s="215"/>
      <c r="GM900" s="215"/>
      <c r="GN900" s="215"/>
      <c r="GO900" s="215"/>
      <c r="GP900" s="215"/>
      <c r="GQ900" s="215"/>
      <c r="GR900" s="215"/>
      <c r="GS900" s="215"/>
      <c r="GT900" s="215"/>
      <c r="GU900" s="215"/>
      <c r="GV900" s="215"/>
      <c r="GW900" s="215"/>
      <c r="GX900" s="215"/>
      <c r="GY900" s="215"/>
      <c r="GZ900" s="215"/>
      <c r="HA900" s="215"/>
      <c r="HB900" s="215"/>
      <c r="HC900" s="215"/>
      <c r="HD900" s="215"/>
      <c r="HE900" s="215"/>
      <c r="HF900" s="215"/>
      <c r="HG900" s="215"/>
      <c r="HH900" s="215"/>
      <c r="HI900" s="215"/>
      <c r="HJ900" s="215"/>
      <c r="HK900" s="215"/>
      <c r="HL900" s="215"/>
      <c r="HM900" s="215"/>
      <c r="HN900" s="215"/>
      <c r="HO900" s="215"/>
      <c r="HP900" s="215"/>
      <c r="HQ900" s="215"/>
      <c r="HR900" s="215"/>
      <c r="HS900" s="215"/>
      <c r="HT900" s="215"/>
      <c r="HU900" s="215"/>
      <c r="HV900" s="215"/>
      <c r="HW900" s="215"/>
      <c r="HX900" s="215"/>
      <c r="HY900" s="215"/>
      <c r="HZ900" s="215"/>
      <c r="IA900" s="215"/>
      <c r="IB900" s="215"/>
      <c r="IC900" s="215"/>
      <c r="ID900" s="215"/>
      <c r="IE900" s="215"/>
      <c r="IF900" s="215"/>
      <c r="IG900" s="215"/>
      <c r="IH900" s="215"/>
      <c r="II900" s="215"/>
      <c r="IJ900" s="215"/>
      <c r="IK900" s="215"/>
      <c r="IL900" s="215"/>
      <c r="IM900" s="215"/>
      <c r="IN900" s="215"/>
      <c r="IO900" s="215"/>
      <c r="IP900" s="215"/>
      <c r="IQ900" s="215"/>
      <c r="IR900" s="215"/>
      <c r="IS900" s="215"/>
      <c r="IT900" s="215"/>
      <c r="IU900" s="215"/>
      <c r="IV900" s="215"/>
      <c r="IW900" s="215"/>
      <c r="IX900" s="215"/>
      <c r="IY900" s="215"/>
      <c r="IZ900" s="215"/>
      <c r="JA900" s="215"/>
      <c r="JB900" s="215"/>
      <c r="JC900" s="215"/>
      <c r="JD900" s="215"/>
      <c r="JE900" s="215"/>
      <c r="JF900" s="215"/>
      <c r="JG900" s="215"/>
      <c r="JH900" s="215"/>
      <c r="JI900" s="215"/>
      <c r="JJ900" s="215"/>
      <c r="JK900" s="215"/>
      <c r="JL900" s="215"/>
      <c r="JM900" s="215"/>
      <c r="JN900" s="215"/>
      <c r="JO900" s="215"/>
      <c r="JP900" s="215"/>
      <c r="JQ900" s="215"/>
      <c r="JR900" s="215"/>
      <c r="JS900" s="215"/>
      <c r="JT900" s="215"/>
      <c r="JU900" s="215"/>
      <c r="JV900" s="215"/>
      <c r="JW900" s="215"/>
      <c r="JX900" s="215"/>
      <c r="JY900" s="215"/>
      <c r="JZ900" s="215"/>
      <c r="KA900" s="215"/>
      <c r="KB900" s="215"/>
      <c r="KC900" s="215"/>
      <c r="KD900" s="215"/>
      <c r="KE900" s="215"/>
      <c r="KF900" s="215"/>
      <c r="KG900" s="215"/>
      <c r="KH900" s="215"/>
      <c r="KI900" s="215"/>
      <c r="KJ900" s="215"/>
      <c r="KK900" s="215"/>
      <c r="KL900" s="215"/>
      <c r="KM900" s="215"/>
      <c r="KN900" s="215"/>
      <c r="KO900" s="215"/>
      <c r="KP900" s="215"/>
      <c r="KQ900" s="215"/>
      <c r="KR900" s="215"/>
      <c r="KS900" s="215"/>
      <c r="KT900" s="215"/>
      <c r="KU900" s="215"/>
      <c r="KV900" s="215"/>
      <c r="KW900" s="215"/>
      <c r="KX900" s="215"/>
      <c r="KY900" s="215"/>
      <c r="KZ900" s="215"/>
      <c r="LA900" s="215"/>
      <c r="LB900" s="215"/>
      <c r="LC900" s="215"/>
      <c r="LD900" s="215"/>
      <c r="LE900" s="215"/>
      <c r="LF900" s="215"/>
      <c r="LG900" s="215"/>
      <c r="LH900" s="215"/>
      <c r="LI900" s="215"/>
      <c r="LJ900" s="215"/>
      <c r="LK900" s="215"/>
      <c r="LL900" s="215"/>
      <c r="LM900" s="215"/>
      <c r="LN900" s="215"/>
      <c r="LO900" s="215"/>
      <c r="LP900" s="215"/>
      <c r="LQ900" s="215"/>
      <c r="LR900" s="215"/>
      <c r="LS900" s="215"/>
      <c r="LT900" s="215"/>
      <c r="LU900" s="215"/>
      <c r="LV900" s="215"/>
      <c r="LW900" s="215"/>
      <c r="LX900" s="215"/>
      <c r="LY900" s="215"/>
      <c r="LZ900" s="215"/>
      <c r="MA900" s="215"/>
      <c r="MB900" s="215"/>
      <c r="MC900" s="215"/>
      <c r="MD900" s="215"/>
      <c r="ME900" s="215"/>
      <c r="MF900" s="215"/>
      <c r="MG900" s="215"/>
      <c r="MH900" s="215"/>
      <c r="MI900" s="215"/>
      <c r="MJ900" s="215"/>
      <c r="MK900" s="215"/>
      <c r="ML900" s="215"/>
      <c r="MM900" s="215"/>
      <c r="MN900" s="215"/>
      <c r="MO900" s="215"/>
      <c r="MP900" s="215"/>
      <c r="MQ900" s="215"/>
      <c r="MR900" s="215"/>
      <c r="MS900" s="215"/>
      <c r="MT900" s="215"/>
      <c r="MU900" s="215"/>
      <c r="MV900" s="215"/>
      <c r="MW900" s="215"/>
      <c r="MX900" s="215"/>
      <c r="MY900" s="215"/>
      <c r="MZ900" s="215"/>
      <c r="NA900" s="215"/>
      <c r="NB900" s="215"/>
      <c r="NC900" s="215"/>
      <c r="ND900" s="215"/>
      <c r="NE900" s="215"/>
      <c r="NF900" s="215"/>
      <c r="NG900" s="215"/>
      <c r="NH900" s="215"/>
      <c r="NI900" s="215"/>
      <c r="NJ900" s="215"/>
      <c r="NK900" s="215"/>
      <c r="NL900" s="215"/>
      <c r="NM900" s="215"/>
      <c r="NN900" s="215"/>
      <c r="NO900" s="215"/>
      <c r="NP900" s="215"/>
      <c r="NQ900" s="215"/>
      <c r="NR900" s="215"/>
      <c r="NS900" s="215"/>
      <c r="NT900" s="215"/>
      <c r="NU900" s="215"/>
      <c r="NV900" s="215"/>
      <c r="NW900" s="215"/>
      <c r="NX900" s="215"/>
      <c r="NY900" s="215"/>
      <c r="NZ900" s="215"/>
      <c r="OA900" s="215"/>
      <c r="OB900" s="215"/>
      <c r="OC900" s="215"/>
      <c r="OD900" s="215"/>
      <c r="OE900" s="215"/>
      <c r="OF900" s="215"/>
      <c r="OG900" s="215"/>
      <c r="OH900" s="215"/>
      <c r="OI900" s="215"/>
      <c r="OJ900" s="215"/>
      <c r="OK900" s="215"/>
      <c r="OL900" s="215"/>
      <c r="OM900" s="215"/>
      <c r="ON900" s="215"/>
      <c r="OO900" s="215"/>
      <c r="OP900" s="215"/>
      <c r="OQ900" s="215"/>
      <c r="OR900" s="215"/>
      <c r="OS900" s="215"/>
      <c r="OT900" s="215"/>
      <c r="OU900" s="215"/>
      <c r="OV900" s="215"/>
      <c r="OW900" s="215"/>
      <c r="OX900" s="215"/>
      <c r="OY900" s="215"/>
      <c r="OZ900" s="215"/>
      <c r="PA900" s="215"/>
      <c r="PB900" s="215"/>
      <c r="PC900" s="215"/>
      <c r="PD900" s="215"/>
      <c r="PE900" s="215"/>
      <c r="PF900" s="215"/>
      <c r="PG900" s="215"/>
      <c r="PH900" s="215"/>
      <c r="PI900" s="215"/>
      <c r="PJ900" s="215"/>
      <c r="PK900" s="215"/>
      <c r="PL900" s="215"/>
      <c r="PM900" s="215"/>
      <c r="PN900" s="215"/>
      <c r="PO900" s="215"/>
      <c r="PP900" s="215"/>
      <c r="PQ900" s="215"/>
      <c r="PR900" s="215"/>
      <c r="PS900" s="215"/>
      <c r="PT900" s="215"/>
      <c r="PU900" s="215"/>
      <c r="PV900" s="215"/>
      <c r="PW900" s="215"/>
      <c r="PX900" s="215"/>
      <c r="PY900" s="215"/>
      <c r="PZ900" s="215"/>
      <c r="QA900" s="215"/>
      <c r="QB900" s="215"/>
      <c r="QC900" s="215"/>
      <c r="QD900" s="215"/>
      <c r="QE900" s="215"/>
      <c r="QF900" s="215"/>
      <c r="QG900" s="215"/>
      <c r="QH900" s="215"/>
      <c r="QI900" s="215"/>
      <c r="QJ900" s="215"/>
      <c r="QK900" s="215"/>
      <c r="QL900" s="215"/>
      <c r="QM900" s="215"/>
      <c r="QN900" s="215"/>
      <c r="QO900" s="215"/>
      <c r="QP900" s="215"/>
      <c r="QQ900" s="215"/>
      <c r="QR900" s="215"/>
      <c r="QS900" s="215"/>
      <c r="QT900" s="215"/>
      <c r="QU900" s="215"/>
      <c r="QV900" s="215"/>
      <c r="QW900" s="215"/>
      <c r="QX900" s="215"/>
      <c r="QY900" s="215"/>
      <c r="QZ900" s="215"/>
      <c r="RA900" s="215"/>
      <c r="RB900" s="215"/>
      <c r="RC900" s="215"/>
      <c r="RD900" s="215"/>
      <c r="RE900" s="215"/>
      <c r="RF900" s="215"/>
      <c r="RG900" s="215"/>
      <c r="RH900" s="215"/>
      <c r="RI900" s="215"/>
      <c r="RJ900" s="215"/>
      <c r="RK900" s="215"/>
      <c r="RL900" s="215"/>
      <c r="RM900" s="215"/>
      <c r="RN900" s="215"/>
      <c r="RO900" s="215"/>
      <c r="RP900" s="215"/>
      <c r="RQ900" s="215"/>
      <c r="RR900" s="215"/>
      <c r="RS900" s="215"/>
      <c r="RT900" s="215"/>
      <c r="RU900" s="215"/>
      <c r="RV900" s="215"/>
      <c r="RW900" s="215"/>
      <c r="RX900" s="215"/>
      <c r="RY900" s="215"/>
      <c r="RZ900" s="215"/>
      <c r="SA900" s="215"/>
      <c r="SB900" s="215"/>
    </row>
    <row r="901" spans="1:496" ht="15" customHeight="1" x14ac:dyDescent="0.2">
      <c r="A901" s="216" t="s">
        <v>1150</v>
      </c>
      <c r="B901" s="216">
        <v>220004</v>
      </c>
      <c r="E901" s="215" t="s">
        <v>565</v>
      </c>
    </row>
    <row r="902" spans="1:496" ht="15" customHeight="1" x14ac:dyDescent="0.2">
      <c r="A902" s="216" t="s">
        <v>1151</v>
      </c>
      <c r="B902" s="216">
        <v>220005</v>
      </c>
      <c r="E902" s="215" t="s">
        <v>566</v>
      </c>
    </row>
    <row r="903" spans="1:496" ht="15" customHeight="1" x14ac:dyDescent="0.2">
      <c r="A903" s="216" t="s">
        <v>1152</v>
      </c>
      <c r="B903" s="216">
        <v>220006</v>
      </c>
      <c r="E903" s="215" t="s">
        <v>567</v>
      </c>
    </row>
    <row r="904" spans="1:496" ht="15" customHeight="1" x14ac:dyDescent="0.2">
      <c r="A904" s="216"/>
    </row>
    <row r="905" spans="1:496" ht="15" customHeight="1" x14ac:dyDescent="0.2">
      <c r="A905" s="216" t="s">
        <v>1153</v>
      </c>
      <c r="B905" s="216">
        <v>221</v>
      </c>
      <c r="E905" s="215" t="s">
        <v>770</v>
      </c>
    </row>
    <row r="906" spans="1:496" ht="15" customHeight="1" x14ac:dyDescent="0.2">
      <c r="A906" s="216" t="s">
        <v>1154</v>
      </c>
      <c r="B906" s="216">
        <v>221001</v>
      </c>
      <c r="E906" s="215" t="s">
        <v>568</v>
      </c>
    </row>
    <row r="907" spans="1:496" ht="15" customHeight="1" x14ac:dyDescent="0.2">
      <c r="A907" s="216" t="s">
        <v>1155</v>
      </c>
      <c r="B907" s="216">
        <v>221002</v>
      </c>
      <c r="E907" s="215" t="s">
        <v>569</v>
      </c>
    </row>
    <row r="908" spans="1:496" ht="15" customHeight="1" x14ac:dyDescent="0.2">
      <c r="A908" s="216" t="s">
        <v>1156</v>
      </c>
      <c r="B908" s="216">
        <v>221003</v>
      </c>
      <c r="E908" s="215" t="s">
        <v>570</v>
      </c>
    </row>
    <row r="909" spans="1:496" s="221" customFormat="1" ht="15" customHeight="1" x14ac:dyDescent="0.2">
      <c r="A909" s="219"/>
      <c r="B909" s="219"/>
      <c r="D909" s="219"/>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215"/>
      <c r="BE909" s="215"/>
      <c r="BF909" s="215"/>
      <c r="BG909" s="215"/>
      <c r="BH909" s="215"/>
      <c r="BI909" s="215"/>
      <c r="BJ909" s="215"/>
      <c r="BK909" s="215"/>
      <c r="BL909" s="215"/>
      <c r="BM909" s="215"/>
      <c r="BN909" s="215"/>
      <c r="BO909" s="215"/>
      <c r="BP909" s="215"/>
      <c r="BQ909" s="215"/>
      <c r="BR909" s="215"/>
      <c r="BS909" s="215"/>
      <c r="BT909" s="215"/>
      <c r="BU909" s="215"/>
      <c r="BV909" s="215"/>
      <c r="BW909" s="215"/>
      <c r="BX909" s="215"/>
      <c r="BY909" s="215"/>
      <c r="BZ909" s="215"/>
      <c r="CA909" s="215"/>
      <c r="CB909" s="215"/>
      <c r="CC909" s="215"/>
      <c r="CD909" s="215"/>
      <c r="CE909" s="215"/>
      <c r="CF909" s="215"/>
      <c r="CG909" s="215"/>
      <c r="CH909" s="215"/>
      <c r="CI909" s="215"/>
      <c r="CJ909" s="215"/>
      <c r="CK909" s="215"/>
      <c r="CL909" s="215"/>
      <c r="CM909" s="215"/>
      <c r="CN909" s="215"/>
      <c r="CO909" s="215"/>
      <c r="CP909" s="215"/>
      <c r="CQ909" s="215"/>
      <c r="CR909" s="215"/>
      <c r="CS909" s="215"/>
      <c r="CT909" s="215"/>
      <c r="CU909" s="215"/>
      <c r="CV909" s="215"/>
      <c r="CW909" s="215"/>
      <c r="CX909" s="215"/>
      <c r="CY909" s="215"/>
      <c r="CZ909" s="215"/>
      <c r="DA909" s="215"/>
      <c r="DB909" s="215"/>
      <c r="DC909" s="215"/>
      <c r="DD909" s="215"/>
      <c r="DE909" s="215"/>
      <c r="DF909" s="215"/>
      <c r="DG909" s="215"/>
      <c r="DH909" s="215"/>
      <c r="DI909" s="215"/>
      <c r="DJ909" s="215"/>
      <c r="DK909" s="215"/>
      <c r="DL909" s="215"/>
      <c r="DM909" s="215"/>
      <c r="DN909" s="215"/>
      <c r="DO909" s="215"/>
      <c r="DP909" s="215"/>
      <c r="DQ909" s="215"/>
      <c r="DR909" s="215"/>
      <c r="DS909" s="215"/>
      <c r="DT909" s="215"/>
      <c r="DU909" s="215"/>
      <c r="DV909" s="215"/>
      <c r="DW909" s="215"/>
      <c r="DX909" s="215"/>
      <c r="DY909" s="215"/>
      <c r="DZ909" s="215"/>
      <c r="EA909" s="215"/>
      <c r="EB909" s="215"/>
      <c r="EC909" s="215"/>
      <c r="ED909" s="215"/>
      <c r="EE909" s="215"/>
      <c r="EF909" s="215"/>
      <c r="EG909" s="215"/>
      <c r="EH909" s="215"/>
      <c r="EI909" s="215"/>
      <c r="EJ909" s="215"/>
      <c r="EK909" s="215"/>
      <c r="EL909" s="215"/>
      <c r="EM909" s="215"/>
      <c r="EN909" s="215"/>
      <c r="EO909" s="215"/>
      <c r="EP909" s="215"/>
      <c r="EQ909" s="215"/>
      <c r="ER909" s="215"/>
      <c r="ES909" s="215"/>
      <c r="ET909" s="215"/>
      <c r="EU909" s="215"/>
      <c r="EV909" s="215"/>
      <c r="EW909" s="215"/>
      <c r="EX909" s="215"/>
      <c r="EY909" s="215"/>
      <c r="EZ909" s="215"/>
      <c r="FA909" s="215"/>
      <c r="FB909" s="215"/>
      <c r="FC909" s="215"/>
      <c r="FD909" s="215"/>
      <c r="FE909" s="215"/>
      <c r="FF909" s="215"/>
      <c r="FG909" s="215"/>
      <c r="FH909" s="215"/>
      <c r="FI909" s="215"/>
      <c r="FJ909" s="215"/>
      <c r="FK909" s="215"/>
      <c r="FL909" s="215"/>
      <c r="FM909" s="215"/>
      <c r="FN909" s="215"/>
      <c r="FO909" s="215"/>
      <c r="FP909" s="215"/>
      <c r="FQ909" s="215"/>
      <c r="FR909" s="215"/>
      <c r="FS909" s="215"/>
      <c r="FT909" s="215"/>
      <c r="FU909" s="215"/>
      <c r="FV909" s="215"/>
      <c r="FW909" s="215"/>
      <c r="FX909" s="215"/>
      <c r="FY909" s="215"/>
      <c r="FZ909" s="215"/>
      <c r="GA909" s="215"/>
      <c r="GB909" s="215"/>
      <c r="GC909" s="215"/>
      <c r="GD909" s="215"/>
      <c r="GE909" s="215"/>
      <c r="GF909" s="215"/>
      <c r="GG909" s="215"/>
      <c r="GH909" s="215"/>
      <c r="GI909" s="215"/>
      <c r="GJ909" s="215"/>
      <c r="GK909" s="215"/>
      <c r="GL909" s="215"/>
      <c r="GM909" s="215"/>
      <c r="GN909" s="215"/>
      <c r="GO909" s="215"/>
      <c r="GP909" s="215"/>
      <c r="GQ909" s="215"/>
      <c r="GR909" s="215"/>
      <c r="GS909" s="215"/>
      <c r="GT909" s="215"/>
      <c r="GU909" s="215"/>
      <c r="GV909" s="215"/>
      <c r="GW909" s="215"/>
      <c r="GX909" s="215"/>
      <c r="GY909" s="215"/>
      <c r="GZ909" s="215"/>
      <c r="HA909" s="215"/>
      <c r="HB909" s="215"/>
      <c r="HC909" s="215"/>
      <c r="HD909" s="215"/>
      <c r="HE909" s="215"/>
      <c r="HF909" s="215"/>
      <c r="HG909" s="215"/>
      <c r="HH909" s="215"/>
      <c r="HI909" s="215"/>
      <c r="HJ909" s="215"/>
      <c r="HK909" s="215"/>
      <c r="HL909" s="215"/>
      <c r="HM909" s="215"/>
      <c r="HN909" s="215"/>
      <c r="HO909" s="215"/>
      <c r="HP909" s="215"/>
      <c r="HQ909" s="215"/>
      <c r="HR909" s="215"/>
      <c r="HS909" s="215"/>
      <c r="HT909" s="215"/>
      <c r="HU909" s="215"/>
      <c r="HV909" s="215"/>
      <c r="HW909" s="215"/>
      <c r="HX909" s="215"/>
      <c r="HY909" s="215"/>
      <c r="HZ909" s="215"/>
      <c r="IA909" s="215"/>
      <c r="IB909" s="215"/>
      <c r="IC909" s="215"/>
      <c r="ID909" s="215"/>
      <c r="IE909" s="215"/>
      <c r="IF909" s="215"/>
      <c r="IG909" s="215"/>
      <c r="IH909" s="215"/>
      <c r="II909" s="215"/>
      <c r="IJ909" s="215"/>
      <c r="IK909" s="215"/>
      <c r="IL909" s="215"/>
      <c r="IM909" s="215"/>
      <c r="IN909" s="215"/>
      <c r="IO909" s="215"/>
      <c r="IP909" s="215"/>
      <c r="IQ909" s="215"/>
      <c r="IR909" s="215"/>
      <c r="IS909" s="215"/>
      <c r="IT909" s="215"/>
      <c r="IU909" s="215"/>
      <c r="IV909" s="215"/>
      <c r="IW909" s="215"/>
      <c r="IX909" s="215"/>
      <c r="IY909" s="215"/>
      <c r="IZ909" s="215"/>
      <c r="JA909" s="215"/>
      <c r="JB909" s="215"/>
      <c r="JC909" s="215"/>
      <c r="JD909" s="215"/>
      <c r="JE909" s="215"/>
      <c r="JF909" s="215"/>
      <c r="JG909" s="215"/>
      <c r="JH909" s="215"/>
      <c r="JI909" s="215"/>
      <c r="JJ909" s="215"/>
      <c r="JK909" s="215"/>
      <c r="JL909" s="215"/>
      <c r="JM909" s="215"/>
      <c r="JN909" s="215"/>
      <c r="JO909" s="215"/>
      <c r="JP909" s="215"/>
      <c r="JQ909" s="215"/>
      <c r="JR909" s="215"/>
      <c r="JS909" s="215"/>
      <c r="JT909" s="215"/>
      <c r="JU909" s="215"/>
      <c r="JV909" s="215"/>
      <c r="JW909" s="215"/>
      <c r="JX909" s="215"/>
      <c r="JY909" s="215"/>
      <c r="JZ909" s="215"/>
      <c r="KA909" s="215"/>
      <c r="KB909" s="215"/>
      <c r="KC909" s="215"/>
      <c r="KD909" s="215"/>
      <c r="KE909" s="215"/>
      <c r="KF909" s="215"/>
      <c r="KG909" s="215"/>
      <c r="KH909" s="215"/>
      <c r="KI909" s="215"/>
      <c r="KJ909" s="215"/>
      <c r="KK909" s="215"/>
      <c r="KL909" s="215"/>
      <c r="KM909" s="215"/>
      <c r="KN909" s="215"/>
      <c r="KO909" s="215"/>
      <c r="KP909" s="215"/>
      <c r="KQ909" s="215"/>
      <c r="KR909" s="215"/>
      <c r="KS909" s="215"/>
      <c r="KT909" s="215"/>
      <c r="KU909" s="215"/>
      <c r="KV909" s="215"/>
      <c r="KW909" s="215"/>
      <c r="KX909" s="215"/>
      <c r="KY909" s="215"/>
      <c r="KZ909" s="215"/>
      <c r="LA909" s="215"/>
      <c r="LB909" s="215"/>
      <c r="LC909" s="215"/>
      <c r="LD909" s="215"/>
      <c r="LE909" s="215"/>
      <c r="LF909" s="215"/>
      <c r="LG909" s="215"/>
      <c r="LH909" s="215"/>
      <c r="LI909" s="215"/>
      <c r="LJ909" s="215"/>
      <c r="LK909" s="215"/>
      <c r="LL909" s="215"/>
      <c r="LM909" s="215"/>
      <c r="LN909" s="215"/>
      <c r="LO909" s="215"/>
      <c r="LP909" s="215"/>
      <c r="LQ909" s="215"/>
      <c r="LR909" s="215"/>
      <c r="LS909" s="215"/>
      <c r="LT909" s="215"/>
      <c r="LU909" s="215"/>
      <c r="LV909" s="215"/>
      <c r="LW909" s="215"/>
      <c r="LX909" s="215"/>
      <c r="LY909" s="215"/>
      <c r="LZ909" s="215"/>
      <c r="MA909" s="215"/>
      <c r="MB909" s="215"/>
      <c r="MC909" s="215"/>
      <c r="MD909" s="215"/>
      <c r="ME909" s="215"/>
      <c r="MF909" s="215"/>
      <c r="MG909" s="215"/>
      <c r="MH909" s="215"/>
      <c r="MI909" s="215"/>
      <c r="MJ909" s="215"/>
      <c r="MK909" s="215"/>
      <c r="ML909" s="215"/>
      <c r="MM909" s="215"/>
      <c r="MN909" s="215"/>
      <c r="MO909" s="215"/>
      <c r="MP909" s="215"/>
      <c r="MQ909" s="215"/>
      <c r="MR909" s="215"/>
      <c r="MS909" s="215"/>
      <c r="MT909" s="215"/>
      <c r="MU909" s="215"/>
      <c r="MV909" s="215"/>
      <c r="MW909" s="215"/>
      <c r="MX909" s="215"/>
      <c r="MY909" s="215"/>
      <c r="MZ909" s="215"/>
      <c r="NA909" s="215"/>
      <c r="NB909" s="215"/>
      <c r="NC909" s="215"/>
      <c r="ND909" s="215"/>
      <c r="NE909" s="215"/>
      <c r="NF909" s="215"/>
      <c r="NG909" s="215"/>
      <c r="NH909" s="215"/>
      <c r="NI909" s="215"/>
      <c r="NJ909" s="215"/>
      <c r="NK909" s="215"/>
      <c r="NL909" s="215"/>
      <c r="NM909" s="215"/>
      <c r="NN909" s="215"/>
      <c r="NO909" s="215"/>
      <c r="NP909" s="215"/>
      <c r="NQ909" s="215"/>
      <c r="NR909" s="215"/>
      <c r="NS909" s="215"/>
      <c r="NT909" s="215"/>
      <c r="NU909" s="215"/>
      <c r="NV909" s="215"/>
      <c r="NW909" s="215"/>
      <c r="NX909" s="215"/>
      <c r="NY909" s="215"/>
      <c r="NZ909" s="215"/>
      <c r="OA909" s="215"/>
      <c r="OB909" s="215"/>
      <c r="OC909" s="215"/>
      <c r="OD909" s="215"/>
      <c r="OE909" s="215"/>
      <c r="OF909" s="215"/>
      <c r="OG909" s="215"/>
      <c r="OH909" s="215"/>
      <c r="OI909" s="215"/>
      <c r="OJ909" s="215"/>
      <c r="OK909" s="215"/>
      <c r="OL909" s="215"/>
      <c r="OM909" s="215"/>
      <c r="ON909" s="215"/>
      <c r="OO909" s="215"/>
      <c r="OP909" s="215"/>
      <c r="OQ909" s="215"/>
      <c r="OR909" s="215"/>
      <c r="OS909" s="215"/>
      <c r="OT909" s="215"/>
      <c r="OU909" s="215"/>
      <c r="OV909" s="215"/>
      <c r="OW909" s="215"/>
      <c r="OX909" s="215"/>
      <c r="OY909" s="215"/>
      <c r="OZ909" s="215"/>
      <c r="PA909" s="215"/>
      <c r="PB909" s="215"/>
      <c r="PC909" s="215"/>
      <c r="PD909" s="215"/>
      <c r="PE909" s="215"/>
      <c r="PF909" s="215"/>
      <c r="PG909" s="215"/>
      <c r="PH909" s="215"/>
      <c r="PI909" s="215"/>
      <c r="PJ909" s="215"/>
      <c r="PK909" s="215"/>
      <c r="PL909" s="215"/>
      <c r="PM909" s="215"/>
      <c r="PN909" s="215"/>
      <c r="PO909" s="215"/>
      <c r="PP909" s="215"/>
      <c r="PQ909" s="215"/>
      <c r="PR909" s="215"/>
      <c r="PS909" s="215"/>
      <c r="PT909" s="215"/>
      <c r="PU909" s="215"/>
      <c r="PV909" s="215"/>
      <c r="PW909" s="215"/>
      <c r="PX909" s="215"/>
      <c r="PY909" s="215"/>
      <c r="PZ909" s="215"/>
      <c r="QA909" s="215"/>
      <c r="QB909" s="215"/>
      <c r="QC909" s="215"/>
      <c r="QD909" s="215"/>
      <c r="QE909" s="215"/>
      <c r="QF909" s="215"/>
      <c r="QG909" s="215"/>
      <c r="QH909" s="215"/>
      <c r="QI909" s="215"/>
      <c r="QJ909" s="215"/>
      <c r="QK909" s="215"/>
      <c r="QL909" s="215"/>
      <c r="QM909" s="215"/>
      <c r="QN909" s="215"/>
      <c r="QO909" s="215"/>
      <c r="QP909" s="215"/>
      <c r="QQ909" s="215"/>
      <c r="QR909" s="215"/>
      <c r="QS909" s="215"/>
      <c r="QT909" s="215"/>
      <c r="QU909" s="215"/>
      <c r="QV909" s="215"/>
      <c r="QW909" s="215"/>
      <c r="QX909" s="215"/>
      <c r="QY909" s="215"/>
      <c r="QZ909" s="215"/>
      <c r="RA909" s="215"/>
      <c r="RB909" s="215"/>
      <c r="RC909" s="215"/>
      <c r="RD909" s="215"/>
      <c r="RE909" s="215"/>
      <c r="RF909" s="215"/>
      <c r="RG909" s="215"/>
      <c r="RH909" s="215"/>
      <c r="RI909" s="215"/>
      <c r="RJ909" s="215"/>
      <c r="RK909" s="215"/>
      <c r="RL909" s="215"/>
      <c r="RM909" s="215"/>
      <c r="RN909" s="215"/>
      <c r="RO909" s="215"/>
      <c r="RP909" s="215"/>
      <c r="RQ909" s="215"/>
      <c r="RR909" s="215"/>
      <c r="RS909" s="215"/>
      <c r="RT909" s="215"/>
      <c r="RU909" s="215"/>
      <c r="RV909" s="215"/>
      <c r="RW909" s="215"/>
      <c r="RX909" s="215"/>
      <c r="RY909" s="215"/>
      <c r="RZ909" s="215"/>
      <c r="SA909" s="215"/>
      <c r="SB909" s="215"/>
    </row>
    <row r="910" spans="1:496" s="221" customFormat="1" ht="15" customHeight="1" x14ac:dyDescent="0.2">
      <c r="A910" s="219"/>
      <c r="B910" s="219"/>
      <c r="D910" s="219"/>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215"/>
      <c r="BE910" s="215"/>
      <c r="BF910" s="215"/>
      <c r="BG910" s="215"/>
      <c r="BH910" s="215"/>
      <c r="BI910" s="215"/>
      <c r="BJ910" s="215"/>
      <c r="BK910" s="215"/>
      <c r="BL910" s="215"/>
      <c r="BM910" s="215"/>
      <c r="BN910" s="215"/>
      <c r="BO910" s="215"/>
      <c r="BP910" s="215"/>
      <c r="BQ910" s="215"/>
      <c r="BR910" s="215"/>
      <c r="BS910" s="215"/>
      <c r="BT910" s="215"/>
      <c r="BU910" s="215"/>
      <c r="BV910" s="215"/>
      <c r="BW910" s="215"/>
      <c r="BX910" s="215"/>
      <c r="BY910" s="215"/>
      <c r="BZ910" s="215"/>
      <c r="CA910" s="215"/>
      <c r="CB910" s="215"/>
      <c r="CC910" s="215"/>
      <c r="CD910" s="215"/>
      <c r="CE910" s="215"/>
      <c r="CF910" s="215"/>
      <c r="CG910" s="215"/>
      <c r="CH910" s="215"/>
      <c r="CI910" s="215"/>
      <c r="CJ910" s="215"/>
      <c r="CK910" s="215"/>
      <c r="CL910" s="215"/>
      <c r="CM910" s="215"/>
      <c r="CN910" s="215"/>
      <c r="CO910" s="215"/>
      <c r="CP910" s="215"/>
      <c r="CQ910" s="215"/>
      <c r="CR910" s="215"/>
      <c r="CS910" s="215"/>
      <c r="CT910" s="215"/>
      <c r="CU910" s="215"/>
      <c r="CV910" s="215"/>
      <c r="CW910" s="215"/>
      <c r="CX910" s="215"/>
      <c r="CY910" s="215"/>
      <c r="CZ910" s="215"/>
      <c r="DA910" s="215"/>
      <c r="DB910" s="215"/>
      <c r="DC910" s="215"/>
      <c r="DD910" s="215"/>
      <c r="DE910" s="215"/>
      <c r="DF910" s="215"/>
      <c r="DG910" s="215"/>
      <c r="DH910" s="215"/>
      <c r="DI910" s="215"/>
      <c r="DJ910" s="215"/>
      <c r="DK910" s="215"/>
      <c r="DL910" s="215"/>
      <c r="DM910" s="215"/>
      <c r="DN910" s="215"/>
      <c r="DO910" s="215"/>
      <c r="DP910" s="215"/>
      <c r="DQ910" s="215"/>
      <c r="DR910" s="215"/>
      <c r="DS910" s="215"/>
      <c r="DT910" s="215"/>
      <c r="DU910" s="215"/>
      <c r="DV910" s="215"/>
      <c r="DW910" s="215"/>
      <c r="DX910" s="215"/>
      <c r="DY910" s="215"/>
      <c r="DZ910" s="215"/>
      <c r="EA910" s="215"/>
      <c r="EB910" s="215"/>
      <c r="EC910" s="215"/>
      <c r="ED910" s="215"/>
      <c r="EE910" s="215"/>
      <c r="EF910" s="215"/>
      <c r="EG910" s="215"/>
      <c r="EH910" s="215"/>
      <c r="EI910" s="215"/>
      <c r="EJ910" s="215"/>
      <c r="EK910" s="215"/>
      <c r="EL910" s="215"/>
      <c r="EM910" s="215"/>
      <c r="EN910" s="215"/>
      <c r="EO910" s="215"/>
      <c r="EP910" s="215"/>
      <c r="EQ910" s="215"/>
      <c r="ER910" s="215"/>
      <c r="ES910" s="215"/>
      <c r="ET910" s="215"/>
      <c r="EU910" s="215"/>
      <c r="EV910" s="215"/>
      <c r="EW910" s="215"/>
      <c r="EX910" s="215"/>
      <c r="EY910" s="215"/>
      <c r="EZ910" s="215"/>
      <c r="FA910" s="215"/>
      <c r="FB910" s="215"/>
      <c r="FC910" s="215"/>
      <c r="FD910" s="215"/>
      <c r="FE910" s="215"/>
      <c r="FF910" s="215"/>
      <c r="FG910" s="215"/>
      <c r="FH910" s="215"/>
      <c r="FI910" s="215"/>
      <c r="FJ910" s="215"/>
      <c r="FK910" s="215"/>
      <c r="FL910" s="215"/>
      <c r="FM910" s="215"/>
      <c r="FN910" s="215"/>
      <c r="FO910" s="215"/>
      <c r="FP910" s="215"/>
      <c r="FQ910" s="215"/>
      <c r="FR910" s="215"/>
      <c r="FS910" s="215"/>
      <c r="FT910" s="215"/>
      <c r="FU910" s="215"/>
      <c r="FV910" s="215"/>
      <c r="FW910" s="215"/>
      <c r="FX910" s="215"/>
      <c r="FY910" s="215"/>
      <c r="FZ910" s="215"/>
      <c r="GA910" s="215"/>
      <c r="GB910" s="215"/>
      <c r="GC910" s="215"/>
      <c r="GD910" s="215"/>
      <c r="GE910" s="215"/>
      <c r="GF910" s="215"/>
      <c r="GG910" s="215"/>
      <c r="GH910" s="215"/>
      <c r="GI910" s="215"/>
      <c r="GJ910" s="215"/>
      <c r="GK910" s="215"/>
      <c r="GL910" s="215"/>
      <c r="GM910" s="215"/>
      <c r="GN910" s="215"/>
      <c r="GO910" s="215"/>
      <c r="GP910" s="215"/>
      <c r="GQ910" s="215"/>
      <c r="GR910" s="215"/>
      <c r="GS910" s="215"/>
      <c r="GT910" s="215"/>
      <c r="GU910" s="215"/>
      <c r="GV910" s="215"/>
      <c r="GW910" s="215"/>
      <c r="GX910" s="215"/>
      <c r="GY910" s="215"/>
      <c r="GZ910" s="215"/>
      <c r="HA910" s="215"/>
      <c r="HB910" s="215"/>
      <c r="HC910" s="215"/>
      <c r="HD910" s="215"/>
      <c r="HE910" s="215"/>
      <c r="HF910" s="215"/>
      <c r="HG910" s="215"/>
      <c r="HH910" s="215"/>
      <c r="HI910" s="215"/>
      <c r="HJ910" s="215"/>
      <c r="HK910" s="215"/>
      <c r="HL910" s="215"/>
      <c r="HM910" s="215"/>
      <c r="HN910" s="215"/>
      <c r="HO910" s="215"/>
      <c r="HP910" s="215"/>
      <c r="HQ910" s="215"/>
      <c r="HR910" s="215"/>
      <c r="HS910" s="215"/>
      <c r="HT910" s="215"/>
      <c r="HU910" s="215"/>
      <c r="HV910" s="215"/>
      <c r="HW910" s="215"/>
      <c r="HX910" s="215"/>
      <c r="HY910" s="215"/>
      <c r="HZ910" s="215"/>
      <c r="IA910" s="215"/>
      <c r="IB910" s="215"/>
      <c r="IC910" s="215"/>
      <c r="ID910" s="215"/>
      <c r="IE910" s="215"/>
      <c r="IF910" s="215"/>
      <c r="IG910" s="215"/>
      <c r="IH910" s="215"/>
      <c r="II910" s="215"/>
      <c r="IJ910" s="215"/>
      <c r="IK910" s="215"/>
      <c r="IL910" s="215"/>
      <c r="IM910" s="215"/>
      <c r="IN910" s="215"/>
      <c r="IO910" s="215"/>
      <c r="IP910" s="215"/>
      <c r="IQ910" s="215"/>
      <c r="IR910" s="215"/>
      <c r="IS910" s="215"/>
      <c r="IT910" s="215"/>
      <c r="IU910" s="215"/>
      <c r="IV910" s="215"/>
      <c r="IW910" s="215"/>
      <c r="IX910" s="215"/>
      <c r="IY910" s="215"/>
      <c r="IZ910" s="215"/>
      <c r="JA910" s="215"/>
      <c r="JB910" s="215"/>
      <c r="JC910" s="215"/>
      <c r="JD910" s="215"/>
      <c r="JE910" s="215"/>
      <c r="JF910" s="215"/>
      <c r="JG910" s="215"/>
      <c r="JH910" s="215"/>
      <c r="JI910" s="215"/>
      <c r="JJ910" s="215"/>
      <c r="JK910" s="215"/>
      <c r="JL910" s="215"/>
      <c r="JM910" s="215"/>
      <c r="JN910" s="215"/>
      <c r="JO910" s="215"/>
      <c r="JP910" s="215"/>
      <c r="JQ910" s="215"/>
      <c r="JR910" s="215"/>
      <c r="JS910" s="215"/>
      <c r="JT910" s="215"/>
      <c r="JU910" s="215"/>
      <c r="JV910" s="215"/>
      <c r="JW910" s="215"/>
      <c r="JX910" s="215"/>
      <c r="JY910" s="215"/>
      <c r="JZ910" s="215"/>
      <c r="KA910" s="215"/>
      <c r="KB910" s="215"/>
      <c r="KC910" s="215"/>
      <c r="KD910" s="215"/>
      <c r="KE910" s="215"/>
      <c r="KF910" s="215"/>
      <c r="KG910" s="215"/>
      <c r="KH910" s="215"/>
      <c r="KI910" s="215"/>
      <c r="KJ910" s="215"/>
      <c r="KK910" s="215"/>
      <c r="KL910" s="215"/>
      <c r="KM910" s="215"/>
      <c r="KN910" s="215"/>
      <c r="KO910" s="215"/>
      <c r="KP910" s="215"/>
      <c r="KQ910" s="215"/>
      <c r="KR910" s="215"/>
      <c r="KS910" s="215"/>
      <c r="KT910" s="215"/>
      <c r="KU910" s="215"/>
      <c r="KV910" s="215"/>
      <c r="KW910" s="215"/>
      <c r="KX910" s="215"/>
      <c r="KY910" s="215"/>
      <c r="KZ910" s="215"/>
      <c r="LA910" s="215"/>
      <c r="LB910" s="215"/>
      <c r="LC910" s="215"/>
      <c r="LD910" s="215"/>
      <c r="LE910" s="215"/>
      <c r="LF910" s="215"/>
      <c r="LG910" s="215"/>
      <c r="LH910" s="215"/>
      <c r="LI910" s="215"/>
      <c r="LJ910" s="215"/>
      <c r="LK910" s="215"/>
      <c r="LL910" s="215"/>
      <c r="LM910" s="215"/>
      <c r="LN910" s="215"/>
      <c r="LO910" s="215"/>
      <c r="LP910" s="215"/>
      <c r="LQ910" s="215"/>
      <c r="LR910" s="215"/>
      <c r="LS910" s="215"/>
      <c r="LT910" s="215"/>
      <c r="LU910" s="215"/>
      <c r="LV910" s="215"/>
      <c r="LW910" s="215"/>
      <c r="LX910" s="215"/>
      <c r="LY910" s="215"/>
      <c r="LZ910" s="215"/>
      <c r="MA910" s="215"/>
      <c r="MB910" s="215"/>
      <c r="MC910" s="215"/>
      <c r="MD910" s="215"/>
      <c r="ME910" s="215"/>
      <c r="MF910" s="215"/>
      <c r="MG910" s="215"/>
      <c r="MH910" s="215"/>
      <c r="MI910" s="215"/>
      <c r="MJ910" s="215"/>
      <c r="MK910" s="215"/>
      <c r="ML910" s="215"/>
      <c r="MM910" s="215"/>
      <c r="MN910" s="215"/>
      <c r="MO910" s="215"/>
      <c r="MP910" s="215"/>
      <c r="MQ910" s="215"/>
      <c r="MR910" s="215"/>
      <c r="MS910" s="215"/>
      <c r="MT910" s="215"/>
      <c r="MU910" s="215"/>
      <c r="MV910" s="215"/>
      <c r="MW910" s="215"/>
      <c r="MX910" s="215"/>
      <c r="MY910" s="215"/>
      <c r="MZ910" s="215"/>
      <c r="NA910" s="215"/>
      <c r="NB910" s="215"/>
      <c r="NC910" s="215"/>
      <c r="ND910" s="215"/>
      <c r="NE910" s="215"/>
      <c r="NF910" s="215"/>
      <c r="NG910" s="215"/>
      <c r="NH910" s="215"/>
      <c r="NI910" s="215"/>
      <c r="NJ910" s="215"/>
      <c r="NK910" s="215"/>
      <c r="NL910" s="215"/>
      <c r="NM910" s="215"/>
      <c r="NN910" s="215"/>
      <c r="NO910" s="215"/>
      <c r="NP910" s="215"/>
      <c r="NQ910" s="215"/>
      <c r="NR910" s="215"/>
      <c r="NS910" s="215"/>
      <c r="NT910" s="215"/>
      <c r="NU910" s="215"/>
      <c r="NV910" s="215"/>
      <c r="NW910" s="215"/>
      <c r="NX910" s="215"/>
      <c r="NY910" s="215"/>
      <c r="NZ910" s="215"/>
      <c r="OA910" s="215"/>
      <c r="OB910" s="215"/>
      <c r="OC910" s="215"/>
      <c r="OD910" s="215"/>
      <c r="OE910" s="215"/>
      <c r="OF910" s="215"/>
      <c r="OG910" s="215"/>
      <c r="OH910" s="215"/>
      <c r="OI910" s="215"/>
      <c r="OJ910" s="215"/>
      <c r="OK910" s="215"/>
      <c r="OL910" s="215"/>
      <c r="OM910" s="215"/>
      <c r="ON910" s="215"/>
      <c r="OO910" s="215"/>
      <c r="OP910" s="215"/>
      <c r="OQ910" s="215"/>
      <c r="OR910" s="215"/>
      <c r="OS910" s="215"/>
      <c r="OT910" s="215"/>
      <c r="OU910" s="215"/>
      <c r="OV910" s="215"/>
      <c r="OW910" s="215"/>
      <c r="OX910" s="215"/>
      <c r="OY910" s="215"/>
      <c r="OZ910" s="215"/>
      <c r="PA910" s="215"/>
      <c r="PB910" s="215"/>
      <c r="PC910" s="215"/>
      <c r="PD910" s="215"/>
      <c r="PE910" s="215"/>
      <c r="PF910" s="215"/>
      <c r="PG910" s="215"/>
      <c r="PH910" s="215"/>
      <c r="PI910" s="215"/>
      <c r="PJ910" s="215"/>
      <c r="PK910" s="215"/>
      <c r="PL910" s="215"/>
      <c r="PM910" s="215"/>
      <c r="PN910" s="215"/>
      <c r="PO910" s="215"/>
      <c r="PP910" s="215"/>
      <c r="PQ910" s="215"/>
      <c r="PR910" s="215"/>
      <c r="PS910" s="215"/>
      <c r="PT910" s="215"/>
      <c r="PU910" s="215"/>
      <c r="PV910" s="215"/>
      <c r="PW910" s="215"/>
      <c r="PX910" s="215"/>
      <c r="PY910" s="215"/>
      <c r="PZ910" s="215"/>
      <c r="QA910" s="215"/>
      <c r="QB910" s="215"/>
      <c r="QC910" s="215"/>
      <c r="QD910" s="215"/>
      <c r="QE910" s="215"/>
      <c r="QF910" s="215"/>
      <c r="QG910" s="215"/>
      <c r="QH910" s="215"/>
      <c r="QI910" s="215"/>
      <c r="QJ910" s="215"/>
      <c r="QK910" s="215"/>
      <c r="QL910" s="215"/>
      <c r="QM910" s="215"/>
      <c r="QN910" s="215"/>
      <c r="QO910" s="215"/>
      <c r="QP910" s="215"/>
      <c r="QQ910" s="215"/>
      <c r="QR910" s="215"/>
      <c r="QS910" s="215"/>
      <c r="QT910" s="215"/>
      <c r="QU910" s="215"/>
      <c r="QV910" s="215"/>
      <c r="QW910" s="215"/>
      <c r="QX910" s="215"/>
      <c r="QY910" s="215"/>
      <c r="QZ910" s="215"/>
      <c r="RA910" s="215"/>
      <c r="RB910" s="215"/>
      <c r="RC910" s="215"/>
      <c r="RD910" s="215"/>
      <c r="RE910" s="215"/>
      <c r="RF910" s="215"/>
      <c r="RG910" s="215"/>
      <c r="RH910" s="215"/>
      <c r="RI910" s="215"/>
      <c r="RJ910" s="215"/>
      <c r="RK910" s="215"/>
      <c r="RL910" s="215"/>
      <c r="RM910" s="215"/>
      <c r="RN910" s="215"/>
      <c r="RO910" s="215"/>
      <c r="RP910" s="215"/>
      <c r="RQ910" s="215"/>
      <c r="RR910" s="215"/>
      <c r="RS910" s="215"/>
      <c r="RT910" s="215"/>
      <c r="RU910" s="215"/>
      <c r="RV910" s="215"/>
      <c r="RW910" s="215"/>
      <c r="RX910" s="215"/>
      <c r="RY910" s="215"/>
      <c r="RZ910" s="215"/>
      <c r="SA910" s="215"/>
      <c r="SB910" s="215"/>
    </row>
    <row r="911" spans="1:496" ht="15" customHeight="1" x14ac:dyDescent="0.2">
      <c r="A911" s="216" t="s">
        <v>1157</v>
      </c>
      <c r="B911" s="216">
        <v>221006</v>
      </c>
      <c r="E911" s="215" t="s">
        <v>571</v>
      </c>
    </row>
    <row r="912" spans="1:496" ht="15" customHeight="1" x14ac:dyDescent="0.2">
      <c r="A912" s="216"/>
    </row>
    <row r="913" spans="1:5" ht="15" customHeight="1" x14ac:dyDescent="0.2">
      <c r="A913" s="216" t="s">
        <v>1158</v>
      </c>
      <c r="B913" s="216">
        <v>222</v>
      </c>
      <c r="E913" s="215" t="s">
        <v>771</v>
      </c>
    </row>
    <row r="914" spans="1:5" ht="15" customHeight="1" x14ac:dyDescent="0.2">
      <c r="A914" s="216" t="s">
        <v>1159</v>
      </c>
      <c r="B914" s="216">
        <v>222001</v>
      </c>
      <c r="E914" s="215" t="s">
        <v>572</v>
      </c>
    </row>
    <row r="915" spans="1:5" ht="15" customHeight="1" x14ac:dyDescent="0.2">
      <c r="A915" s="216" t="s">
        <v>1160</v>
      </c>
      <c r="B915" s="216">
        <v>222002</v>
      </c>
      <c r="E915" s="215" t="s">
        <v>573</v>
      </c>
    </row>
    <row r="916" spans="1:5" ht="15" customHeight="1" x14ac:dyDescent="0.2">
      <c r="A916" s="216" t="s">
        <v>1161</v>
      </c>
      <c r="B916" s="216">
        <v>222003</v>
      </c>
      <c r="E916" s="215" t="s">
        <v>574</v>
      </c>
    </row>
    <row r="917" spans="1:5" ht="15" customHeight="1" x14ac:dyDescent="0.2">
      <c r="A917" s="216" t="s">
        <v>1162</v>
      </c>
      <c r="B917" s="216">
        <v>222004</v>
      </c>
      <c r="E917" s="215" t="s">
        <v>575</v>
      </c>
    </row>
    <row r="918" spans="1:5" ht="15" customHeight="1" x14ac:dyDescent="0.2">
      <c r="A918" s="216" t="s">
        <v>1163</v>
      </c>
      <c r="B918" s="216">
        <v>222005</v>
      </c>
      <c r="E918" s="215" t="s">
        <v>576</v>
      </c>
    </row>
    <row r="919" spans="1:5" ht="15" customHeight="1" x14ac:dyDescent="0.2">
      <c r="A919" s="216" t="s">
        <v>1164</v>
      </c>
      <c r="B919" s="216">
        <v>222006</v>
      </c>
      <c r="E919" s="215" t="s">
        <v>577</v>
      </c>
    </row>
    <row r="920" spans="1:5" ht="15" customHeight="1" x14ac:dyDescent="0.2">
      <c r="A920" s="216" t="s">
        <v>1165</v>
      </c>
      <c r="B920" s="216">
        <v>222007</v>
      </c>
      <c r="E920" s="215" t="s">
        <v>578</v>
      </c>
    </row>
    <row r="921" spans="1:5" ht="15" customHeight="1" x14ac:dyDescent="0.2">
      <c r="A921" s="216" t="s">
        <v>1166</v>
      </c>
      <c r="B921" s="216">
        <v>222008</v>
      </c>
      <c r="E921" s="215" t="s">
        <v>579</v>
      </c>
    </row>
    <row r="922" spans="1:5" ht="15" customHeight="1" x14ac:dyDescent="0.2">
      <c r="A922" s="216" t="s">
        <v>1167</v>
      </c>
      <c r="B922" s="216">
        <v>222009</v>
      </c>
      <c r="E922" s="215" t="s">
        <v>580</v>
      </c>
    </row>
    <row r="923" spans="1:5" ht="15" customHeight="1" x14ac:dyDescent="0.2">
      <c r="A923" s="216" t="s">
        <v>1168</v>
      </c>
      <c r="B923" s="216">
        <v>222010</v>
      </c>
      <c r="E923" s="215" t="s">
        <v>581</v>
      </c>
    </row>
    <row r="924" spans="1:5" ht="15" customHeight="1" x14ac:dyDescent="0.2">
      <c r="A924" s="216" t="s">
        <v>1169</v>
      </c>
      <c r="B924" s="216">
        <v>222011</v>
      </c>
      <c r="E924" s="215" t="s">
        <v>582</v>
      </c>
    </row>
    <row r="925" spans="1:5" ht="15" customHeight="1" x14ac:dyDescent="0.2">
      <c r="A925" s="216" t="s">
        <v>1170</v>
      </c>
      <c r="B925" s="216">
        <v>222012</v>
      </c>
      <c r="E925" s="215" t="s">
        <v>583</v>
      </c>
    </row>
    <row r="926" spans="1:5" ht="15" customHeight="1" x14ac:dyDescent="0.2">
      <c r="A926" s="216" t="s">
        <v>1171</v>
      </c>
      <c r="B926" s="216">
        <v>222013</v>
      </c>
      <c r="E926" s="215" t="s">
        <v>584</v>
      </c>
    </row>
    <row r="927" spans="1:5" ht="15" customHeight="1" x14ac:dyDescent="0.2">
      <c r="A927" s="216" t="s">
        <v>1172</v>
      </c>
      <c r="B927" s="216">
        <v>222014</v>
      </c>
      <c r="E927" s="215" t="s">
        <v>585</v>
      </c>
    </row>
    <row r="928" spans="1:5" ht="15" customHeight="1" x14ac:dyDescent="0.2">
      <c r="A928" s="216" t="s">
        <v>1173</v>
      </c>
      <c r="B928" s="216">
        <v>222015</v>
      </c>
      <c r="E928" s="215" t="s">
        <v>586</v>
      </c>
    </row>
    <row r="929" spans="1:496" ht="15" customHeight="1" x14ac:dyDescent="0.2">
      <c r="A929" s="216" t="s">
        <v>1174</v>
      </c>
      <c r="B929" s="216">
        <v>222016</v>
      </c>
      <c r="E929" s="215" t="s">
        <v>587</v>
      </c>
    </row>
    <row r="930" spans="1:496" ht="15" customHeight="1" x14ac:dyDescent="0.2">
      <c r="A930" s="216"/>
    </row>
    <row r="931" spans="1:496" ht="15" customHeight="1" x14ac:dyDescent="0.2">
      <c r="A931" s="216" t="s">
        <v>1175</v>
      </c>
      <c r="B931" s="216">
        <v>223</v>
      </c>
      <c r="E931" s="215" t="s">
        <v>772</v>
      </c>
    </row>
    <row r="932" spans="1:496" ht="15" customHeight="1" x14ac:dyDescent="0.2">
      <c r="A932" s="216" t="s">
        <v>1176</v>
      </c>
      <c r="B932" s="216">
        <v>223001</v>
      </c>
      <c r="E932" s="215" t="s">
        <v>588</v>
      </c>
    </row>
    <row r="933" spans="1:496" ht="15" customHeight="1" x14ac:dyDescent="0.2">
      <c r="A933" s="216" t="s">
        <v>1177</v>
      </c>
      <c r="B933" s="216">
        <v>223002</v>
      </c>
      <c r="E933" s="215" t="s">
        <v>589</v>
      </c>
    </row>
    <row r="934" spans="1:496" s="221" customFormat="1" ht="15" customHeight="1" x14ac:dyDescent="0.2">
      <c r="A934" s="219"/>
      <c r="B934" s="219"/>
      <c r="D934" s="219"/>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c r="AZ934" s="215"/>
      <c r="BA934" s="215"/>
      <c r="BB934" s="215"/>
      <c r="BC934" s="215"/>
      <c r="BD934" s="215"/>
      <c r="BE934" s="215"/>
      <c r="BF934" s="215"/>
      <c r="BG934" s="215"/>
      <c r="BH934" s="215"/>
      <c r="BI934" s="215"/>
      <c r="BJ934" s="215"/>
      <c r="BK934" s="215"/>
      <c r="BL934" s="215"/>
      <c r="BM934" s="215"/>
      <c r="BN934" s="215"/>
      <c r="BO934" s="215"/>
      <c r="BP934" s="215"/>
      <c r="BQ934" s="215"/>
      <c r="BR934" s="215"/>
      <c r="BS934" s="215"/>
      <c r="BT934" s="215"/>
      <c r="BU934" s="215"/>
      <c r="BV934" s="215"/>
      <c r="BW934" s="215"/>
      <c r="BX934" s="215"/>
      <c r="BY934" s="215"/>
      <c r="BZ934" s="215"/>
      <c r="CA934" s="215"/>
      <c r="CB934" s="215"/>
      <c r="CC934" s="215"/>
      <c r="CD934" s="215"/>
      <c r="CE934" s="215"/>
      <c r="CF934" s="215"/>
      <c r="CG934" s="215"/>
      <c r="CH934" s="215"/>
      <c r="CI934" s="215"/>
      <c r="CJ934" s="215"/>
      <c r="CK934" s="215"/>
      <c r="CL934" s="215"/>
      <c r="CM934" s="215"/>
      <c r="CN934" s="215"/>
      <c r="CO934" s="215"/>
      <c r="CP934" s="215"/>
      <c r="CQ934" s="215"/>
      <c r="CR934" s="215"/>
      <c r="CS934" s="215"/>
      <c r="CT934" s="215"/>
      <c r="CU934" s="215"/>
      <c r="CV934" s="215"/>
      <c r="CW934" s="215"/>
      <c r="CX934" s="215"/>
      <c r="CY934" s="215"/>
      <c r="CZ934" s="215"/>
      <c r="DA934" s="215"/>
      <c r="DB934" s="215"/>
      <c r="DC934" s="215"/>
      <c r="DD934" s="215"/>
      <c r="DE934" s="215"/>
      <c r="DF934" s="215"/>
      <c r="DG934" s="215"/>
      <c r="DH934" s="215"/>
      <c r="DI934" s="215"/>
      <c r="DJ934" s="215"/>
      <c r="DK934" s="215"/>
      <c r="DL934" s="215"/>
      <c r="DM934" s="215"/>
      <c r="DN934" s="215"/>
      <c r="DO934" s="215"/>
      <c r="DP934" s="215"/>
      <c r="DQ934" s="215"/>
      <c r="DR934" s="215"/>
      <c r="DS934" s="215"/>
      <c r="DT934" s="215"/>
      <c r="DU934" s="215"/>
      <c r="DV934" s="215"/>
      <c r="DW934" s="215"/>
      <c r="DX934" s="215"/>
      <c r="DY934" s="215"/>
      <c r="DZ934" s="215"/>
      <c r="EA934" s="215"/>
      <c r="EB934" s="215"/>
      <c r="EC934" s="215"/>
      <c r="ED934" s="215"/>
      <c r="EE934" s="215"/>
      <c r="EF934" s="215"/>
      <c r="EG934" s="215"/>
      <c r="EH934" s="215"/>
      <c r="EI934" s="215"/>
      <c r="EJ934" s="215"/>
      <c r="EK934" s="215"/>
      <c r="EL934" s="215"/>
      <c r="EM934" s="215"/>
      <c r="EN934" s="215"/>
      <c r="EO934" s="215"/>
      <c r="EP934" s="215"/>
      <c r="EQ934" s="215"/>
      <c r="ER934" s="215"/>
      <c r="ES934" s="215"/>
      <c r="ET934" s="215"/>
      <c r="EU934" s="215"/>
      <c r="EV934" s="215"/>
      <c r="EW934" s="215"/>
      <c r="EX934" s="215"/>
      <c r="EY934" s="215"/>
      <c r="EZ934" s="215"/>
      <c r="FA934" s="215"/>
      <c r="FB934" s="215"/>
      <c r="FC934" s="215"/>
      <c r="FD934" s="215"/>
      <c r="FE934" s="215"/>
      <c r="FF934" s="215"/>
      <c r="FG934" s="215"/>
      <c r="FH934" s="215"/>
      <c r="FI934" s="215"/>
      <c r="FJ934" s="215"/>
      <c r="FK934" s="215"/>
      <c r="FL934" s="215"/>
      <c r="FM934" s="215"/>
      <c r="FN934" s="215"/>
      <c r="FO934" s="215"/>
      <c r="FP934" s="215"/>
      <c r="FQ934" s="215"/>
      <c r="FR934" s="215"/>
      <c r="FS934" s="215"/>
      <c r="FT934" s="215"/>
      <c r="FU934" s="215"/>
      <c r="FV934" s="215"/>
      <c r="FW934" s="215"/>
      <c r="FX934" s="215"/>
      <c r="FY934" s="215"/>
      <c r="FZ934" s="215"/>
      <c r="GA934" s="215"/>
      <c r="GB934" s="215"/>
      <c r="GC934" s="215"/>
      <c r="GD934" s="215"/>
      <c r="GE934" s="215"/>
      <c r="GF934" s="215"/>
      <c r="GG934" s="215"/>
      <c r="GH934" s="215"/>
      <c r="GI934" s="215"/>
      <c r="GJ934" s="215"/>
      <c r="GK934" s="215"/>
      <c r="GL934" s="215"/>
      <c r="GM934" s="215"/>
      <c r="GN934" s="215"/>
      <c r="GO934" s="215"/>
      <c r="GP934" s="215"/>
      <c r="GQ934" s="215"/>
      <c r="GR934" s="215"/>
      <c r="GS934" s="215"/>
      <c r="GT934" s="215"/>
      <c r="GU934" s="215"/>
      <c r="GV934" s="215"/>
      <c r="GW934" s="215"/>
      <c r="GX934" s="215"/>
      <c r="GY934" s="215"/>
      <c r="GZ934" s="215"/>
      <c r="HA934" s="215"/>
      <c r="HB934" s="215"/>
      <c r="HC934" s="215"/>
      <c r="HD934" s="215"/>
      <c r="HE934" s="215"/>
      <c r="HF934" s="215"/>
      <c r="HG934" s="215"/>
      <c r="HH934" s="215"/>
      <c r="HI934" s="215"/>
      <c r="HJ934" s="215"/>
      <c r="HK934" s="215"/>
      <c r="HL934" s="215"/>
      <c r="HM934" s="215"/>
      <c r="HN934" s="215"/>
      <c r="HO934" s="215"/>
      <c r="HP934" s="215"/>
      <c r="HQ934" s="215"/>
      <c r="HR934" s="215"/>
      <c r="HS934" s="215"/>
      <c r="HT934" s="215"/>
      <c r="HU934" s="215"/>
      <c r="HV934" s="215"/>
      <c r="HW934" s="215"/>
      <c r="HX934" s="215"/>
      <c r="HY934" s="215"/>
      <c r="HZ934" s="215"/>
      <c r="IA934" s="215"/>
      <c r="IB934" s="215"/>
      <c r="IC934" s="215"/>
      <c r="ID934" s="215"/>
      <c r="IE934" s="215"/>
      <c r="IF934" s="215"/>
      <c r="IG934" s="215"/>
      <c r="IH934" s="215"/>
      <c r="II934" s="215"/>
      <c r="IJ934" s="215"/>
      <c r="IK934" s="215"/>
      <c r="IL934" s="215"/>
      <c r="IM934" s="215"/>
      <c r="IN934" s="215"/>
      <c r="IO934" s="215"/>
      <c r="IP934" s="215"/>
      <c r="IQ934" s="215"/>
      <c r="IR934" s="215"/>
      <c r="IS934" s="215"/>
      <c r="IT934" s="215"/>
      <c r="IU934" s="215"/>
      <c r="IV934" s="215"/>
      <c r="IW934" s="215"/>
      <c r="IX934" s="215"/>
      <c r="IY934" s="215"/>
      <c r="IZ934" s="215"/>
      <c r="JA934" s="215"/>
      <c r="JB934" s="215"/>
      <c r="JC934" s="215"/>
      <c r="JD934" s="215"/>
      <c r="JE934" s="215"/>
      <c r="JF934" s="215"/>
      <c r="JG934" s="215"/>
      <c r="JH934" s="215"/>
      <c r="JI934" s="215"/>
      <c r="JJ934" s="215"/>
      <c r="JK934" s="215"/>
      <c r="JL934" s="215"/>
      <c r="JM934" s="215"/>
      <c r="JN934" s="215"/>
      <c r="JO934" s="215"/>
      <c r="JP934" s="215"/>
      <c r="JQ934" s="215"/>
      <c r="JR934" s="215"/>
      <c r="JS934" s="215"/>
      <c r="JT934" s="215"/>
      <c r="JU934" s="215"/>
      <c r="JV934" s="215"/>
      <c r="JW934" s="215"/>
      <c r="JX934" s="215"/>
      <c r="JY934" s="215"/>
      <c r="JZ934" s="215"/>
      <c r="KA934" s="215"/>
      <c r="KB934" s="215"/>
      <c r="KC934" s="215"/>
      <c r="KD934" s="215"/>
      <c r="KE934" s="215"/>
      <c r="KF934" s="215"/>
      <c r="KG934" s="215"/>
      <c r="KH934" s="215"/>
      <c r="KI934" s="215"/>
      <c r="KJ934" s="215"/>
      <c r="KK934" s="215"/>
      <c r="KL934" s="215"/>
      <c r="KM934" s="215"/>
      <c r="KN934" s="215"/>
      <c r="KO934" s="215"/>
      <c r="KP934" s="215"/>
      <c r="KQ934" s="215"/>
      <c r="KR934" s="215"/>
      <c r="KS934" s="215"/>
      <c r="KT934" s="215"/>
      <c r="KU934" s="215"/>
      <c r="KV934" s="215"/>
      <c r="KW934" s="215"/>
      <c r="KX934" s="215"/>
      <c r="KY934" s="215"/>
      <c r="KZ934" s="215"/>
      <c r="LA934" s="215"/>
      <c r="LB934" s="215"/>
      <c r="LC934" s="215"/>
      <c r="LD934" s="215"/>
      <c r="LE934" s="215"/>
      <c r="LF934" s="215"/>
      <c r="LG934" s="215"/>
      <c r="LH934" s="215"/>
      <c r="LI934" s="215"/>
      <c r="LJ934" s="215"/>
      <c r="LK934" s="215"/>
      <c r="LL934" s="215"/>
      <c r="LM934" s="215"/>
      <c r="LN934" s="215"/>
      <c r="LO934" s="215"/>
      <c r="LP934" s="215"/>
      <c r="LQ934" s="215"/>
      <c r="LR934" s="215"/>
      <c r="LS934" s="215"/>
      <c r="LT934" s="215"/>
      <c r="LU934" s="215"/>
      <c r="LV934" s="215"/>
      <c r="LW934" s="215"/>
      <c r="LX934" s="215"/>
      <c r="LY934" s="215"/>
      <c r="LZ934" s="215"/>
      <c r="MA934" s="215"/>
      <c r="MB934" s="215"/>
      <c r="MC934" s="215"/>
      <c r="MD934" s="215"/>
      <c r="ME934" s="215"/>
      <c r="MF934" s="215"/>
      <c r="MG934" s="215"/>
      <c r="MH934" s="215"/>
      <c r="MI934" s="215"/>
      <c r="MJ934" s="215"/>
      <c r="MK934" s="215"/>
      <c r="ML934" s="215"/>
      <c r="MM934" s="215"/>
      <c r="MN934" s="215"/>
      <c r="MO934" s="215"/>
      <c r="MP934" s="215"/>
      <c r="MQ934" s="215"/>
      <c r="MR934" s="215"/>
      <c r="MS934" s="215"/>
      <c r="MT934" s="215"/>
      <c r="MU934" s="215"/>
      <c r="MV934" s="215"/>
      <c r="MW934" s="215"/>
      <c r="MX934" s="215"/>
      <c r="MY934" s="215"/>
      <c r="MZ934" s="215"/>
      <c r="NA934" s="215"/>
      <c r="NB934" s="215"/>
      <c r="NC934" s="215"/>
      <c r="ND934" s="215"/>
      <c r="NE934" s="215"/>
      <c r="NF934" s="215"/>
      <c r="NG934" s="215"/>
      <c r="NH934" s="215"/>
      <c r="NI934" s="215"/>
      <c r="NJ934" s="215"/>
      <c r="NK934" s="215"/>
      <c r="NL934" s="215"/>
      <c r="NM934" s="215"/>
      <c r="NN934" s="215"/>
      <c r="NO934" s="215"/>
      <c r="NP934" s="215"/>
      <c r="NQ934" s="215"/>
      <c r="NR934" s="215"/>
      <c r="NS934" s="215"/>
      <c r="NT934" s="215"/>
      <c r="NU934" s="215"/>
      <c r="NV934" s="215"/>
      <c r="NW934" s="215"/>
      <c r="NX934" s="215"/>
      <c r="NY934" s="215"/>
      <c r="NZ934" s="215"/>
      <c r="OA934" s="215"/>
      <c r="OB934" s="215"/>
      <c r="OC934" s="215"/>
      <c r="OD934" s="215"/>
      <c r="OE934" s="215"/>
      <c r="OF934" s="215"/>
      <c r="OG934" s="215"/>
      <c r="OH934" s="215"/>
      <c r="OI934" s="215"/>
      <c r="OJ934" s="215"/>
      <c r="OK934" s="215"/>
      <c r="OL934" s="215"/>
      <c r="OM934" s="215"/>
      <c r="ON934" s="215"/>
      <c r="OO934" s="215"/>
      <c r="OP934" s="215"/>
      <c r="OQ934" s="215"/>
      <c r="OR934" s="215"/>
      <c r="OS934" s="215"/>
      <c r="OT934" s="215"/>
      <c r="OU934" s="215"/>
      <c r="OV934" s="215"/>
      <c r="OW934" s="215"/>
      <c r="OX934" s="215"/>
      <c r="OY934" s="215"/>
      <c r="OZ934" s="215"/>
      <c r="PA934" s="215"/>
      <c r="PB934" s="215"/>
      <c r="PC934" s="215"/>
      <c r="PD934" s="215"/>
      <c r="PE934" s="215"/>
      <c r="PF934" s="215"/>
      <c r="PG934" s="215"/>
      <c r="PH934" s="215"/>
      <c r="PI934" s="215"/>
      <c r="PJ934" s="215"/>
      <c r="PK934" s="215"/>
      <c r="PL934" s="215"/>
      <c r="PM934" s="215"/>
      <c r="PN934" s="215"/>
      <c r="PO934" s="215"/>
      <c r="PP934" s="215"/>
      <c r="PQ934" s="215"/>
      <c r="PR934" s="215"/>
      <c r="PS934" s="215"/>
      <c r="PT934" s="215"/>
      <c r="PU934" s="215"/>
      <c r="PV934" s="215"/>
      <c r="PW934" s="215"/>
      <c r="PX934" s="215"/>
      <c r="PY934" s="215"/>
      <c r="PZ934" s="215"/>
      <c r="QA934" s="215"/>
      <c r="QB934" s="215"/>
      <c r="QC934" s="215"/>
      <c r="QD934" s="215"/>
      <c r="QE934" s="215"/>
      <c r="QF934" s="215"/>
      <c r="QG934" s="215"/>
      <c r="QH934" s="215"/>
      <c r="QI934" s="215"/>
      <c r="QJ934" s="215"/>
      <c r="QK934" s="215"/>
      <c r="QL934" s="215"/>
      <c r="QM934" s="215"/>
      <c r="QN934" s="215"/>
      <c r="QO934" s="215"/>
      <c r="QP934" s="215"/>
      <c r="QQ934" s="215"/>
      <c r="QR934" s="215"/>
      <c r="QS934" s="215"/>
      <c r="QT934" s="215"/>
      <c r="QU934" s="215"/>
      <c r="QV934" s="215"/>
      <c r="QW934" s="215"/>
      <c r="QX934" s="215"/>
      <c r="QY934" s="215"/>
      <c r="QZ934" s="215"/>
      <c r="RA934" s="215"/>
      <c r="RB934" s="215"/>
      <c r="RC934" s="215"/>
      <c r="RD934" s="215"/>
      <c r="RE934" s="215"/>
      <c r="RF934" s="215"/>
      <c r="RG934" s="215"/>
      <c r="RH934" s="215"/>
      <c r="RI934" s="215"/>
      <c r="RJ934" s="215"/>
      <c r="RK934" s="215"/>
      <c r="RL934" s="215"/>
      <c r="RM934" s="215"/>
      <c r="RN934" s="215"/>
      <c r="RO934" s="215"/>
      <c r="RP934" s="215"/>
      <c r="RQ934" s="215"/>
      <c r="RR934" s="215"/>
      <c r="RS934" s="215"/>
      <c r="RT934" s="215"/>
      <c r="RU934" s="215"/>
      <c r="RV934" s="215"/>
      <c r="RW934" s="215"/>
      <c r="RX934" s="215"/>
      <c r="RY934" s="215"/>
      <c r="RZ934" s="215"/>
      <c r="SA934" s="215"/>
      <c r="SB934" s="215"/>
    </row>
    <row r="935" spans="1:496" ht="15" customHeight="1" x14ac:dyDescent="0.2">
      <c r="A935" s="216" t="s">
        <v>1178</v>
      </c>
      <c r="B935" s="216">
        <v>223004</v>
      </c>
      <c r="E935" s="215" t="s">
        <v>590</v>
      </c>
    </row>
    <row r="936" spans="1:496" ht="15" customHeight="1" x14ac:dyDescent="0.2">
      <c r="A936" s="216" t="s">
        <v>1179</v>
      </c>
      <c r="B936" s="216">
        <v>223005</v>
      </c>
      <c r="E936" s="215" t="s">
        <v>591</v>
      </c>
    </row>
    <row r="937" spans="1:496" ht="15" customHeight="1" x14ac:dyDescent="0.2">
      <c r="A937" s="216" t="s">
        <v>1180</v>
      </c>
      <c r="B937" s="216">
        <v>223006</v>
      </c>
      <c r="E937" s="215" t="s">
        <v>592</v>
      </c>
    </row>
    <row r="938" spans="1:496" ht="15" customHeight="1" x14ac:dyDescent="0.2">
      <c r="A938" s="216" t="s">
        <v>1181</v>
      </c>
      <c r="B938" s="216">
        <v>223007</v>
      </c>
      <c r="E938" s="215" t="s">
        <v>593</v>
      </c>
    </row>
    <row r="939" spans="1:496" ht="15" customHeight="1" x14ac:dyDescent="0.2">
      <c r="A939" s="216" t="s">
        <v>1182</v>
      </c>
      <c r="B939" s="216">
        <v>223008</v>
      </c>
      <c r="E939" s="215" t="s">
        <v>594</v>
      </c>
    </row>
    <row r="940" spans="1:496" ht="15" customHeight="1" x14ac:dyDescent="0.2">
      <c r="A940" s="216" t="s">
        <v>1183</v>
      </c>
      <c r="B940" s="216">
        <v>223009</v>
      </c>
      <c r="E940" s="215" t="s">
        <v>595</v>
      </c>
    </row>
    <row r="941" spans="1:496" ht="15" customHeight="1" x14ac:dyDescent="0.2">
      <c r="A941" s="216" t="s">
        <v>1184</v>
      </c>
      <c r="B941" s="216">
        <v>223010</v>
      </c>
      <c r="E941" s="215" t="s">
        <v>596</v>
      </c>
    </row>
    <row r="942" spans="1:496" ht="15" customHeight="1" x14ac:dyDescent="0.2">
      <c r="A942" s="216"/>
    </row>
    <row r="943" spans="1:496" ht="15" customHeight="1" x14ac:dyDescent="0.2">
      <c r="A943" s="216" t="s">
        <v>1185</v>
      </c>
      <c r="B943" s="216">
        <v>224</v>
      </c>
      <c r="E943" s="215" t="s">
        <v>276</v>
      </c>
    </row>
    <row r="944" spans="1:496" s="221" customFormat="1" ht="15" customHeight="1" x14ac:dyDescent="0.2">
      <c r="A944" s="219"/>
      <c r="B944" s="219"/>
      <c r="D944" s="219"/>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c r="AZ944" s="215"/>
      <c r="BA944" s="215"/>
      <c r="BB944" s="215"/>
      <c r="BC944" s="215"/>
      <c r="BD944" s="215"/>
      <c r="BE944" s="215"/>
      <c r="BF944" s="215"/>
      <c r="BG944" s="215"/>
      <c r="BH944" s="215"/>
      <c r="BI944" s="215"/>
      <c r="BJ944" s="215"/>
      <c r="BK944" s="215"/>
      <c r="BL944" s="215"/>
      <c r="BM944" s="215"/>
      <c r="BN944" s="215"/>
      <c r="BO944" s="215"/>
      <c r="BP944" s="215"/>
      <c r="BQ944" s="215"/>
      <c r="BR944" s="215"/>
      <c r="BS944" s="215"/>
      <c r="BT944" s="215"/>
      <c r="BU944" s="215"/>
      <c r="BV944" s="215"/>
      <c r="BW944" s="215"/>
      <c r="BX944" s="215"/>
      <c r="BY944" s="215"/>
      <c r="BZ944" s="215"/>
      <c r="CA944" s="215"/>
      <c r="CB944" s="215"/>
      <c r="CC944" s="215"/>
      <c r="CD944" s="215"/>
      <c r="CE944" s="215"/>
      <c r="CF944" s="215"/>
      <c r="CG944" s="215"/>
      <c r="CH944" s="215"/>
      <c r="CI944" s="215"/>
      <c r="CJ944" s="215"/>
      <c r="CK944" s="215"/>
      <c r="CL944" s="215"/>
      <c r="CM944" s="215"/>
      <c r="CN944" s="215"/>
      <c r="CO944" s="215"/>
      <c r="CP944" s="215"/>
      <c r="CQ944" s="215"/>
      <c r="CR944" s="215"/>
      <c r="CS944" s="215"/>
      <c r="CT944" s="215"/>
      <c r="CU944" s="215"/>
      <c r="CV944" s="215"/>
      <c r="CW944" s="215"/>
      <c r="CX944" s="215"/>
      <c r="CY944" s="215"/>
      <c r="CZ944" s="215"/>
      <c r="DA944" s="215"/>
      <c r="DB944" s="215"/>
      <c r="DC944" s="215"/>
      <c r="DD944" s="215"/>
      <c r="DE944" s="215"/>
      <c r="DF944" s="215"/>
      <c r="DG944" s="215"/>
      <c r="DH944" s="215"/>
      <c r="DI944" s="215"/>
      <c r="DJ944" s="215"/>
      <c r="DK944" s="215"/>
      <c r="DL944" s="215"/>
      <c r="DM944" s="215"/>
      <c r="DN944" s="215"/>
      <c r="DO944" s="215"/>
      <c r="DP944" s="215"/>
      <c r="DQ944" s="215"/>
      <c r="DR944" s="215"/>
      <c r="DS944" s="215"/>
      <c r="DT944" s="215"/>
      <c r="DU944" s="215"/>
      <c r="DV944" s="215"/>
      <c r="DW944" s="215"/>
      <c r="DX944" s="215"/>
      <c r="DY944" s="215"/>
      <c r="DZ944" s="215"/>
      <c r="EA944" s="215"/>
      <c r="EB944" s="215"/>
      <c r="EC944" s="215"/>
      <c r="ED944" s="215"/>
      <c r="EE944" s="215"/>
      <c r="EF944" s="215"/>
      <c r="EG944" s="215"/>
      <c r="EH944" s="215"/>
      <c r="EI944" s="215"/>
      <c r="EJ944" s="215"/>
      <c r="EK944" s="215"/>
      <c r="EL944" s="215"/>
      <c r="EM944" s="215"/>
      <c r="EN944" s="215"/>
      <c r="EO944" s="215"/>
      <c r="EP944" s="215"/>
      <c r="EQ944" s="215"/>
      <c r="ER944" s="215"/>
      <c r="ES944" s="215"/>
      <c r="ET944" s="215"/>
      <c r="EU944" s="215"/>
      <c r="EV944" s="215"/>
      <c r="EW944" s="215"/>
      <c r="EX944" s="215"/>
      <c r="EY944" s="215"/>
      <c r="EZ944" s="215"/>
      <c r="FA944" s="215"/>
      <c r="FB944" s="215"/>
      <c r="FC944" s="215"/>
      <c r="FD944" s="215"/>
      <c r="FE944" s="215"/>
      <c r="FF944" s="215"/>
      <c r="FG944" s="215"/>
      <c r="FH944" s="215"/>
      <c r="FI944" s="215"/>
      <c r="FJ944" s="215"/>
      <c r="FK944" s="215"/>
      <c r="FL944" s="215"/>
      <c r="FM944" s="215"/>
      <c r="FN944" s="215"/>
      <c r="FO944" s="215"/>
      <c r="FP944" s="215"/>
      <c r="FQ944" s="215"/>
      <c r="FR944" s="215"/>
      <c r="FS944" s="215"/>
      <c r="FT944" s="215"/>
      <c r="FU944" s="215"/>
      <c r="FV944" s="215"/>
      <c r="FW944" s="215"/>
      <c r="FX944" s="215"/>
      <c r="FY944" s="215"/>
      <c r="FZ944" s="215"/>
      <c r="GA944" s="215"/>
      <c r="GB944" s="215"/>
      <c r="GC944" s="215"/>
      <c r="GD944" s="215"/>
      <c r="GE944" s="215"/>
      <c r="GF944" s="215"/>
      <c r="GG944" s="215"/>
      <c r="GH944" s="215"/>
      <c r="GI944" s="215"/>
      <c r="GJ944" s="215"/>
      <c r="GK944" s="215"/>
      <c r="GL944" s="215"/>
      <c r="GM944" s="215"/>
      <c r="GN944" s="215"/>
      <c r="GO944" s="215"/>
      <c r="GP944" s="215"/>
      <c r="GQ944" s="215"/>
      <c r="GR944" s="215"/>
      <c r="GS944" s="215"/>
      <c r="GT944" s="215"/>
      <c r="GU944" s="215"/>
      <c r="GV944" s="215"/>
      <c r="GW944" s="215"/>
      <c r="GX944" s="215"/>
      <c r="GY944" s="215"/>
      <c r="GZ944" s="215"/>
      <c r="HA944" s="215"/>
      <c r="HB944" s="215"/>
      <c r="HC944" s="215"/>
      <c r="HD944" s="215"/>
      <c r="HE944" s="215"/>
      <c r="HF944" s="215"/>
      <c r="HG944" s="215"/>
      <c r="HH944" s="215"/>
      <c r="HI944" s="215"/>
      <c r="HJ944" s="215"/>
      <c r="HK944" s="215"/>
      <c r="HL944" s="215"/>
      <c r="HM944" s="215"/>
      <c r="HN944" s="215"/>
      <c r="HO944" s="215"/>
      <c r="HP944" s="215"/>
      <c r="HQ944" s="215"/>
      <c r="HR944" s="215"/>
      <c r="HS944" s="215"/>
      <c r="HT944" s="215"/>
      <c r="HU944" s="215"/>
      <c r="HV944" s="215"/>
      <c r="HW944" s="215"/>
      <c r="HX944" s="215"/>
      <c r="HY944" s="215"/>
      <c r="HZ944" s="215"/>
      <c r="IA944" s="215"/>
      <c r="IB944" s="215"/>
      <c r="IC944" s="215"/>
      <c r="ID944" s="215"/>
      <c r="IE944" s="215"/>
      <c r="IF944" s="215"/>
      <c r="IG944" s="215"/>
      <c r="IH944" s="215"/>
      <c r="II944" s="215"/>
      <c r="IJ944" s="215"/>
      <c r="IK944" s="215"/>
      <c r="IL944" s="215"/>
      <c r="IM944" s="215"/>
      <c r="IN944" s="215"/>
      <c r="IO944" s="215"/>
      <c r="IP944" s="215"/>
      <c r="IQ944" s="215"/>
      <c r="IR944" s="215"/>
      <c r="IS944" s="215"/>
      <c r="IT944" s="215"/>
      <c r="IU944" s="215"/>
      <c r="IV944" s="215"/>
      <c r="IW944" s="215"/>
      <c r="IX944" s="215"/>
      <c r="IY944" s="215"/>
      <c r="IZ944" s="215"/>
      <c r="JA944" s="215"/>
      <c r="JB944" s="215"/>
      <c r="JC944" s="215"/>
      <c r="JD944" s="215"/>
      <c r="JE944" s="215"/>
      <c r="JF944" s="215"/>
      <c r="JG944" s="215"/>
      <c r="JH944" s="215"/>
      <c r="JI944" s="215"/>
      <c r="JJ944" s="215"/>
      <c r="JK944" s="215"/>
      <c r="JL944" s="215"/>
      <c r="JM944" s="215"/>
      <c r="JN944" s="215"/>
      <c r="JO944" s="215"/>
      <c r="JP944" s="215"/>
      <c r="JQ944" s="215"/>
      <c r="JR944" s="215"/>
      <c r="JS944" s="215"/>
      <c r="JT944" s="215"/>
      <c r="JU944" s="215"/>
      <c r="JV944" s="215"/>
      <c r="JW944" s="215"/>
      <c r="JX944" s="215"/>
      <c r="JY944" s="215"/>
      <c r="JZ944" s="215"/>
      <c r="KA944" s="215"/>
      <c r="KB944" s="215"/>
      <c r="KC944" s="215"/>
      <c r="KD944" s="215"/>
      <c r="KE944" s="215"/>
      <c r="KF944" s="215"/>
      <c r="KG944" s="215"/>
      <c r="KH944" s="215"/>
      <c r="KI944" s="215"/>
      <c r="KJ944" s="215"/>
      <c r="KK944" s="215"/>
      <c r="KL944" s="215"/>
      <c r="KM944" s="215"/>
      <c r="KN944" s="215"/>
      <c r="KO944" s="215"/>
      <c r="KP944" s="215"/>
      <c r="KQ944" s="215"/>
      <c r="KR944" s="215"/>
      <c r="KS944" s="215"/>
      <c r="KT944" s="215"/>
      <c r="KU944" s="215"/>
      <c r="KV944" s="215"/>
      <c r="KW944" s="215"/>
      <c r="KX944" s="215"/>
      <c r="KY944" s="215"/>
      <c r="KZ944" s="215"/>
      <c r="LA944" s="215"/>
      <c r="LB944" s="215"/>
      <c r="LC944" s="215"/>
      <c r="LD944" s="215"/>
      <c r="LE944" s="215"/>
      <c r="LF944" s="215"/>
      <c r="LG944" s="215"/>
      <c r="LH944" s="215"/>
      <c r="LI944" s="215"/>
      <c r="LJ944" s="215"/>
      <c r="LK944" s="215"/>
      <c r="LL944" s="215"/>
      <c r="LM944" s="215"/>
      <c r="LN944" s="215"/>
      <c r="LO944" s="215"/>
      <c r="LP944" s="215"/>
      <c r="LQ944" s="215"/>
      <c r="LR944" s="215"/>
      <c r="LS944" s="215"/>
      <c r="LT944" s="215"/>
      <c r="LU944" s="215"/>
      <c r="LV944" s="215"/>
      <c r="LW944" s="215"/>
      <c r="LX944" s="215"/>
      <c r="LY944" s="215"/>
      <c r="LZ944" s="215"/>
      <c r="MA944" s="215"/>
      <c r="MB944" s="215"/>
      <c r="MC944" s="215"/>
      <c r="MD944" s="215"/>
      <c r="ME944" s="215"/>
      <c r="MF944" s="215"/>
      <c r="MG944" s="215"/>
      <c r="MH944" s="215"/>
      <c r="MI944" s="215"/>
      <c r="MJ944" s="215"/>
      <c r="MK944" s="215"/>
      <c r="ML944" s="215"/>
      <c r="MM944" s="215"/>
      <c r="MN944" s="215"/>
      <c r="MO944" s="215"/>
      <c r="MP944" s="215"/>
      <c r="MQ944" s="215"/>
      <c r="MR944" s="215"/>
      <c r="MS944" s="215"/>
      <c r="MT944" s="215"/>
      <c r="MU944" s="215"/>
      <c r="MV944" s="215"/>
      <c r="MW944" s="215"/>
      <c r="MX944" s="215"/>
      <c r="MY944" s="215"/>
      <c r="MZ944" s="215"/>
      <c r="NA944" s="215"/>
      <c r="NB944" s="215"/>
      <c r="NC944" s="215"/>
      <c r="ND944" s="215"/>
      <c r="NE944" s="215"/>
      <c r="NF944" s="215"/>
      <c r="NG944" s="215"/>
      <c r="NH944" s="215"/>
      <c r="NI944" s="215"/>
      <c r="NJ944" s="215"/>
      <c r="NK944" s="215"/>
      <c r="NL944" s="215"/>
      <c r="NM944" s="215"/>
      <c r="NN944" s="215"/>
      <c r="NO944" s="215"/>
      <c r="NP944" s="215"/>
      <c r="NQ944" s="215"/>
      <c r="NR944" s="215"/>
      <c r="NS944" s="215"/>
      <c r="NT944" s="215"/>
      <c r="NU944" s="215"/>
      <c r="NV944" s="215"/>
      <c r="NW944" s="215"/>
      <c r="NX944" s="215"/>
      <c r="NY944" s="215"/>
      <c r="NZ944" s="215"/>
      <c r="OA944" s="215"/>
      <c r="OB944" s="215"/>
      <c r="OC944" s="215"/>
      <c r="OD944" s="215"/>
      <c r="OE944" s="215"/>
      <c r="OF944" s="215"/>
      <c r="OG944" s="215"/>
      <c r="OH944" s="215"/>
      <c r="OI944" s="215"/>
      <c r="OJ944" s="215"/>
      <c r="OK944" s="215"/>
      <c r="OL944" s="215"/>
      <c r="OM944" s="215"/>
      <c r="ON944" s="215"/>
      <c r="OO944" s="215"/>
      <c r="OP944" s="215"/>
      <c r="OQ944" s="215"/>
      <c r="OR944" s="215"/>
      <c r="OS944" s="215"/>
      <c r="OT944" s="215"/>
      <c r="OU944" s="215"/>
      <c r="OV944" s="215"/>
      <c r="OW944" s="215"/>
      <c r="OX944" s="215"/>
      <c r="OY944" s="215"/>
      <c r="OZ944" s="215"/>
      <c r="PA944" s="215"/>
      <c r="PB944" s="215"/>
      <c r="PC944" s="215"/>
      <c r="PD944" s="215"/>
      <c r="PE944" s="215"/>
      <c r="PF944" s="215"/>
      <c r="PG944" s="215"/>
      <c r="PH944" s="215"/>
      <c r="PI944" s="215"/>
      <c r="PJ944" s="215"/>
      <c r="PK944" s="215"/>
      <c r="PL944" s="215"/>
      <c r="PM944" s="215"/>
      <c r="PN944" s="215"/>
      <c r="PO944" s="215"/>
      <c r="PP944" s="215"/>
      <c r="PQ944" s="215"/>
      <c r="PR944" s="215"/>
      <c r="PS944" s="215"/>
      <c r="PT944" s="215"/>
      <c r="PU944" s="215"/>
      <c r="PV944" s="215"/>
      <c r="PW944" s="215"/>
      <c r="PX944" s="215"/>
      <c r="PY944" s="215"/>
      <c r="PZ944" s="215"/>
      <c r="QA944" s="215"/>
      <c r="QB944" s="215"/>
      <c r="QC944" s="215"/>
      <c r="QD944" s="215"/>
      <c r="QE944" s="215"/>
      <c r="QF944" s="215"/>
      <c r="QG944" s="215"/>
      <c r="QH944" s="215"/>
      <c r="QI944" s="215"/>
      <c r="QJ944" s="215"/>
      <c r="QK944" s="215"/>
      <c r="QL944" s="215"/>
      <c r="QM944" s="215"/>
      <c r="QN944" s="215"/>
      <c r="QO944" s="215"/>
      <c r="QP944" s="215"/>
      <c r="QQ944" s="215"/>
      <c r="QR944" s="215"/>
      <c r="QS944" s="215"/>
      <c r="QT944" s="215"/>
      <c r="QU944" s="215"/>
      <c r="QV944" s="215"/>
      <c r="QW944" s="215"/>
      <c r="QX944" s="215"/>
      <c r="QY944" s="215"/>
      <c r="QZ944" s="215"/>
      <c r="RA944" s="215"/>
      <c r="RB944" s="215"/>
      <c r="RC944" s="215"/>
      <c r="RD944" s="215"/>
      <c r="RE944" s="215"/>
      <c r="RF944" s="215"/>
      <c r="RG944" s="215"/>
      <c r="RH944" s="215"/>
      <c r="RI944" s="215"/>
      <c r="RJ944" s="215"/>
      <c r="RK944" s="215"/>
      <c r="RL944" s="215"/>
      <c r="RM944" s="215"/>
      <c r="RN944" s="215"/>
      <c r="RO944" s="215"/>
      <c r="RP944" s="215"/>
      <c r="RQ944" s="215"/>
      <c r="RR944" s="215"/>
      <c r="RS944" s="215"/>
      <c r="RT944" s="215"/>
      <c r="RU944" s="215"/>
      <c r="RV944" s="215"/>
      <c r="RW944" s="215"/>
      <c r="RX944" s="215"/>
      <c r="RY944" s="215"/>
      <c r="RZ944" s="215"/>
      <c r="SA944" s="215"/>
      <c r="SB944" s="215"/>
    </row>
    <row r="945" spans="1:496" s="221" customFormat="1" ht="15" customHeight="1" x14ac:dyDescent="0.2">
      <c r="A945" s="219"/>
      <c r="B945" s="219"/>
      <c r="D945" s="219"/>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c r="AZ945" s="215"/>
      <c r="BA945" s="215"/>
      <c r="BB945" s="215"/>
      <c r="BC945" s="215"/>
      <c r="BD945" s="215"/>
      <c r="BE945" s="215"/>
      <c r="BF945" s="215"/>
      <c r="BG945" s="215"/>
      <c r="BH945" s="215"/>
      <c r="BI945" s="215"/>
      <c r="BJ945" s="215"/>
      <c r="BK945" s="215"/>
      <c r="BL945" s="215"/>
      <c r="BM945" s="215"/>
      <c r="BN945" s="215"/>
      <c r="BO945" s="215"/>
      <c r="BP945" s="215"/>
      <c r="BQ945" s="215"/>
      <c r="BR945" s="215"/>
      <c r="BS945" s="215"/>
      <c r="BT945" s="215"/>
      <c r="BU945" s="215"/>
      <c r="BV945" s="215"/>
      <c r="BW945" s="215"/>
      <c r="BX945" s="215"/>
      <c r="BY945" s="215"/>
      <c r="BZ945" s="215"/>
      <c r="CA945" s="215"/>
      <c r="CB945" s="215"/>
      <c r="CC945" s="215"/>
      <c r="CD945" s="215"/>
      <c r="CE945" s="215"/>
      <c r="CF945" s="215"/>
      <c r="CG945" s="215"/>
      <c r="CH945" s="215"/>
      <c r="CI945" s="215"/>
      <c r="CJ945" s="215"/>
      <c r="CK945" s="215"/>
      <c r="CL945" s="215"/>
      <c r="CM945" s="215"/>
      <c r="CN945" s="215"/>
      <c r="CO945" s="215"/>
      <c r="CP945" s="215"/>
      <c r="CQ945" s="215"/>
      <c r="CR945" s="215"/>
      <c r="CS945" s="215"/>
      <c r="CT945" s="215"/>
      <c r="CU945" s="215"/>
      <c r="CV945" s="215"/>
      <c r="CW945" s="215"/>
      <c r="CX945" s="215"/>
      <c r="CY945" s="215"/>
      <c r="CZ945" s="215"/>
      <c r="DA945" s="215"/>
      <c r="DB945" s="215"/>
      <c r="DC945" s="215"/>
      <c r="DD945" s="215"/>
      <c r="DE945" s="215"/>
      <c r="DF945" s="215"/>
      <c r="DG945" s="215"/>
      <c r="DH945" s="215"/>
      <c r="DI945" s="215"/>
      <c r="DJ945" s="215"/>
      <c r="DK945" s="215"/>
      <c r="DL945" s="215"/>
      <c r="DM945" s="215"/>
      <c r="DN945" s="215"/>
      <c r="DO945" s="215"/>
      <c r="DP945" s="215"/>
      <c r="DQ945" s="215"/>
      <c r="DR945" s="215"/>
      <c r="DS945" s="215"/>
      <c r="DT945" s="215"/>
      <c r="DU945" s="215"/>
      <c r="DV945" s="215"/>
      <c r="DW945" s="215"/>
      <c r="DX945" s="215"/>
      <c r="DY945" s="215"/>
      <c r="DZ945" s="215"/>
      <c r="EA945" s="215"/>
      <c r="EB945" s="215"/>
      <c r="EC945" s="215"/>
      <c r="ED945" s="215"/>
      <c r="EE945" s="215"/>
      <c r="EF945" s="215"/>
      <c r="EG945" s="215"/>
      <c r="EH945" s="215"/>
      <c r="EI945" s="215"/>
      <c r="EJ945" s="215"/>
      <c r="EK945" s="215"/>
      <c r="EL945" s="215"/>
      <c r="EM945" s="215"/>
      <c r="EN945" s="215"/>
      <c r="EO945" s="215"/>
      <c r="EP945" s="215"/>
      <c r="EQ945" s="215"/>
      <c r="ER945" s="215"/>
      <c r="ES945" s="215"/>
      <c r="ET945" s="215"/>
      <c r="EU945" s="215"/>
      <c r="EV945" s="215"/>
      <c r="EW945" s="215"/>
      <c r="EX945" s="215"/>
      <c r="EY945" s="215"/>
      <c r="EZ945" s="215"/>
      <c r="FA945" s="215"/>
      <c r="FB945" s="215"/>
      <c r="FC945" s="215"/>
      <c r="FD945" s="215"/>
      <c r="FE945" s="215"/>
      <c r="FF945" s="215"/>
      <c r="FG945" s="215"/>
      <c r="FH945" s="215"/>
      <c r="FI945" s="215"/>
      <c r="FJ945" s="215"/>
      <c r="FK945" s="215"/>
      <c r="FL945" s="215"/>
      <c r="FM945" s="215"/>
      <c r="FN945" s="215"/>
      <c r="FO945" s="215"/>
      <c r="FP945" s="215"/>
      <c r="FQ945" s="215"/>
      <c r="FR945" s="215"/>
      <c r="FS945" s="215"/>
      <c r="FT945" s="215"/>
      <c r="FU945" s="215"/>
      <c r="FV945" s="215"/>
      <c r="FW945" s="215"/>
      <c r="FX945" s="215"/>
      <c r="FY945" s="215"/>
      <c r="FZ945" s="215"/>
      <c r="GA945" s="215"/>
      <c r="GB945" s="215"/>
      <c r="GC945" s="215"/>
      <c r="GD945" s="215"/>
      <c r="GE945" s="215"/>
      <c r="GF945" s="215"/>
      <c r="GG945" s="215"/>
      <c r="GH945" s="215"/>
      <c r="GI945" s="215"/>
      <c r="GJ945" s="215"/>
      <c r="GK945" s="215"/>
      <c r="GL945" s="215"/>
      <c r="GM945" s="215"/>
      <c r="GN945" s="215"/>
      <c r="GO945" s="215"/>
      <c r="GP945" s="215"/>
      <c r="GQ945" s="215"/>
      <c r="GR945" s="215"/>
      <c r="GS945" s="215"/>
      <c r="GT945" s="215"/>
      <c r="GU945" s="215"/>
      <c r="GV945" s="215"/>
      <c r="GW945" s="215"/>
      <c r="GX945" s="215"/>
      <c r="GY945" s="215"/>
      <c r="GZ945" s="215"/>
      <c r="HA945" s="215"/>
      <c r="HB945" s="215"/>
      <c r="HC945" s="215"/>
      <c r="HD945" s="215"/>
      <c r="HE945" s="215"/>
      <c r="HF945" s="215"/>
      <c r="HG945" s="215"/>
      <c r="HH945" s="215"/>
      <c r="HI945" s="215"/>
      <c r="HJ945" s="215"/>
      <c r="HK945" s="215"/>
      <c r="HL945" s="215"/>
      <c r="HM945" s="215"/>
      <c r="HN945" s="215"/>
      <c r="HO945" s="215"/>
      <c r="HP945" s="215"/>
      <c r="HQ945" s="215"/>
      <c r="HR945" s="215"/>
      <c r="HS945" s="215"/>
      <c r="HT945" s="215"/>
      <c r="HU945" s="215"/>
      <c r="HV945" s="215"/>
      <c r="HW945" s="215"/>
      <c r="HX945" s="215"/>
      <c r="HY945" s="215"/>
      <c r="HZ945" s="215"/>
      <c r="IA945" s="215"/>
      <c r="IB945" s="215"/>
      <c r="IC945" s="215"/>
      <c r="ID945" s="215"/>
      <c r="IE945" s="215"/>
      <c r="IF945" s="215"/>
      <c r="IG945" s="215"/>
      <c r="IH945" s="215"/>
      <c r="II945" s="215"/>
      <c r="IJ945" s="215"/>
      <c r="IK945" s="215"/>
      <c r="IL945" s="215"/>
      <c r="IM945" s="215"/>
      <c r="IN945" s="215"/>
      <c r="IO945" s="215"/>
      <c r="IP945" s="215"/>
      <c r="IQ945" s="215"/>
      <c r="IR945" s="215"/>
      <c r="IS945" s="215"/>
      <c r="IT945" s="215"/>
      <c r="IU945" s="215"/>
      <c r="IV945" s="215"/>
      <c r="IW945" s="215"/>
      <c r="IX945" s="215"/>
      <c r="IY945" s="215"/>
      <c r="IZ945" s="215"/>
      <c r="JA945" s="215"/>
      <c r="JB945" s="215"/>
      <c r="JC945" s="215"/>
      <c r="JD945" s="215"/>
      <c r="JE945" s="215"/>
      <c r="JF945" s="215"/>
      <c r="JG945" s="215"/>
      <c r="JH945" s="215"/>
      <c r="JI945" s="215"/>
      <c r="JJ945" s="215"/>
      <c r="JK945" s="215"/>
      <c r="JL945" s="215"/>
      <c r="JM945" s="215"/>
      <c r="JN945" s="215"/>
      <c r="JO945" s="215"/>
      <c r="JP945" s="215"/>
      <c r="JQ945" s="215"/>
      <c r="JR945" s="215"/>
      <c r="JS945" s="215"/>
      <c r="JT945" s="215"/>
      <c r="JU945" s="215"/>
      <c r="JV945" s="215"/>
      <c r="JW945" s="215"/>
      <c r="JX945" s="215"/>
      <c r="JY945" s="215"/>
      <c r="JZ945" s="215"/>
      <c r="KA945" s="215"/>
      <c r="KB945" s="215"/>
      <c r="KC945" s="215"/>
      <c r="KD945" s="215"/>
      <c r="KE945" s="215"/>
      <c r="KF945" s="215"/>
      <c r="KG945" s="215"/>
      <c r="KH945" s="215"/>
      <c r="KI945" s="215"/>
      <c r="KJ945" s="215"/>
      <c r="KK945" s="215"/>
      <c r="KL945" s="215"/>
      <c r="KM945" s="215"/>
      <c r="KN945" s="215"/>
      <c r="KO945" s="215"/>
      <c r="KP945" s="215"/>
      <c r="KQ945" s="215"/>
      <c r="KR945" s="215"/>
      <c r="KS945" s="215"/>
      <c r="KT945" s="215"/>
      <c r="KU945" s="215"/>
      <c r="KV945" s="215"/>
      <c r="KW945" s="215"/>
      <c r="KX945" s="215"/>
      <c r="KY945" s="215"/>
      <c r="KZ945" s="215"/>
      <c r="LA945" s="215"/>
      <c r="LB945" s="215"/>
      <c r="LC945" s="215"/>
      <c r="LD945" s="215"/>
      <c r="LE945" s="215"/>
      <c r="LF945" s="215"/>
      <c r="LG945" s="215"/>
      <c r="LH945" s="215"/>
      <c r="LI945" s="215"/>
      <c r="LJ945" s="215"/>
      <c r="LK945" s="215"/>
      <c r="LL945" s="215"/>
      <c r="LM945" s="215"/>
      <c r="LN945" s="215"/>
      <c r="LO945" s="215"/>
      <c r="LP945" s="215"/>
      <c r="LQ945" s="215"/>
      <c r="LR945" s="215"/>
      <c r="LS945" s="215"/>
      <c r="LT945" s="215"/>
      <c r="LU945" s="215"/>
      <c r="LV945" s="215"/>
      <c r="LW945" s="215"/>
      <c r="LX945" s="215"/>
      <c r="LY945" s="215"/>
      <c r="LZ945" s="215"/>
      <c r="MA945" s="215"/>
      <c r="MB945" s="215"/>
      <c r="MC945" s="215"/>
      <c r="MD945" s="215"/>
      <c r="ME945" s="215"/>
      <c r="MF945" s="215"/>
      <c r="MG945" s="215"/>
      <c r="MH945" s="215"/>
      <c r="MI945" s="215"/>
      <c r="MJ945" s="215"/>
      <c r="MK945" s="215"/>
      <c r="ML945" s="215"/>
      <c r="MM945" s="215"/>
      <c r="MN945" s="215"/>
      <c r="MO945" s="215"/>
      <c r="MP945" s="215"/>
      <c r="MQ945" s="215"/>
      <c r="MR945" s="215"/>
      <c r="MS945" s="215"/>
      <c r="MT945" s="215"/>
      <c r="MU945" s="215"/>
      <c r="MV945" s="215"/>
      <c r="MW945" s="215"/>
      <c r="MX945" s="215"/>
      <c r="MY945" s="215"/>
      <c r="MZ945" s="215"/>
      <c r="NA945" s="215"/>
      <c r="NB945" s="215"/>
      <c r="NC945" s="215"/>
      <c r="ND945" s="215"/>
      <c r="NE945" s="215"/>
      <c r="NF945" s="215"/>
      <c r="NG945" s="215"/>
      <c r="NH945" s="215"/>
      <c r="NI945" s="215"/>
      <c r="NJ945" s="215"/>
      <c r="NK945" s="215"/>
      <c r="NL945" s="215"/>
      <c r="NM945" s="215"/>
      <c r="NN945" s="215"/>
      <c r="NO945" s="215"/>
      <c r="NP945" s="215"/>
      <c r="NQ945" s="215"/>
      <c r="NR945" s="215"/>
      <c r="NS945" s="215"/>
      <c r="NT945" s="215"/>
      <c r="NU945" s="215"/>
      <c r="NV945" s="215"/>
      <c r="NW945" s="215"/>
      <c r="NX945" s="215"/>
      <c r="NY945" s="215"/>
      <c r="NZ945" s="215"/>
      <c r="OA945" s="215"/>
      <c r="OB945" s="215"/>
      <c r="OC945" s="215"/>
      <c r="OD945" s="215"/>
      <c r="OE945" s="215"/>
      <c r="OF945" s="215"/>
      <c r="OG945" s="215"/>
      <c r="OH945" s="215"/>
      <c r="OI945" s="215"/>
      <c r="OJ945" s="215"/>
      <c r="OK945" s="215"/>
      <c r="OL945" s="215"/>
      <c r="OM945" s="215"/>
      <c r="ON945" s="215"/>
      <c r="OO945" s="215"/>
      <c r="OP945" s="215"/>
      <c r="OQ945" s="215"/>
      <c r="OR945" s="215"/>
      <c r="OS945" s="215"/>
      <c r="OT945" s="215"/>
      <c r="OU945" s="215"/>
      <c r="OV945" s="215"/>
      <c r="OW945" s="215"/>
      <c r="OX945" s="215"/>
      <c r="OY945" s="215"/>
      <c r="OZ945" s="215"/>
      <c r="PA945" s="215"/>
      <c r="PB945" s="215"/>
      <c r="PC945" s="215"/>
      <c r="PD945" s="215"/>
      <c r="PE945" s="215"/>
      <c r="PF945" s="215"/>
      <c r="PG945" s="215"/>
      <c r="PH945" s="215"/>
      <c r="PI945" s="215"/>
      <c r="PJ945" s="215"/>
      <c r="PK945" s="215"/>
      <c r="PL945" s="215"/>
      <c r="PM945" s="215"/>
      <c r="PN945" s="215"/>
      <c r="PO945" s="215"/>
      <c r="PP945" s="215"/>
      <c r="PQ945" s="215"/>
      <c r="PR945" s="215"/>
      <c r="PS945" s="215"/>
      <c r="PT945" s="215"/>
      <c r="PU945" s="215"/>
      <c r="PV945" s="215"/>
      <c r="PW945" s="215"/>
      <c r="PX945" s="215"/>
      <c r="PY945" s="215"/>
      <c r="PZ945" s="215"/>
      <c r="QA945" s="215"/>
      <c r="QB945" s="215"/>
      <c r="QC945" s="215"/>
      <c r="QD945" s="215"/>
      <c r="QE945" s="215"/>
      <c r="QF945" s="215"/>
      <c r="QG945" s="215"/>
      <c r="QH945" s="215"/>
      <c r="QI945" s="215"/>
      <c r="QJ945" s="215"/>
      <c r="QK945" s="215"/>
      <c r="QL945" s="215"/>
      <c r="QM945" s="215"/>
      <c r="QN945" s="215"/>
      <c r="QO945" s="215"/>
      <c r="QP945" s="215"/>
      <c r="QQ945" s="215"/>
      <c r="QR945" s="215"/>
      <c r="QS945" s="215"/>
      <c r="QT945" s="215"/>
      <c r="QU945" s="215"/>
      <c r="QV945" s="215"/>
      <c r="QW945" s="215"/>
      <c r="QX945" s="215"/>
      <c r="QY945" s="215"/>
      <c r="QZ945" s="215"/>
      <c r="RA945" s="215"/>
      <c r="RB945" s="215"/>
      <c r="RC945" s="215"/>
      <c r="RD945" s="215"/>
      <c r="RE945" s="215"/>
      <c r="RF945" s="215"/>
      <c r="RG945" s="215"/>
      <c r="RH945" s="215"/>
      <c r="RI945" s="215"/>
      <c r="RJ945" s="215"/>
      <c r="RK945" s="215"/>
      <c r="RL945" s="215"/>
      <c r="RM945" s="215"/>
      <c r="RN945" s="215"/>
      <c r="RO945" s="215"/>
      <c r="RP945" s="215"/>
      <c r="RQ945" s="215"/>
      <c r="RR945" s="215"/>
      <c r="RS945" s="215"/>
      <c r="RT945" s="215"/>
      <c r="RU945" s="215"/>
      <c r="RV945" s="215"/>
      <c r="RW945" s="215"/>
      <c r="RX945" s="215"/>
      <c r="RY945" s="215"/>
      <c r="RZ945" s="215"/>
      <c r="SA945" s="215"/>
      <c r="SB945" s="215"/>
    </row>
    <row r="946" spans="1:496" ht="15" customHeight="1" x14ac:dyDescent="0.2">
      <c r="A946" s="216"/>
    </row>
    <row r="947" spans="1:496" ht="15" customHeight="1" x14ac:dyDescent="0.2">
      <c r="A947" s="216" t="s">
        <v>1186</v>
      </c>
      <c r="B947" s="216">
        <v>225</v>
      </c>
      <c r="E947" s="215" t="s">
        <v>773</v>
      </c>
    </row>
    <row r="948" spans="1:496" s="221" customFormat="1" ht="15" customHeight="1" x14ac:dyDescent="0.2">
      <c r="A948" s="219"/>
      <c r="B948" s="219"/>
      <c r="D948" s="219"/>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c r="AZ948" s="215"/>
      <c r="BA948" s="215"/>
      <c r="BB948" s="215"/>
      <c r="BC948" s="215"/>
      <c r="BD948" s="215"/>
      <c r="BE948" s="215"/>
      <c r="BF948" s="215"/>
      <c r="BG948" s="215"/>
      <c r="BH948" s="215"/>
      <c r="BI948" s="215"/>
      <c r="BJ948" s="215"/>
      <c r="BK948" s="215"/>
      <c r="BL948" s="215"/>
      <c r="BM948" s="215"/>
      <c r="BN948" s="215"/>
      <c r="BO948" s="215"/>
      <c r="BP948" s="215"/>
      <c r="BQ948" s="215"/>
      <c r="BR948" s="215"/>
      <c r="BS948" s="215"/>
      <c r="BT948" s="215"/>
      <c r="BU948" s="215"/>
      <c r="BV948" s="215"/>
      <c r="BW948" s="215"/>
      <c r="BX948" s="215"/>
      <c r="BY948" s="215"/>
      <c r="BZ948" s="215"/>
      <c r="CA948" s="215"/>
      <c r="CB948" s="215"/>
      <c r="CC948" s="215"/>
      <c r="CD948" s="215"/>
      <c r="CE948" s="215"/>
      <c r="CF948" s="215"/>
      <c r="CG948" s="215"/>
      <c r="CH948" s="215"/>
      <c r="CI948" s="215"/>
      <c r="CJ948" s="215"/>
      <c r="CK948" s="215"/>
      <c r="CL948" s="215"/>
      <c r="CM948" s="215"/>
      <c r="CN948" s="215"/>
      <c r="CO948" s="215"/>
      <c r="CP948" s="215"/>
      <c r="CQ948" s="215"/>
      <c r="CR948" s="215"/>
      <c r="CS948" s="215"/>
      <c r="CT948" s="215"/>
      <c r="CU948" s="215"/>
      <c r="CV948" s="215"/>
      <c r="CW948" s="215"/>
      <c r="CX948" s="215"/>
      <c r="CY948" s="215"/>
      <c r="CZ948" s="215"/>
      <c r="DA948" s="215"/>
      <c r="DB948" s="215"/>
      <c r="DC948" s="215"/>
      <c r="DD948" s="215"/>
      <c r="DE948" s="215"/>
      <c r="DF948" s="215"/>
      <c r="DG948" s="215"/>
      <c r="DH948" s="215"/>
      <c r="DI948" s="215"/>
      <c r="DJ948" s="215"/>
      <c r="DK948" s="215"/>
      <c r="DL948" s="215"/>
      <c r="DM948" s="215"/>
      <c r="DN948" s="215"/>
      <c r="DO948" s="215"/>
      <c r="DP948" s="215"/>
      <c r="DQ948" s="215"/>
      <c r="DR948" s="215"/>
      <c r="DS948" s="215"/>
      <c r="DT948" s="215"/>
      <c r="DU948" s="215"/>
      <c r="DV948" s="215"/>
      <c r="DW948" s="215"/>
      <c r="DX948" s="215"/>
      <c r="DY948" s="215"/>
      <c r="DZ948" s="215"/>
      <c r="EA948" s="215"/>
      <c r="EB948" s="215"/>
      <c r="EC948" s="215"/>
      <c r="ED948" s="215"/>
      <c r="EE948" s="215"/>
      <c r="EF948" s="215"/>
      <c r="EG948" s="215"/>
      <c r="EH948" s="215"/>
      <c r="EI948" s="215"/>
      <c r="EJ948" s="215"/>
      <c r="EK948" s="215"/>
      <c r="EL948" s="215"/>
      <c r="EM948" s="215"/>
      <c r="EN948" s="215"/>
      <c r="EO948" s="215"/>
      <c r="EP948" s="215"/>
      <c r="EQ948" s="215"/>
      <c r="ER948" s="215"/>
      <c r="ES948" s="215"/>
      <c r="ET948" s="215"/>
      <c r="EU948" s="215"/>
      <c r="EV948" s="215"/>
      <c r="EW948" s="215"/>
      <c r="EX948" s="215"/>
      <c r="EY948" s="215"/>
      <c r="EZ948" s="215"/>
      <c r="FA948" s="215"/>
      <c r="FB948" s="215"/>
      <c r="FC948" s="215"/>
      <c r="FD948" s="215"/>
      <c r="FE948" s="215"/>
      <c r="FF948" s="215"/>
      <c r="FG948" s="215"/>
      <c r="FH948" s="215"/>
      <c r="FI948" s="215"/>
      <c r="FJ948" s="215"/>
      <c r="FK948" s="215"/>
      <c r="FL948" s="215"/>
      <c r="FM948" s="215"/>
      <c r="FN948" s="215"/>
      <c r="FO948" s="215"/>
      <c r="FP948" s="215"/>
      <c r="FQ948" s="215"/>
      <c r="FR948" s="215"/>
      <c r="FS948" s="215"/>
      <c r="FT948" s="215"/>
      <c r="FU948" s="215"/>
      <c r="FV948" s="215"/>
      <c r="FW948" s="215"/>
      <c r="FX948" s="215"/>
      <c r="FY948" s="215"/>
      <c r="FZ948" s="215"/>
      <c r="GA948" s="215"/>
      <c r="GB948" s="215"/>
      <c r="GC948" s="215"/>
      <c r="GD948" s="215"/>
      <c r="GE948" s="215"/>
      <c r="GF948" s="215"/>
      <c r="GG948" s="215"/>
      <c r="GH948" s="215"/>
      <c r="GI948" s="215"/>
      <c r="GJ948" s="215"/>
      <c r="GK948" s="215"/>
      <c r="GL948" s="215"/>
      <c r="GM948" s="215"/>
      <c r="GN948" s="215"/>
      <c r="GO948" s="215"/>
      <c r="GP948" s="215"/>
      <c r="GQ948" s="215"/>
      <c r="GR948" s="215"/>
      <c r="GS948" s="215"/>
      <c r="GT948" s="215"/>
      <c r="GU948" s="215"/>
      <c r="GV948" s="215"/>
      <c r="GW948" s="215"/>
      <c r="GX948" s="215"/>
      <c r="GY948" s="215"/>
      <c r="GZ948" s="215"/>
      <c r="HA948" s="215"/>
      <c r="HB948" s="215"/>
      <c r="HC948" s="215"/>
      <c r="HD948" s="215"/>
      <c r="HE948" s="215"/>
      <c r="HF948" s="215"/>
      <c r="HG948" s="215"/>
      <c r="HH948" s="215"/>
      <c r="HI948" s="215"/>
      <c r="HJ948" s="215"/>
      <c r="HK948" s="215"/>
      <c r="HL948" s="215"/>
      <c r="HM948" s="215"/>
      <c r="HN948" s="215"/>
      <c r="HO948" s="215"/>
      <c r="HP948" s="215"/>
      <c r="HQ948" s="215"/>
      <c r="HR948" s="215"/>
      <c r="HS948" s="215"/>
      <c r="HT948" s="215"/>
      <c r="HU948" s="215"/>
      <c r="HV948" s="215"/>
      <c r="HW948" s="215"/>
      <c r="HX948" s="215"/>
      <c r="HY948" s="215"/>
      <c r="HZ948" s="215"/>
      <c r="IA948" s="215"/>
      <c r="IB948" s="215"/>
      <c r="IC948" s="215"/>
      <c r="ID948" s="215"/>
      <c r="IE948" s="215"/>
      <c r="IF948" s="215"/>
      <c r="IG948" s="215"/>
      <c r="IH948" s="215"/>
      <c r="II948" s="215"/>
      <c r="IJ948" s="215"/>
      <c r="IK948" s="215"/>
      <c r="IL948" s="215"/>
      <c r="IM948" s="215"/>
      <c r="IN948" s="215"/>
      <c r="IO948" s="215"/>
      <c r="IP948" s="215"/>
      <c r="IQ948" s="215"/>
      <c r="IR948" s="215"/>
      <c r="IS948" s="215"/>
      <c r="IT948" s="215"/>
      <c r="IU948" s="215"/>
      <c r="IV948" s="215"/>
      <c r="IW948" s="215"/>
      <c r="IX948" s="215"/>
      <c r="IY948" s="215"/>
      <c r="IZ948" s="215"/>
      <c r="JA948" s="215"/>
      <c r="JB948" s="215"/>
      <c r="JC948" s="215"/>
      <c r="JD948" s="215"/>
      <c r="JE948" s="215"/>
      <c r="JF948" s="215"/>
      <c r="JG948" s="215"/>
      <c r="JH948" s="215"/>
      <c r="JI948" s="215"/>
      <c r="JJ948" s="215"/>
      <c r="JK948" s="215"/>
      <c r="JL948" s="215"/>
      <c r="JM948" s="215"/>
      <c r="JN948" s="215"/>
      <c r="JO948" s="215"/>
      <c r="JP948" s="215"/>
      <c r="JQ948" s="215"/>
      <c r="JR948" s="215"/>
      <c r="JS948" s="215"/>
      <c r="JT948" s="215"/>
      <c r="JU948" s="215"/>
      <c r="JV948" s="215"/>
      <c r="JW948" s="215"/>
      <c r="JX948" s="215"/>
      <c r="JY948" s="215"/>
      <c r="JZ948" s="215"/>
      <c r="KA948" s="215"/>
      <c r="KB948" s="215"/>
      <c r="KC948" s="215"/>
      <c r="KD948" s="215"/>
      <c r="KE948" s="215"/>
      <c r="KF948" s="215"/>
      <c r="KG948" s="215"/>
      <c r="KH948" s="215"/>
      <c r="KI948" s="215"/>
      <c r="KJ948" s="215"/>
      <c r="KK948" s="215"/>
      <c r="KL948" s="215"/>
      <c r="KM948" s="215"/>
      <c r="KN948" s="215"/>
      <c r="KO948" s="215"/>
      <c r="KP948" s="215"/>
      <c r="KQ948" s="215"/>
      <c r="KR948" s="215"/>
      <c r="KS948" s="215"/>
      <c r="KT948" s="215"/>
      <c r="KU948" s="215"/>
      <c r="KV948" s="215"/>
      <c r="KW948" s="215"/>
      <c r="KX948" s="215"/>
      <c r="KY948" s="215"/>
      <c r="KZ948" s="215"/>
      <c r="LA948" s="215"/>
      <c r="LB948" s="215"/>
      <c r="LC948" s="215"/>
      <c r="LD948" s="215"/>
      <c r="LE948" s="215"/>
      <c r="LF948" s="215"/>
      <c r="LG948" s="215"/>
      <c r="LH948" s="215"/>
      <c r="LI948" s="215"/>
      <c r="LJ948" s="215"/>
      <c r="LK948" s="215"/>
      <c r="LL948" s="215"/>
      <c r="LM948" s="215"/>
      <c r="LN948" s="215"/>
      <c r="LO948" s="215"/>
      <c r="LP948" s="215"/>
      <c r="LQ948" s="215"/>
      <c r="LR948" s="215"/>
      <c r="LS948" s="215"/>
      <c r="LT948" s="215"/>
      <c r="LU948" s="215"/>
      <c r="LV948" s="215"/>
      <c r="LW948" s="215"/>
      <c r="LX948" s="215"/>
      <c r="LY948" s="215"/>
      <c r="LZ948" s="215"/>
      <c r="MA948" s="215"/>
      <c r="MB948" s="215"/>
      <c r="MC948" s="215"/>
      <c r="MD948" s="215"/>
      <c r="ME948" s="215"/>
      <c r="MF948" s="215"/>
      <c r="MG948" s="215"/>
      <c r="MH948" s="215"/>
      <c r="MI948" s="215"/>
      <c r="MJ948" s="215"/>
      <c r="MK948" s="215"/>
      <c r="ML948" s="215"/>
      <c r="MM948" s="215"/>
      <c r="MN948" s="215"/>
      <c r="MO948" s="215"/>
      <c r="MP948" s="215"/>
      <c r="MQ948" s="215"/>
      <c r="MR948" s="215"/>
      <c r="MS948" s="215"/>
      <c r="MT948" s="215"/>
      <c r="MU948" s="215"/>
      <c r="MV948" s="215"/>
      <c r="MW948" s="215"/>
      <c r="MX948" s="215"/>
      <c r="MY948" s="215"/>
      <c r="MZ948" s="215"/>
      <c r="NA948" s="215"/>
      <c r="NB948" s="215"/>
      <c r="NC948" s="215"/>
      <c r="ND948" s="215"/>
      <c r="NE948" s="215"/>
      <c r="NF948" s="215"/>
      <c r="NG948" s="215"/>
      <c r="NH948" s="215"/>
      <c r="NI948" s="215"/>
      <c r="NJ948" s="215"/>
      <c r="NK948" s="215"/>
      <c r="NL948" s="215"/>
      <c r="NM948" s="215"/>
      <c r="NN948" s="215"/>
      <c r="NO948" s="215"/>
      <c r="NP948" s="215"/>
      <c r="NQ948" s="215"/>
      <c r="NR948" s="215"/>
      <c r="NS948" s="215"/>
      <c r="NT948" s="215"/>
      <c r="NU948" s="215"/>
      <c r="NV948" s="215"/>
      <c r="NW948" s="215"/>
      <c r="NX948" s="215"/>
      <c r="NY948" s="215"/>
      <c r="NZ948" s="215"/>
      <c r="OA948" s="215"/>
      <c r="OB948" s="215"/>
      <c r="OC948" s="215"/>
      <c r="OD948" s="215"/>
      <c r="OE948" s="215"/>
      <c r="OF948" s="215"/>
      <c r="OG948" s="215"/>
      <c r="OH948" s="215"/>
      <c r="OI948" s="215"/>
      <c r="OJ948" s="215"/>
      <c r="OK948" s="215"/>
      <c r="OL948" s="215"/>
      <c r="OM948" s="215"/>
      <c r="ON948" s="215"/>
      <c r="OO948" s="215"/>
      <c r="OP948" s="215"/>
      <c r="OQ948" s="215"/>
      <c r="OR948" s="215"/>
      <c r="OS948" s="215"/>
      <c r="OT948" s="215"/>
      <c r="OU948" s="215"/>
      <c r="OV948" s="215"/>
      <c r="OW948" s="215"/>
      <c r="OX948" s="215"/>
      <c r="OY948" s="215"/>
      <c r="OZ948" s="215"/>
      <c r="PA948" s="215"/>
      <c r="PB948" s="215"/>
      <c r="PC948" s="215"/>
      <c r="PD948" s="215"/>
      <c r="PE948" s="215"/>
      <c r="PF948" s="215"/>
      <c r="PG948" s="215"/>
      <c r="PH948" s="215"/>
      <c r="PI948" s="215"/>
      <c r="PJ948" s="215"/>
      <c r="PK948" s="215"/>
      <c r="PL948" s="215"/>
      <c r="PM948" s="215"/>
      <c r="PN948" s="215"/>
      <c r="PO948" s="215"/>
      <c r="PP948" s="215"/>
      <c r="PQ948" s="215"/>
      <c r="PR948" s="215"/>
      <c r="PS948" s="215"/>
      <c r="PT948" s="215"/>
      <c r="PU948" s="215"/>
      <c r="PV948" s="215"/>
      <c r="PW948" s="215"/>
      <c r="PX948" s="215"/>
      <c r="PY948" s="215"/>
      <c r="PZ948" s="215"/>
      <c r="QA948" s="215"/>
      <c r="QB948" s="215"/>
      <c r="QC948" s="215"/>
      <c r="QD948" s="215"/>
      <c r="QE948" s="215"/>
      <c r="QF948" s="215"/>
      <c r="QG948" s="215"/>
      <c r="QH948" s="215"/>
      <c r="QI948" s="215"/>
      <c r="QJ948" s="215"/>
      <c r="QK948" s="215"/>
      <c r="QL948" s="215"/>
      <c r="QM948" s="215"/>
      <c r="QN948" s="215"/>
      <c r="QO948" s="215"/>
      <c r="QP948" s="215"/>
      <c r="QQ948" s="215"/>
      <c r="QR948" s="215"/>
      <c r="QS948" s="215"/>
      <c r="QT948" s="215"/>
      <c r="QU948" s="215"/>
      <c r="QV948" s="215"/>
      <c r="QW948" s="215"/>
      <c r="QX948" s="215"/>
      <c r="QY948" s="215"/>
      <c r="QZ948" s="215"/>
      <c r="RA948" s="215"/>
      <c r="RB948" s="215"/>
      <c r="RC948" s="215"/>
      <c r="RD948" s="215"/>
      <c r="RE948" s="215"/>
      <c r="RF948" s="215"/>
      <c r="RG948" s="215"/>
      <c r="RH948" s="215"/>
      <c r="RI948" s="215"/>
      <c r="RJ948" s="215"/>
      <c r="RK948" s="215"/>
      <c r="RL948" s="215"/>
      <c r="RM948" s="215"/>
      <c r="RN948" s="215"/>
      <c r="RO948" s="215"/>
      <c r="RP948" s="215"/>
      <c r="RQ948" s="215"/>
      <c r="RR948" s="215"/>
      <c r="RS948" s="215"/>
      <c r="RT948" s="215"/>
      <c r="RU948" s="215"/>
      <c r="RV948" s="215"/>
      <c r="RW948" s="215"/>
      <c r="RX948" s="215"/>
      <c r="RY948" s="215"/>
      <c r="RZ948" s="215"/>
      <c r="SA948" s="215"/>
      <c r="SB948" s="215"/>
    </row>
    <row r="949" spans="1:496" s="221" customFormat="1" ht="15" customHeight="1" x14ac:dyDescent="0.2">
      <c r="A949" s="219"/>
      <c r="B949" s="219"/>
      <c r="D949" s="219"/>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c r="AZ949" s="215"/>
      <c r="BA949" s="215"/>
      <c r="BB949" s="215"/>
      <c r="BC949" s="215"/>
      <c r="BD949" s="215"/>
      <c r="BE949" s="215"/>
      <c r="BF949" s="215"/>
      <c r="BG949" s="215"/>
      <c r="BH949" s="215"/>
      <c r="BI949" s="215"/>
      <c r="BJ949" s="215"/>
      <c r="BK949" s="215"/>
      <c r="BL949" s="215"/>
      <c r="BM949" s="215"/>
      <c r="BN949" s="215"/>
      <c r="BO949" s="215"/>
      <c r="BP949" s="215"/>
      <c r="BQ949" s="215"/>
      <c r="BR949" s="215"/>
      <c r="BS949" s="215"/>
      <c r="BT949" s="215"/>
      <c r="BU949" s="215"/>
      <c r="BV949" s="215"/>
      <c r="BW949" s="215"/>
      <c r="BX949" s="215"/>
      <c r="BY949" s="215"/>
      <c r="BZ949" s="215"/>
      <c r="CA949" s="215"/>
      <c r="CB949" s="215"/>
      <c r="CC949" s="215"/>
      <c r="CD949" s="215"/>
      <c r="CE949" s="215"/>
      <c r="CF949" s="215"/>
      <c r="CG949" s="215"/>
      <c r="CH949" s="215"/>
      <c r="CI949" s="215"/>
      <c r="CJ949" s="215"/>
      <c r="CK949" s="215"/>
      <c r="CL949" s="215"/>
      <c r="CM949" s="215"/>
      <c r="CN949" s="215"/>
      <c r="CO949" s="215"/>
      <c r="CP949" s="215"/>
      <c r="CQ949" s="215"/>
      <c r="CR949" s="215"/>
      <c r="CS949" s="215"/>
      <c r="CT949" s="215"/>
      <c r="CU949" s="215"/>
      <c r="CV949" s="215"/>
      <c r="CW949" s="215"/>
      <c r="CX949" s="215"/>
      <c r="CY949" s="215"/>
      <c r="CZ949" s="215"/>
      <c r="DA949" s="215"/>
      <c r="DB949" s="215"/>
      <c r="DC949" s="215"/>
      <c r="DD949" s="215"/>
      <c r="DE949" s="215"/>
      <c r="DF949" s="215"/>
      <c r="DG949" s="215"/>
      <c r="DH949" s="215"/>
      <c r="DI949" s="215"/>
      <c r="DJ949" s="215"/>
      <c r="DK949" s="215"/>
      <c r="DL949" s="215"/>
      <c r="DM949" s="215"/>
      <c r="DN949" s="215"/>
      <c r="DO949" s="215"/>
      <c r="DP949" s="215"/>
      <c r="DQ949" s="215"/>
      <c r="DR949" s="215"/>
      <c r="DS949" s="215"/>
      <c r="DT949" s="215"/>
      <c r="DU949" s="215"/>
      <c r="DV949" s="215"/>
      <c r="DW949" s="215"/>
      <c r="DX949" s="215"/>
      <c r="DY949" s="215"/>
      <c r="DZ949" s="215"/>
      <c r="EA949" s="215"/>
      <c r="EB949" s="215"/>
      <c r="EC949" s="215"/>
      <c r="ED949" s="215"/>
      <c r="EE949" s="215"/>
      <c r="EF949" s="215"/>
      <c r="EG949" s="215"/>
      <c r="EH949" s="215"/>
      <c r="EI949" s="215"/>
      <c r="EJ949" s="215"/>
      <c r="EK949" s="215"/>
      <c r="EL949" s="215"/>
      <c r="EM949" s="215"/>
      <c r="EN949" s="215"/>
      <c r="EO949" s="215"/>
      <c r="EP949" s="215"/>
      <c r="EQ949" s="215"/>
      <c r="ER949" s="215"/>
      <c r="ES949" s="215"/>
      <c r="ET949" s="215"/>
      <c r="EU949" s="215"/>
      <c r="EV949" s="215"/>
      <c r="EW949" s="215"/>
      <c r="EX949" s="215"/>
      <c r="EY949" s="215"/>
      <c r="EZ949" s="215"/>
      <c r="FA949" s="215"/>
      <c r="FB949" s="215"/>
      <c r="FC949" s="215"/>
      <c r="FD949" s="215"/>
      <c r="FE949" s="215"/>
      <c r="FF949" s="215"/>
      <c r="FG949" s="215"/>
      <c r="FH949" s="215"/>
      <c r="FI949" s="215"/>
      <c r="FJ949" s="215"/>
      <c r="FK949" s="215"/>
      <c r="FL949" s="215"/>
      <c r="FM949" s="215"/>
      <c r="FN949" s="215"/>
      <c r="FO949" s="215"/>
      <c r="FP949" s="215"/>
      <c r="FQ949" s="215"/>
      <c r="FR949" s="215"/>
      <c r="FS949" s="215"/>
      <c r="FT949" s="215"/>
      <c r="FU949" s="215"/>
      <c r="FV949" s="215"/>
      <c r="FW949" s="215"/>
      <c r="FX949" s="215"/>
      <c r="FY949" s="215"/>
      <c r="FZ949" s="215"/>
      <c r="GA949" s="215"/>
      <c r="GB949" s="215"/>
      <c r="GC949" s="215"/>
      <c r="GD949" s="215"/>
      <c r="GE949" s="215"/>
      <c r="GF949" s="215"/>
      <c r="GG949" s="215"/>
      <c r="GH949" s="215"/>
      <c r="GI949" s="215"/>
      <c r="GJ949" s="215"/>
      <c r="GK949" s="215"/>
      <c r="GL949" s="215"/>
      <c r="GM949" s="215"/>
      <c r="GN949" s="215"/>
      <c r="GO949" s="215"/>
      <c r="GP949" s="215"/>
      <c r="GQ949" s="215"/>
      <c r="GR949" s="215"/>
      <c r="GS949" s="215"/>
      <c r="GT949" s="215"/>
      <c r="GU949" s="215"/>
      <c r="GV949" s="215"/>
      <c r="GW949" s="215"/>
      <c r="GX949" s="215"/>
      <c r="GY949" s="215"/>
      <c r="GZ949" s="215"/>
      <c r="HA949" s="215"/>
      <c r="HB949" s="215"/>
      <c r="HC949" s="215"/>
      <c r="HD949" s="215"/>
      <c r="HE949" s="215"/>
      <c r="HF949" s="215"/>
      <c r="HG949" s="215"/>
      <c r="HH949" s="215"/>
      <c r="HI949" s="215"/>
      <c r="HJ949" s="215"/>
      <c r="HK949" s="215"/>
      <c r="HL949" s="215"/>
      <c r="HM949" s="215"/>
      <c r="HN949" s="215"/>
      <c r="HO949" s="215"/>
      <c r="HP949" s="215"/>
      <c r="HQ949" s="215"/>
      <c r="HR949" s="215"/>
      <c r="HS949" s="215"/>
      <c r="HT949" s="215"/>
      <c r="HU949" s="215"/>
      <c r="HV949" s="215"/>
      <c r="HW949" s="215"/>
      <c r="HX949" s="215"/>
      <c r="HY949" s="215"/>
      <c r="HZ949" s="215"/>
      <c r="IA949" s="215"/>
      <c r="IB949" s="215"/>
      <c r="IC949" s="215"/>
      <c r="ID949" s="215"/>
      <c r="IE949" s="215"/>
      <c r="IF949" s="215"/>
      <c r="IG949" s="215"/>
      <c r="IH949" s="215"/>
      <c r="II949" s="215"/>
      <c r="IJ949" s="215"/>
      <c r="IK949" s="215"/>
      <c r="IL949" s="215"/>
      <c r="IM949" s="215"/>
      <c r="IN949" s="215"/>
      <c r="IO949" s="215"/>
      <c r="IP949" s="215"/>
      <c r="IQ949" s="215"/>
      <c r="IR949" s="215"/>
      <c r="IS949" s="215"/>
      <c r="IT949" s="215"/>
      <c r="IU949" s="215"/>
      <c r="IV949" s="215"/>
      <c r="IW949" s="215"/>
      <c r="IX949" s="215"/>
      <c r="IY949" s="215"/>
      <c r="IZ949" s="215"/>
      <c r="JA949" s="215"/>
      <c r="JB949" s="215"/>
      <c r="JC949" s="215"/>
      <c r="JD949" s="215"/>
      <c r="JE949" s="215"/>
      <c r="JF949" s="215"/>
      <c r="JG949" s="215"/>
      <c r="JH949" s="215"/>
      <c r="JI949" s="215"/>
      <c r="JJ949" s="215"/>
      <c r="JK949" s="215"/>
      <c r="JL949" s="215"/>
      <c r="JM949" s="215"/>
      <c r="JN949" s="215"/>
      <c r="JO949" s="215"/>
      <c r="JP949" s="215"/>
      <c r="JQ949" s="215"/>
      <c r="JR949" s="215"/>
      <c r="JS949" s="215"/>
      <c r="JT949" s="215"/>
      <c r="JU949" s="215"/>
      <c r="JV949" s="215"/>
      <c r="JW949" s="215"/>
      <c r="JX949" s="215"/>
      <c r="JY949" s="215"/>
      <c r="JZ949" s="215"/>
      <c r="KA949" s="215"/>
      <c r="KB949" s="215"/>
      <c r="KC949" s="215"/>
      <c r="KD949" s="215"/>
      <c r="KE949" s="215"/>
      <c r="KF949" s="215"/>
      <c r="KG949" s="215"/>
      <c r="KH949" s="215"/>
      <c r="KI949" s="215"/>
      <c r="KJ949" s="215"/>
      <c r="KK949" s="215"/>
      <c r="KL949" s="215"/>
      <c r="KM949" s="215"/>
      <c r="KN949" s="215"/>
      <c r="KO949" s="215"/>
      <c r="KP949" s="215"/>
      <c r="KQ949" s="215"/>
      <c r="KR949" s="215"/>
      <c r="KS949" s="215"/>
      <c r="KT949" s="215"/>
      <c r="KU949" s="215"/>
      <c r="KV949" s="215"/>
      <c r="KW949" s="215"/>
      <c r="KX949" s="215"/>
      <c r="KY949" s="215"/>
      <c r="KZ949" s="215"/>
      <c r="LA949" s="215"/>
      <c r="LB949" s="215"/>
      <c r="LC949" s="215"/>
      <c r="LD949" s="215"/>
      <c r="LE949" s="215"/>
      <c r="LF949" s="215"/>
      <c r="LG949" s="215"/>
      <c r="LH949" s="215"/>
      <c r="LI949" s="215"/>
      <c r="LJ949" s="215"/>
      <c r="LK949" s="215"/>
      <c r="LL949" s="215"/>
      <c r="LM949" s="215"/>
      <c r="LN949" s="215"/>
      <c r="LO949" s="215"/>
      <c r="LP949" s="215"/>
      <c r="LQ949" s="215"/>
      <c r="LR949" s="215"/>
      <c r="LS949" s="215"/>
      <c r="LT949" s="215"/>
      <c r="LU949" s="215"/>
      <c r="LV949" s="215"/>
      <c r="LW949" s="215"/>
      <c r="LX949" s="215"/>
      <c r="LY949" s="215"/>
      <c r="LZ949" s="215"/>
      <c r="MA949" s="215"/>
      <c r="MB949" s="215"/>
      <c r="MC949" s="215"/>
      <c r="MD949" s="215"/>
      <c r="ME949" s="215"/>
      <c r="MF949" s="215"/>
      <c r="MG949" s="215"/>
      <c r="MH949" s="215"/>
      <c r="MI949" s="215"/>
      <c r="MJ949" s="215"/>
      <c r="MK949" s="215"/>
      <c r="ML949" s="215"/>
      <c r="MM949" s="215"/>
      <c r="MN949" s="215"/>
      <c r="MO949" s="215"/>
      <c r="MP949" s="215"/>
      <c r="MQ949" s="215"/>
      <c r="MR949" s="215"/>
      <c r="MS949" s="215"/>
      <c r="MT949" s="215"/>
      <c r="MU949" s="215"/>
      <c r="MV949" s="215"/>
      <c r="MW949" s="215"/>
      <c r="MX949" s="215"/>
      <c r="MY949" s="215"/>
      <c r="MZ949" s="215"/>
      <c r="NA949" s="215"/>
      <c r="NB949" s="215"/>
      <c r="NC949" s="215"/>
      <c r="ND949" s="215"/>
      <c r="NE949" s="215"/>
      <c r="NF949" s="215"/>
      <c r="NG949" s="215"/>
      <c r="NH949" s="215"/>
      <c r="NI949" s="215"/>
      <c r="NJ949" s="215"/>
      <c r="NK949" s="215"/>
      <c r="NL949" s="215"/>
      <c r="NM949" s="215"/>
      <c r="NN949" s="215"/>
      <c r="NO949" s="215"/>
      <c r="NP949" s="215"/>
      <c r="NQ949" s="215"/>
      <c r="NR949" s="215"/>
      <c r="NS949" s="215"/>
      <c r="NT949" s="215"/>
      <c r="NU949" s="215"/>
      <c r="NV949" s="215"/>
      <c r="NW949" s="215"/>
      <c r="NX949" s="215"/>
      <c r="NY949" s="215"/>
      <c r="NZ949" s="215"/>
      <c r="OA949" s="215"/>
      <c r="OB949" s="215"/>
      <c r="OC949" s="215"/>
      <c r="OD949" s="215"/>
      <c r="OE949" s="215"/>
      <c r="OF949" s="215"/>
      <c r="OG949" s="215"/>
      <c r="OH949" s="215"/>
      <c r="OI949" s="215"/>
      <c r="OJ949" s="215"/>
      <c r="OK949" s="215"/>
      <c r="OL949" s="215"/>
      <c r="OM949" s="215"/>
      <c r="ON949" s="215"/>
      <c r="OO949" s="215"/>
      <c r="OP949" s="215"/>
      <c r="OQ949" s="215"/>
      <c r="OR949" s="215"/>
      <c r="OS949" s="215"/>
      <c r="OT949" s="215"/>
      <c r="OU949" s="215"/>
      <c r="OV949" s="215"/>
      <c r="OW949" s="215"/>
      <c r="OX949" s="215"/>
      <c r="OY949" s="215"/>
      <c r="OZ949" s="215"/>
      <c r="PA949" s="215"/>
      <c r="PB949" s="215"/>
      <c r="PC949" s="215"/>
      <c r="PD949" s="215"/>
      <c r="PE949" s="215"/>
      <c r="PF949" s="215"/>
      <c r="PG949" s="215"/>
      <c r="PH949" s="215"/>
      <c r="PI949" s="215"/>
      <c r="PJ949" s="215"/>
      <c r="PK949" s="215"/>
      <c r="PL949" s="215"/>
      <c r="PM949" s="215"/>
      <c r="PN949" s="215"/>
      <c r="PO949" s="215"/>
      <c r="PP949" s="215"/>
      <c r="PQ949" s="215"/>
      <c r="PR949" s="215"/>
      <c r="PS949" s="215"/>
      <c r="PT949" s="215"/>
      <c r="PU949" s="215"/>
      <c r="PV949" s="215"/>
      <c r="PW949" s="215"/>
      <c r="PX949" s="215"/>
      <c r="PY949" s="215"/>
      <c r="PZ949" s="215"/>
      <c r="QA949" s="215"/>
      <c r="QB949" s="215"/>
      <c r="QC949" s="215"/>
      <c r="QD949" s="215"/>
      <c r="QE949" s="215"/>
      <c r="QF949" s="215"/>
      <c r="QG949" s="215"/>
      <c r="QH949" s="215"/>
      <c r="QI949" s="215"/>
      <c r="QJ949" s="215"/>
      <c r="QK949" s="215"/>
      <c r="QL949" s="215"/>
      <c r="QM949" s="215"/>
      <c r="QN949" s="215"/>
      <c r="QO949" s="215"/>
      <c r="QP949" s="215"/>
      <c r="QQ949" s="215"/>
      <c r="QR949" s="215"/>
      <c r="QS949" s="215"/>
      <c r="QT949" s="215"/>
      <c r="QU949" s="215"/>
      <c r="QV949" s="215"/>
      <c r="QW949" s="215"/>
      <c r="QX949" s="215"/>
      <c r="QY949" s="215"/>
      <c r="QZ949" s="215"/>
      <c r="RA949" s="215"/>
      <c r="RB949" s="215"/>
      <c r="RC949" s="215"/>
      <c r="RD949" s="215"/>
      <c r="RE949" s="215"/>
      <c r="RF949" s="215"/>
      <c r="RG949" s="215"/>
      <c r="RH949" s="215"/>
      <c r="RI949" s="215"/>
      <c r="RJ949" s="215"/>
      <c r="RK949" s="215"/>
      <c r="RL949" s="215"/>
      <c r="RM949" s="215"/>
      <c r="RN949" s="215"/>
      <c r="RO949" s="215"/>
      <c r="RP949" s="215"/>
      <c r="RQ949" s="215"/>
      <c r="RR949" s="215"/>
      <c r="RS949" s="215"/>
      <c r="RT949" s="215"/>
      <c r="RU949" s="215"/>
      <c r="RV949" s="215"/>
      <c r="RW949" s="215"/>
      <c r="RX949" s="215"/>
      <c r="RY949" s="215"/>
      <c r="RZ949" s="215"/>
      <c r="SA949" s="215"/>
      <c r="SB949" s="215"/>
    </row>
    <row r="950" spans="1:496" ht="15" customHeight="1" x14ac:dyDescent="0.2">
      <c r="A950" s="216"/>
    </row>
    <row r="951" spans="1:496" ht="15" customHeight="1" x14ac:dyDescent="0.2">
      <c r="A951" s="216" t="s">
        <v>1187</v>
      </c>
      <c r="B951" s="216">
        <v>226</v>
      </c>
      <c r="E951" s="215" t="s">
        <v>774</v>
      </c>
    </row>
    <row r="952" spans="1:496" s="221" customFormat="1" ht="15" customHeight="1" x14ac:dyDescent="0.2">
      <c r="A952" s="219"/>
      <c r="B952" s="219"/>
      <c r="D952" s="219"/>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c r="AZ952" s="215"/>
      <c r="BA952" s="215"/>
      <c r="BB952" s="215"/>
      <c r="BC952" s="215"/>
      <c r="BD952" s="215"/>
      <c r="BE952" s="215"/>
      <c r="BF952" s="215"/>
      <c r="BG952" s="215"/>
      <c r="BH952" s="215"/>
      <c r="BI952" s="215"/>
      <c r="BJ952" s="215"/>
      <c r="BK952" s="215"/>
      <c r="BL952" s="215"/>
      <c r="BM952" s="215"/>
      <c r="BN952" s="215"/>
      <c r="BO952" s="215"/>
      <c r="BP952" s="215"/>
      <c r="BQ952" s="215"/>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c r="CO952" s="215"/>
      <c r="CP952" s="215"/>
      <c r="CQ952" s="215"/>
      <c r="CR952" s="215"/>
      <c r="CS952" s="215"/>
      <c r="CT952" s="215"/>
      <c r="CU952" s="215"/>
      <c r="CV952" s="215"/>
      <c r="CW952" s="215"/>
      <c r="CX952" s="215"/>
      <c r="CY952" s="215"/>
      <c r="CZ952" s="215"/>
      <c r="DA952" s="215"/>
      <c r="DB952" s="215"/>
      <c r="DC952" s="215"/>
      <c r="DD952" s="215"/>
      <c r="DE952" s="215"/>
      <c r="DF952" s="215"/>
      <c r="DG952" s="215"/>
      <c r="DH952" s="215"/>
      <c r="DI952" s="215"/>
      <c r="DJ952" s="215"/>
      <c r="DK952" s="215"/>
      <c r="DL952" s="215"/>
      <c r="DM952" s="215"/>
      <c r="DN952" s="215"/>
      <c r="DO952" s="215"/>
      <c r="DP952" s="215"/>
      <c r="DQ952" s="215"/>
      <c r="DR952" s="215"/>
      <c r="DS952" s="215"/>
      <c r="DT952" s="215"/>
      <c r="DU952" s="215"/>
      <c r="DV952" s="215"/>
      <c r="DW952" s="215"/>
      <c r="DX952" s="215"/>
      <c r="DY952" s="215"/>
      <c r="DZ952" s="215"/>
      <c r="EA952" s="215"/>
      <c r="EB952" s="215"/>
      <c r="EC952" s="215"/>
      <c r="ED952" s="215"/>
      <c r="EE952" s="215"/>
      <c r="EF952" s="215"/>
      <c r="EG952" s="215"/>
      <c r="EH952" s="215"/>
      <c r="EI952" s="215"/>
      <c r="EJ952" s="215"/>
      <c r="EK952" s="215"/>
      <c r="EL952" s="215"/>
      <c r="EM952" s="215"/>
      <c r="EN952" s="215"/>
      <c r="EO952" s="215"/>
      <c r="EP952" s="215"/>
      <c r="EQ952" s="215"/>
      <c r="ER952" s="215"/>
      <c r="ES952" s="215"/>
      <c r="ET952" s="215"/>
      <c r="EU952" s="215"/>
      <c r="EV952" s="215"/>
      <c r="EW952" s="215"/>
      <c r="EX952" s="215"/>
      <c r="EY952" s="215"/>
      <c r="EZ952" s="215"/>
      <c r="FA952" s="215"/>
      <c r="FB952" s="215"/>
      <c r="FC952" s="215"/>
      <c r="FD952" s="215"/>
      <c r="FE952" s="215"/>
      <c r="FF952" s="215"/>
      <c r="FG952" s="215"/>
      <c r="FH952" s="215"/>
      <c r="FI952" s="215"/>
      <c r="FJ952" s="215"/>
      <c r="FK952" s="215"/>
      <c r="FL952" s="215"/>
      <c r="FM952" s="215"/>
      <c r="FN952" s="215"/>
      <c r="FO952" s="215"/>
      <c r="FP952" s="215"/>
      <c r="FQ952" s="215"/>
      <c r="FR952" s="215"/>
      <c r="FS952" s="215"/>
      <c r="FT952" s="215"/>
      <c r="FU952" s="215"/>
      <c r="FV952" s="215"/>
      <c r="FW952" s="215"/>
      <c r="FX952" s="215"/>
      <c r="FY952" s="215"/>
      <c r="FZ952" s="215"/>
      <c r="GA952" s="215"/>
      <c r="GB952" s="215"/>
      <c r="GC952" s="215"/>
      <c r="GD952" s="215"/>
      <c r="GE952" s="215"/>
      <c r="GF952" s="215"/>
      <c r="GG952" s="215"/>
      <c r="GH952" s="215"/>
      <c r="GI952" s="215"/>
      <c r="GJ952" s="215"/>
      <c r="GK952" s="215"/>
      <c r="GL952" s="215"/>
      <c r="GM952" s="215"/>
      <c r="GN952" s="215"/>
      <c r="GO952" s="215"/>
      <c r="GP952" s="215"/>
      <c r="GQ952" s="215"/>
      <c r="GR952" s="215"/>
      <c r="GS952" s="215"/>
      <c r="GT952" s="215"/>
      <c r="GU952" s="215"/>
      <c r="GV952" s="215"/>
      <c r="GW952" s="215"/>
      <c r="GX952" s="215"/>
      <c r="GY952" s="215"/>
      <c r="GZ952" s="215"/>
      <c r="HA952" s="215"/>
      <c r="HB952" s="215"/>
      <c r="HC952" s="215"/>
      <c r="HD952" s="215"/>
      <c r="HE952" s="215"/>
      <c r="HF952" s="215"/>
      <c r="HG952" s="215"/>
      <c r="HH952" s="215"/>
      <c r="HI952" s="215"/>
      <c r="HJ952" s="215"/>
      <c r="HK952" s="215"/>
      <c r="HL952" s="215"/>
      <c r="HM952" s="215"/>
      <c r="HN952" s="215"/>
      <c r="HO952" s="215"/>
      <c r="HP952" s="215"/>
      <c r="HQ952" s="215"/>
      <c r="HR952" s="215"/>
      <c r="HS952" s="215"/>
      <c r="HT952" s="215"/>
      <c r="HU952" s="215"/>
      <c r="HV952" s="215"/>
      <c r="HW952" s="215"/>
      <c r="HX952" s="215"/>
      <c r="HY952" s="215"/>
      <c r="HZ952" s="215"/>
      <c r="IA952" s="215"/>
      <c r="IB952" s="215"/>
      <c r="IC952" s="215"/>
      <c r="ID952" s="215"/>
      <c r="IE952" s="215"/>
      <c r="IF952" s="215"/>
      <c r="IG952" s="215"/>
      <c r="IH952" s="215"/>
      <c r="II952" s="215"/>
      <c r="IJ952" s="215"/>
      <c r="IK952" s="215"/>
      <c r="IL952" s="215"/>
      <c r="IM952" s="215"/>
      <c r="IN952" s="215"/>
      <c r="IO952" s="215"/>
      <c r="IP952" s="215"/>
      <c r="IQ952" s="215"/>
      <c r="IR952" s="215"/>
      <c r="IS952" s="215"/>
      <c r="IT952" s="215"/>
      <c r="IU952" s="215"/>
      <c r="IV952" s="215"/>
      <c r="IW952" s="215"/>
      <c r="IX952" s="215"/>
      <c r="IY952" s="215"/>
      <c r="IZ952" s="215"/>
      <c r="JA952" s="215"/>
      <c r="JB952" s="215"/>
      <c r="JC952" s="215"/>
      <c r="JD952" s="215"/>
      <c r="JE952" s="215"/>
      <c r="JF952" s="215"/>
      <c r="JG952" s="215"/>
      <c r="JH952" s="215"/>
      <c r="JI952" s="215"/>
      <c r="JJ952" s="215"/>
      <c r="JK952" s="215"/>
      <c r="JL952" s="215"/>
      <c r="JM952" s="215"/>
      <c r="JN952" s="215"/>
      <c r="JO952" s="215"/>
      <c r="JP952" s="215"/>
      <c r="JQ952" s="215"/>
      <c r="JR952" s="215"/>
      <c r="JS952" s="215"/>
      <c r="JT952" s="215"/>
      <c r="JU952" s="215"/>
      <c r="JV952" s="215"/>
      <c r="JW952" s="215"/>
      <c r="JX952" s="215"/>
      <c r="JY952" s="215"/>
      <c r="JZ952" s="215"/>
      <c r="KA952" s="215"/>
      <c r="KB952" s="215"/>
      <c r="KC952" s="215"/>
      <c r="KD952" s="215"/>
      <c r="KE952" s="215"/>
      <c r="KF952" s="215"/>
      <c r="KG952" s="215"/>
      <c r="KH952" s="215"/>
      <c r="KI952" s="215"/>
      <c r="KJ952" s="215"/>
      <c r="KK952" s="215"/>
      <c r="KL952" s="215"/>
      <c r="KM952" s="215"/>
      <c r="KN952" s="215"/>
      <c r="KO952" s="215"/>
      <c r="KP952" s="215"/>
      <c r="KQ952" s="215"/>
      <c r="KR952" s="215"/>
      <c r="KS952" s="215"/>
      <c r="KT952" s="215"/>
      <c r="KU952" s="215"/>
      <c r="KV952" s="215"/>
      <c r="KW952" s="215"/>
      <c r="KX952" s="215"/>
      <c r="KY952" s="215"/>
      <c r="KZ952" s="215"/>
      <c r="LA952" s="215"/>
      <c r="LB952" s="215"/>
      <c r="LC952" s="215"/>
      <c r="LD952" s="215"/>
      <c r="LE952" s="215"/>
      <c r="LF952" s="215"/>
      <c r="LG952" s="215"/>
      <c r="LH952" s="215"/>
      <c r="LI952" s="215"/>
      <c r="LJ952" s="215"/>
      <c r="LK952" s="215"/>
      <c r="LL952" s="215"/>
      <c r="LM952" s="215"/>
      <c r="LN952" s="215"/>
      <c r="LO952" s="215"/>
      <c r="LP952" s="215"/>
      <c r="LQ952" s="215"/>
      <c r="LR952" s="215"/>
      <c r="LS952" s="215"/>
      <c r="LT952" s="215"/>
      <c r="LU952" s="215"/>
      <c r="LV952" s="215"/>
      <c r="LW952" s="215"/>
      <c r="LX952" s="215"/>
      <c r="LY952" s="215"/>
      <c r="LZ952" s="215"/>
      <c r="MA952" s="215"/>
      <c r="MB952" s="215"/>
      <c r="MC952" s="215"/>
      <c r="MD952" s="215"/>
      <c r="ME952" s="215"/>
      <c r="MF952" s="215"/>
      <c r="MG952" s="215"/>
      <c r="MH952" s="215"/>
      <c r="MI952" s="215"/>
      <c r="MJ952" s="215"/>
      <c r="MK952" s="215"/>
      <c r="ML952" s="215"/>
      <c r="MM952" s="215"/>
      <c r="MN952" s="215"/>
      <c r="MO952" s="215"/>
      <c r="MP952" s="215"/>
      <c r="MQ952" s="215"/>
      <c r="MR952" s="215"/>
      <c r="MS952" s="215"/>
      <c r="MT952" s="215"/>
      <c r="MU952" s="215"/>
      <c r="MV952" s="215"/>
      <c r="MW952" s="215"/>
      <c r="MX952" s="215"/>
      <c r="MY952" s="215"/>
      <c r="MZ952" s="215"/>
      <c r="NA952" s="215"/>
      <c r="NB952" s="215"/>
      <c r="NC952" s="215"/>
      <c r="ND952" s="215"/>
      <c r="NE952" s="215"/>
      <c r="NF952" s="215"/>
      <c r="NG952" s="215"/>
      <c r="NH952" s="215"/>
      <c r="NI952" s="215"/>
      <c r="NJ952" s="215"/>
      <c r="NK952" s="215"/>
      <c r="NL952" s="215"/>
      <c r="NM952" s="215"/>
      <c r="NN952" s="215"/>
      <c r="NO952" s="215"/>
      <c r="NP952" s="215"/>
      <c r="NQ952" s="215"/>
      <c r="NR952" s="215"/>
      <c r="NS952" s="215"/>
      <c r="NT952" s="215"/>
      <c r="NU952" s="215"/>
      <c r="NV952" s="215"/>
      <c r="NW952" s="215"/>
      <c r="NX952" s="215"/>
      <c r="NY952" s="215"/>
      <c r="NZ952" s="215"/>
      <c r="OA952" s="215"/>
      <c r="OB952" s="215"/>
      <c r="OC952" s="215"/>
      <c r="OD952" s="215"/>
      <c r="OE952" s="215"/>
      <c r="OF952" s="215"/>
      <c r="OG952" s="215"/>
      <c r="OH952" s="215"/>
      <c r="OI952" s="215"/>
      <c r="OJ952" s="215"/>
      <c r="OK952" s="215"/>
      <c r="OL952" s="215"/>
      <c r="OM952" s="215"/>
      <c r="ON952" s="215"/>
      <c r="OO952" s="215"/>
      <c r="OP952" s="215"/>
      <c r="OQ952" s="215"/>
      <c r="OR952" s="215"/>
      <c r="OS952" s="215"/>
      <c r="OT952" s="215"/>
      <c r="OU952" s="215"/>
      <c r="OV952" s="215"/>
      <c r="OW952" s="215"/>
      <c r="OX952" s="215"/>
      <c r="OY952" s="215"/>
      <c r="OZ952" s="215"/>
      <c r="PA952" s="215"/>
      <c r="PB952" s="215"/>
      <c r="PC952" s="215"/>
      <c r="PD952" s="215"/>
      <c r="PE952" s="215"/>
      <c r="PF952" s="215"/>
      <c r="PG952" s="215"/>
      <c r="PH952" s="215"/>
      <c r="PI952" s="215"/>
      <c r="PJ952" s="215"/>
      <c r="PK952" s="215"/>
      <c r="PL952" s="215"/>
      <c r="PM952" s="215"/>
      <c r="PN952" s="215"/>
      <c r="PO952" s="215"/>
      <c r="PP952" s="215"/>
      <c r="PQ952" s="215"/>
      <c r="PR952" s="215"/>
      <c r="PS952" s="215"/>
      <c r="PT952" s="215"/>
      <c r="PU952" s="215"/>
      <c r="PV952" s="215"/>
      <c r="PW952" s="215"/>
      <c r="PX952" s="215"/>
      <c r="PY952" s="215"/>
      <c r="PZ952" s="215"/>
      <c r="QA952" s="215"/>
      <c r="QB952" s="215"/>
      <c r="QC952" s="215"/>
      <c r="QD952" s="215"/>
      <c r="QE952" s="215"/>
      <c r="QF952" s="215"/>
      <c r="QG952" s="215"/>
      <c r="QH952" s="215"/>
      <c r="QI952" s="215"/>
      <c r="QJ952" s="215"/>
      <c r="QK952" s="215"/>
      <c r="QL952" s="215"/>
      <c r="QM952" s="215"/>
      <c r="QN952" s="215"/>
      <c r="QO952" s="215"/>
      <c r="QP952" s="215"/>
      <c r="QQ952" s="215"/>
      <c r="QR952" s="215"/>
      <c r="QS952" s="215"/>
      <c r="QT952" s="215"/>
      <c r="QU952" s="215"/>
      <c r="QV952" s="215"/>
      <c r="QW952" s="215"/>
      <c r="QX952" s="215"/>
      <c r="QY952" s="215"/>
      <c r="QZ952" s="215"/>
      <c r="RA952" s="215"/>
      <c r="RB952" s="215"/>
      <c r="RC952" s="215"/>
      <c r="RD952" s="215"/>
      <c r="RE952" s="215"/>
      <c r="RF952" s="215"/>
      <c r="RG952" s="215"/>
      <c r="RH952" s="215"/>
      <c r="RI952" s="215"/>
      <c r="RJ952" s="215"/>
      <c r="RK952" s="215"/>
      <c r="RL952" s="215"/>
      <c r="RM952" s="215"/>
      <c r="RN952" s="215"/>
      <c r="RO952" s="215"/>
      <c r="RP952" s="215"/>
      <c r="RQ952" s="215"/>
      <c r="RR952" s="215"/>
      <c r="RS952" s="215"/>
      <c r="RT952" s="215"/>
      <c r="RU952" s="215"/>
      <c r="RV952" s="215"/>
      <c r="RW952" s="215"/>
      <c r="RX952" s="215"/>
      <c r="RY952" s="215"/>
      <c r="RZ952" s="215"/>
      <c r="SA952" s="215"/>
      <c r="SB952" s="215"/>
    </row>
    <row r="953" spans="1:496" s="221" customFormat="1" ht="15" customHeight="1" x14ac:dyDescent="0.2">
      <c r="A953" s="219"/>
      <c r="B953" s="219"/>
      <c r="D953" s="219"/>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c r="AZ953" s="215"/>
      <c r="BA953" s="215"/>
      <c r="BB953" s="215"/>
      <c r="BC953" s="215"/>
      <c r="BD953" s="215"/>
      <c r="BE953" s="215"/>
      <c r="BF953" s="215"/>
      <c r="BG953" s="215"/>
      <c r="BH953" s="215"/>
      <c r="BI953" s="215"/>
      <c r="BJ953" s="215"/>
      <c r="BK953" s="215"/>
      <c r="BL953" s="215"/>
      <c r="BM953" s="215"/>
      <c r="BN953" s="215"/>
      <c r="BO953" s="215"/>
      <c r="BP953" s="215"/>
      <c r="BQ953" s="215"/>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c r="CO953" s="215"/>
      <c r="CP953" s="215"/>
      <c r="CQ953" s="215"/>
      <c r="CR953" s="215"/>
      <c r="CS953" s="215"/>
      <c r="CT953" s="215"/>
      <c r="CU953" s="215"/>
      <c r="CV953" s="215"/>
      <c r="CW953" s="215"/>
      <c r="CX953" s="215"/>
      <c r="CY953" s="215"/>
      <c r="CZ953" s="215"/>
      <c r="DA953" s="215"/>
      <c r="DB953" s="215"/>
      <c r="DC953" s="215"/>
      <c r="DD953" s="215"/>
      <c r="DE953" s="215"/>
      <c r="DF953" s="215"/>
      <c r="DG953" s="215"/>
      <c r="DH953" s="215"/>
      <c r="DI953" s="215"/>
      <c r="DJ953" s="215"/>
      <c r="DK953" s="215"/>
      <c r="DL953" s="215"/>
      <c r="DM953" s="215"/>
      <c r="DN953" s="215"/>
      <c r="DO953" s="215"/>
      <c r="DP953" s="215"/>
      <c r="DQ953" s="215"/>
      <c r="DR953" s="215"/>
      <c r="DS953" s="215"/>
      <c r="DT953" s="215"/>
      <c r="DU953" s="215"/>
      <c r="DV953" s="215"/>
      <c r="DW953" s="215"/>
      <c r="DX953" s="215"/>
      <c r="DY953" s="215"/>
      <c r="DZ953" s="215"/>
      <c r="EA953" s="215"/>
      <c r="EB953" s="215"/>
      <c r="EC953" s="215"/>
      <c r="ED953" s="215"/>
      <c r="EE953" s="215"/>
      <c r="EF953" s="215"/>
      <c r="EG953" s="215"/>
      <c r="EH953" s="215"/>
      <c r="EI953" s="215"/>
      <c r="EJ953" s="215"/>
      <c r="EK953" s="215"/>
      <c r="EL953" s="215"/>
      <c r="EM953" s="215"/>
      <c r="EN953" s="215"/>
      <c r="EO953" s="215"/>
      <c r="EP953" s="215"/>
      <c r="EQ953" s="215"/>
      <c r="ER953" s="215"/>
      <c r="ES953" s="215"/>
      <c r="ET953" s="215"/>
      <c r="EU953" s="215"/>
      <c r="EV953" s="215"/>
      <c r="EW953" s="215"/>
      <c r="EX953" s="215"/>
      <c r="EY953" s="215"/>
      <c r="EZ953" s="215"/>
      <c r="FA953" s="215"/>
      <c r="FB953" s="215"/>
      <c r="FC953" s="215"/>
      <c r="FD953" s="215"/>
      <c r="FE953" s="215"/>
      <c r="FF953" s="215"/>
      <c r="FG953" s="215"/>
      <c r="FH953" s="215"/>
      <c r="FI953" s="215"/>
      <c r="FJ953" s="215"/>
      <c r="FK953" s="215"/>
      <c r="FL953" s="215"/>
      <c r="FM953" s="215"/>
      <c r="FN953" s="215"/>
      <c r="FO953" s="215"/>
      <c r="FP953" s="215"/>
      <c r="FQ953" s="215"/>
      <c r="FR953" s="215"/>
      <c r="FS953" s="215"/>
      <c r="FT953" s="215"/>
      <c r="FU953" s="215"/>
      <c r="FV953" s="215"/>
      <c r="FW953" s="215"/>
      <c r="FX953" s="215"/>
      <c r="FY953" s="215"/>
      <c r="FZ953" s="215"/>
      <c r="GA953" s="215"/>
      <c r="GB953" s="215"/>
      <c r="GC953" s="215"/>
      <c r="GD953" s="215"/>
      <c r="GE953" s="215"/>
      <c r="GF953" s="215"/>
      <c r="GG953" s="215"/>
      <c r="GH953" s="215"/>
      <c r="GI953" s="215"/>
      <c r="GJ953" s="215"/>
      <c r="GK953" s="215"/>
      <c r="GL953" s="215"/>
      <c r="GM953" s="215"/>
      <c r="GN953" s="215"/>
      <c r="GO953" s="215"/>
      <c r="GP953" s="215"/>
      <c r="GQ953" s="215"/>
      <c r="GR953" s="215"/>
      <c r="GS953" s="215"/>
      <c r="GT953" s="215"/>
      <c r="GU953" s="215"/>
      <c r="GV953" s="215"/>
      <c r="GW953" s="215"/>
      <c r="GX953" s="215"/>
      <c r="GY953" s="215"/>
      <c r="GZ953" s="215"/>
      <c r="HA953" s="215"/>
      <c r="HB953" s="215"/>
      <c r="HC953" s="215"/>
      <c r="HD953" s="215"/>
      <c r="HE953" s="215"/>
      <c r="HF953" s="215"/>
      <c r="HG953" s="215"/>
      <c r="HH953" s="215"/>
      <c r="HI953" s="215"/>
      <c r="HJ953" s="215"/>
      <c r="HK953" s="215"/>
      <c r="HL953" s="215"/>
      <c r="HM953" s="215"/>
      <c r="HN953" s="215"/>
      <c r="HO953" s="215"/>
      <c r="HP953" s="215"/>
      <c r="HQ953" s="215"/>
      <c r="HR953" s="215"/>
      <c r="HS953" s="215"/>
      <c r="HT953" s="215"/>
      <c r="HU953" s="215"/>
      <c r="HV953" s="215"/>
      <c r="HW953" s="215"/>
      <c r="HX953" s="215"/>
      <c r="HY953" s="215"/>
      <c r="HZ953" s="215"/>
      <c r="IA953" s="215"/>
      <c r="IB953" s="215"/>
      <c r="IC953" s="215"/>
      <c r="ID953" s="215"/>
      <c r="IE953" s="215"/>
      <c r="IF953" s="215"/>
      <c r="IG953" s="215"/>
      <c r="IH953" s="215"/>
      <c r="II953" s="215"/>
      <c r="IJ953" s="215"/>
      <c r="IK953" s="215"/>
      <c r="IL953" s="215"/>
      <c r="IM953" s="215"/>
      <c r="IN953" s="215"/>
      <c r="IO953" s="215"/>
      <c r="IP953" s="215"/>
      <c r="IQ953" s="215"/>
      <c r="IR953" s="215"/>
      <c r="IS953" s="215"/>
      <c r="IT953" s="215"/>
      <c r="IU953" s="215"/>
      <c r="IV953" s="215"/>
      <c r="IW953" s="215"/>
      <c r="IX953" s="215"/>
      <c r="IY953" s="215"/>
      <c r="IZ953" s="215"/>
      <c r="JA953" s="215"/>
      <c r="JB953" s="215"/>
      <c r="JC953" s="215"/>
      <c r="JD953" s="215"/>
      <c r="JE953" s="215"/>
      <c r="JF953" s="215"/>
      <c r="JG953" s="215"/>
      <c r="JH953" s="215"/>
      <c r="JI953" s="215"/>
      <c r="JJ953" s="215"/>
      <c r="JK953" s="215"/>
      <c r="JL953" s="215"/>
      <c r="JM953" s="215"/>
      <c r="JN953" s="215"/>
      <c r="JO953" s="215"/>
      <c r="JP953" s="215"/>
      <c r="JQ953" s="215"/>
      <c r="JR953" s="215"/>
      <c r="JS953" s="215"/>
      <c r="JT953" s="215"/>
      <c r="JU953" s="215"/>
      <c r="JV953" s="215"/>
      <c r="JW953" s="215"/>
      <c r="JX953" s="215"/>
      <c r="JY953" s="215"/>
      <c r="JZ953" s="215"/>
      <c r="KA953" s="215"/>
      <c r="KB953" s="215"/>
      <c r="KC953" s="215"/>
      <c r="KD953" s="215"/>
      <c r="KE953" s="215"/>
      <c r="KF953" s="215"/>
      <c r="KG953" s="215"/>
      <c r="KH953" s="215"/>
      <c r="KI953" s="215"/>
      <c r="KJ953" s="215"/>
      <c r="KK953" s="215"/>
      <c r="KL953" s="215"/>
      <c r="KM953" s="215"/>
      <c r="KN953" s="215"/>
      <c r="KO953" s="215"/>
      <c r="KP953" s="215"/>
      <c r="KQ953" s="215"/>
      <c r="KR953" s="215"/>
      <c r="KS953" s="215"/>
      <c r="KT953" s="215"/>
      <c r="KU953" s="215"/>
      <c r="KV953" s="215"/>
      <c r="KW953" s="215"/>
      <c r="KX953" s="215"/>
      <c r="KY953" s="215"/>
      <c r="KZ953" s="215"/>
      <c r="LA953" s="215"/>
      <c r="LB953" s="215"/>
      <c r="LC953" s="215"/>
      <c r="LD953" s="215"/>
      <c r="LE953" s="215"/>
      <c r="LF953" s="215"/>
      <c r="LG953" s="215"/>
      <c r="LH953" s="215"/>
      <c r="LI953" s="215"/>
      <c r="LJ953" s="215"/>
      <c r="LK953" s="215"/>
      <c r="LL953" s="215"/>
      <c r="LM953" s="215"/>
      <c r="LN953" s="215"/>
      <c r="LO953" s="215"/>
      <c r="LP953" s="215"/>
      <c r="LQ953" s="215"/>
      <c r="LR953" s="215"/>
      <c r="LS953" s="215"/>
      <c r="LT953" s="215"/>
      <c r="LU953" s="215"/>
      <c r="LV953" s="215"/>
      <c r="LW953" s="215"/>
      <c r="LX953" s="215"/>
      <c r="LY953" s="215"/>
      <c r="LZ953" s="215"/>
      <c r="MA953" s="215"/>
      <c r="MB953" s="215"/>
      <c r="MC953" s="215"/>
      <c r="MD953" s="215"/>
      <c r="ME953" s="215"/>
      <c r="MF953" s="215"/>
      <c r="MG953" s="215"/>
      <c r="MH953" s="215"/>
      <c r="MI953" s="215"/>
      <c r="MJ953" s="215"/>
      <c r="MK953" s="215"/>
      <c r="ML953" s="215"/>
      <c r="MM953" s="215"/>
      <c r="MN953" s="215"/>
      <c r="MO953" s="215"/>
      <c r="MP953" s="215"/>
      <c r="MQ953" s="215"/>
      <c r="MR953" s="215"/>
      <c r="MS953" s="215"/>
      <c r="MT953" s="215"/>
      <c r="MU953" s="215"/>
      <c r="MV953" s="215"/>
      <c r="MW953" s="215"/>
      <c r="MX953" s="215"/>
      <c r="MY953" s="215"/>
      <c r="MZ953" s="215"/>
      <c r="NA953" s="215"/>
      <c r="NB953" s="215"/>
      <c r="NC953" s="215"/>
      <c r="ND953" s="215"/>
      <c r="NE953" s="215"/>
      <c r="NF953" s="215"/>
      <c r="NG953" s="215"/>
      <c r="NH953" s="215"/>
      <c r="NI953" s="215"/>
      <c r="NJ953" s="215"/>
      <c r="NK953" s="215"/>
      <c r="NL953" s="215"/>
      <c r="NM953" s="215"/>
      <c r="NN953" s="215"/>
      <c r="NO953" s="215"/>
      <c r="NP953" s="215"/>
      <c r="NQ953" s="215"/>
      <c r="NR953" s="215"/>
      <c r="NS953" s="215"/>
      <c r="NT953" s="215"/>
      <c r="NU953" s="215"/>
      <c r="NV953" s="215"/>
      <c r="NW953" s="215"/>
      <c r="NX953" s="215"/>
      <c r="NY953" s="215"/>
      <c r="NZ953" s="215"/>
      <c r="OA953" s="215"/>
      <c r="OB953" s="215"/>
      <c r="OC953" s="215"/>
      <c r="OD953" s="215"/>
      <c r="OE953" s="215"/>
      <c r="OF953" s="215"/>
      <c r="OG953" s="215"/>
      <c r="OH953" s="215"/>
      <c r="OI953" s="215"/>
      <c r="OJ953" s="215"/>
      <c r="OK953" s="215"/>
      <c r="OL953" s="215"/>
      <c r="OM953" s="215"/>
      <c r="ON953" s="215"/>
      <c r="OO953" s="215"/>
      <c r="OP953" s="215"/>
      <c r="OQ953" s="215"/>
      <c r="OR953" s="215"/>
      <c r="OS953" s="215"/>
      <c r="OT953" s="215"/>
      <c r="OU953" s="215"/>
      <c r="OV953" s="215"/>
      <c r="OW953" s="215"/>
      <c r="OX953" s="215"/>
      <c r="OY953" s="215"/>
      <c r="OZ953" s="215"/>
      <c r="PA953" s="215"/>
      <c r="PB953" s="215"/>
      <c r="PC953" s="215"/>
      <c r="PD953" s="215"/>
      <c r="PE953" s="215"/>
      <c r="PF953" s="215"/>
      <c r="PG953" s="215"/>
      <c r="PH953" s="215"/>
      <c r="PI953" s="215"/>
      <c r="PJ953" s="215"/>
      <c r="PK953" s="215"/>
      <c r="PL953" s="215"/>
      <c r="PM953" s="215"/>
      <c r="PN953" s="215"/>
      <c r="PO953" s="215"/>
      <c r="PP953" s="215"/>
      <c r="PQ953" s="215"/>
      <c r="PR953" s="215"/>
      <c r="PS953" s="215"/>
      <c r="PT953" s="215"/>
      <c r="PU953" s="215"/>
      <c r="PV953" s="215"/>
      <c r="PW953" s="215"/>
      <c r="PX953" s="215"/>
      <c r="PY953" s="215"/>
      <c r="PZ953" s="215"/>
      <c r="QA953" s="215"/>
      <c r="QB953" s="215"/>
      <c r="QC953" s="215"/>
      <c r="QD953" s="215"/>
      <c r="QE953" s="215"/>
      <c r="QF953" s="215"/>
      <c r="QG953" s="215"/>
      <c r="QH953" s="215"/>
      <c r="QI953" s="215"/>
      <c r="QJ953" s="215"/>
      <c r="QK953" s="215"/>
      <c r="QL953" s="215"/>
      <c r="QM953" s="215"/>
      <c r="QN953" s="215"/>
      <c r="QO953" s="215"/>
      <c r="QP953" s="215"/>
      <c r="QQ953" s="215"/>
      <c r="QR953" s="215"/>
      <c r="QS953" s="215"/>
      <c r="QT953" s="215"/>
      <c r="QU953" s="215"/>
      <c r="QV953" s="215"/>
      <c r="QW953" s="215"/>
      <c r="QX953" s="215"/>
      <c r="QY953" s="215"/>
      <c r="QZ953" s="215"/>
      <c r="RA953" s="215"/>
      <c r="RB953" s="215"/>
      <c r="RC953" s="215"/>
      <c r="RD953" s="215"/>
      <c r="RE953" s="215"/>
      <c r="RF953" s="215"/>
      <c r="RG953" s="215"/>
      <c r="RH953" s="215"/>
      <c r="RI953" s="215"/>
      <c r="RJ953" s="215"/>
      <c r="RK953" s="215"/>
      <c r="RL953" s="215"/>
      <c r="RM953" s="215"/>
      <c r="RN953" s="215"/>
      <c r="RO953" s="215"/>
      <c r="RP953" s="215"/>
      <c r="RQ953" s="215"/>
      <c r="RR953" s="215"/>
      <c r="RS953" s="215"/>
      <c r="RT953" s="215"/>
      <c r="RU953" s="215"/>
      <c r="RV953" s="215"/>
      <c r="RW953" s="215"/>
      <c r="RX953" s="215"/>
      <c r="RY953" s="215"/>
      <c r="RZ953" s="215"/>
      <c r="SA953" s="215"/>
      <c r="SB953" s="215"/>
    </row>
    <row r="954" spans="1:496" s="221" customFormat="1" ht="15" customHeight="1" x14ac:dyDescent="0.2">
      <c r="A954" s="219"/>
      <c r="B954" s="219"/>
      <c r="D954" s="219"/>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c r="AZ954" s="215"/>
      <c r="BA954" s="215"/>
      <c r="BB954" s="215"/>
      <c r="BC954" s="215"/>
      <c r="BD954" s="215"/>
      <c r="BE954" s="215"/>
      <c r="BF954" s="215"/>
      <c r="BG954" s="215"/>
      <c r="BH954" s="215"/>
      <c r="BI954" s="215"/>
      <c r="BJ954" s="215"/>
      <c r="BK954" s="215"/>
      <c r="BL954" s="215"/>
      <c r="BM954" s="215"/>
      <c r="BN954" s="215"/>
      <c r="BO954" s="215"/>
      <c r="BP954" s="215"/>
      <c r="BQ954" s="215"/>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c r="CO954" s="215"/>
      <c r="CP954" s="215"/>
      <c r="CQ954" s="215"/>
      <c r="CR954" s="215"/>
      <c r="CS954" s="215"/>
      <c r="CT954" s="215"/>
      <c r="CU954" s="215"/>
      <c r="CV954" s="215"/>
      <c r="CW954" s="215"/>
      <c r="CX954" s="215"/>
      <c r="CY954" s="215"/>
      <c r="CZ954" s="215"/>
      <c r="DA954" s="215"/>
      <c r="DB954" s="215"/>
      <c r="DC954" s="215"/>
      <c r="DD954" s="215"/>
      <c r="DE954" s="215"/>
      <c r="DF954" s="215"/>
      <c r="DG954" s="215"/>
      <c r="DH954" s="215"/>
      <c r="DI954" s="215"/>
      <c r="DJ954" s="215"/>
      <c r="DK954" s="215"/>
      <c r="DL954" s="215"/>
      <c r="DM954" s="215"/>
      <c r="DN954" s="215"/>
      <c r="DO954" s="215"/>
      <c r="DP954" s="215"/>
      <c r="DQ954" s="215"/>
      <c r="DR954" s="215"/>
      <c r="DS954" s="215"/>
      <c r="DT954" s="215"/>
      <c r="DU954" s="215"/>
      <c r="DV954" s="215"/>
      <c r="DW954" s="215"/>
      <c r="DX954" s="215"/>
      <c r="DY954" s="215"/>
      <c r="DZ954" s="215"/>
      <c r="EA954" s="215"/>
      <c r="EB954" s="215"/>
      <c r="EC954" s="215"/>
      <c r="ED954" s="215"/>
      <c r="EE954" s="215"/>
      <c r="EF954" s="215"/>
      <c r="EG954" s="215"/>
      <c r="EH954" s="215"/>
      <c r="EI954" s="215"/>
      <c r="EJ954" s="215"/>
      <c r="EK954" s="215"/>
      <c r="EL954" s="215"/>
      <c r="EM954" s="215"/>
      <c r="EN954" s="215"/>
      <c r="EO954" s="215"/>
      <c r="EP954" s="215"/>
      <c r="EQ954" s="215"/>
      <c r="ER954" s="215"/>
      <c r="ES954" s="215"/>
      <c r="ET954" s="215"/>
      <c r="EU954" s="215"/>
      <c r="EV954" s="215"/>
      <c r="EW954" s="215"/>
      <c r="EX954" s="215"/>
      <c r="EY954" s="215"/>
      <c r="EZ954" s="215"/>
      <c r="FA954" s="215"/>
      <c r="FB954" s="215"/>
      <c r="FC954" s="215"/>
      <c r="FD954" s="215"/>
      <c r="FE954" s="215"/>
      <c r="FF954" s="215"/>
      <c r="FG954" s="215"/>
      <c r="FH954" s="215"/>
      <c r="FI954" s="215"/>
      <c r="FJ954" s="215"/>
      <c r="FK954" s="215"/>
      <c r="FL954" s="215"/>
      <c r="FM954" s="215"/>
      <c r="FN954" s="215"/>
      <c r="FO954" s="215"/>
      <c r="FP954" s="215"/>
      <c r="FQ954" s="215"/>
      <c r="FR954" s="215"/>
      <c r="FS954" s="215"/>
      <c r="FT954" s="215"/>
      <c r="FU954" s="215"/>
      <c r="FV954" s="215"/>
      <c r="FW954" s="215"/>
      <c r="FX954" s="215"/>
      <c r="FY954" s="215"/>
      <c r="FZ954" s="215"/>
      <c r="GA954" s="215"/>
      <c r="GB954" s="215"/>
      <c r="GC954" s="215"/>
      <c r="GD954" s="215"/>
      <c r="GE954" s="215"/>
      <c r="GF954" s="215"/>
      <c r="GG954" s="215"/>
      <c r="GH954" s="215"/>
      <c r="GI954" s="215"/>
      <c r="GJ954" s="215"/>
      <c r="GK954" s="215"/>
      <c r="GL954" s="215"/>
      <c r="GM954" s="215"/>
      <c r="GN954" s="215"/>
      <c r="GO954" s="215"/>
      <c r="GP954" s="215"/>
      <c r="GQ954" s="215"/>
      <c r="GR954" s="215"/>
      <c r="GS954" s="215"/>
      <c r="GT954" s="215"/>
      <c r="GU954" s="215"/>
      <c r="GV954" s="215"/>
      <c r="GW954" s="215"/>
      <c r="GX954" s="215"/>
      <c r="GY954" s="215"/>
      <c r="GZ954" s="215"/>
      <c r="HA954" s="215"/>
      <c r="HB954" s="215"/>
      <c r="HC954" s="215"/>
      <c r="HD954" s="215"/>
      <c r="HE954" s="215"/>
      <c r="HF954" s="215"/>
      <c r="HG954" s="215"/>
      <c r="HH954" s="215"/>
      <c r="HI954" s="215"/>
      <c r="HJ954" s="215"/>
      <c r="HK954" s="215"/>
      <c r="HL954" s="215"/>
      <c r="HM954" s="215"/>
      <c r="HN954" s="215"/>
      <c r="HO954" s="215"/>
      <c r="HP954" s="215"/>
      <c r="HQ954" s="215"/>
      <c r="HR954" s="215"/>
      <c r="HS954" s="215"/>
      <c r="HT954" s="215"/>
      <c r="HU954" s="215"/>
      <c r="HV954" s="215"/>
      <c r="HW954" s="215"/>
      <c r="HX954" s="215"/>
      <c r="HY954" s="215"/>
      <c r="HZ954" s="215"/>
      <c r="IA954" s="215"/>
      <c r="IB954" s="215"/>
      <c r="IC954" s="215"/>
      <c r="ID954" s="215"/>
      <c r="IE954" s="215"/>
      <c r="IF954" s="215"/>
      <c r="IG954" s="215"/>
      <c r="IH954" s="215"/>
      <c r="II954" s="215"/>
      <c r="IJ954" s="215"/>
      <c r="IK954" s="215"/>
      <c r="IL954" s="215"/>
      <c r="IM954" s="215"/>
      <c r="IN954" s="215"/>
      <c r="IO954" s="215"/>
      <c r="IP954" s="215"/>
      <c r="IQ954" s="215"/>
      <c r="IR954" s="215"/>
      <c r="IS954" s="215"/>
      <c r="IT954" s="215"/>
      <c r="IU954" s="215"/>
      <c r="IV954" s="215"/>
      <c r="IW954" s="215"/>
      <c r="IX954" s="215"/>
      <c r="IY954" s="215"/>
      <c r="IZ954" s="215"/>
      <c r="JA954" s="215"/>
      <c r="JB954" s="215"/>
      <c r="JC954" s="215"/>
      <c r="JD954" s="215"/>
      <c r="JE954" s="215"/>
      <c r="JF954" s="215"/>
      <c r="JG954" s="215"/>
      <c r="JH954" s="215"/>
      <c r="JI954" s="215"/>
      <c r="JJ954" s="215"/>
      <c r="JK954" s="215"/>
      <c r="JL954" s="215"/>
      <c r="JM954" s="215"/>
      <c r="JN954" s="215"/>
      <c r="JO954" s="215"/>
      <c r="JP954" s="215"/>
      <c r="JQ954" s="215"/>
      <c r="JR954" s="215"/>
      <c r="JS954" s="215"/>
      <c r="JT954" s="215"/>
      <c r="JU954" s="215"/>
      <c r="JV954" s="215"/>
      <c r="JW954" s="215"/>
      <c r="JX954" s="215"/>
      <c r="JY954" s="215"/>
      <c r="JZ954" s="215"/>
      <c r="KA954" s="215"/>
      <c r="KB954" s="215"/>
      <c r="KC954" s="215"/>
      <c r="KD954" s="215"/>
      <c r="KE954" s="215"/>
      <c r="KF954" s="215"/>
      <c r="KG954" s="215"/>
      <c r="KH954" s="215"/>
      <c r="KI954" s="215"/>
      <c r="KJ954" s="215"/>
      <c r="KK954" s="215"/>
      <c r="KL954" s="215"/>
      <c r="KM954" s="215"/>
      <c r="KN954" s="215"/>
      <c r="KO954" s="215"/>
      <c r="KP954" s="215"/>
      <c r="KQ954" s="215"/>
      <c r="KR954" s="215"/>
      <c r="KS954" s="215"/>
      <c r="KT954" s="215"/>
      <c r="KU954" s="215"/>
      <c r="KV954" s="215"/>
      <c r="KW954" s="215"/>
      <c r="KX954" s="215"/>
      <c r="KY954" s="215"/>
      <c r="KZ954" s="215"/>
      <c r="LA954" s="215"/>
      <c r="LB954" s="215"/>
      <c r="LC954" s="215"/>
      <c r="LD954" s="215"/>
      <c r="LE954" s="215"/>
      <c r="LF954" s="215"/>
      <c r="LG954" s="215"/>
      <c r="LH954" s="215"/>
      <c r="LI954" s="215"/>
      <c r="LJ954" s="215"/>
      <c r="LK954" s="215"/>
      <c r="LL954" s="215"/>
      <c r="LM954" s="215"/>
      <c r="LN954" s="215"/>
      <c r="LO954" s="215"/>
      <c r="LP954" s="215"/>
      <c r="LQ954" s="215"/>
      <c r="LR954" s="215"/>
      <c r="LS954" s="215"/>
      <c r="LT954" s="215"/>
      <c r="LU954" s="215"/>
      <c r="LV954" s="215"/>
      <c r="LW954" s="215"/>
      <c r="LX954" s="215"/>
      <c r="LY954" s="215"/>
      <c r="LZ954" s="215"/>
      <c r="MA954" s="215"/>
      <c r="MB954" s="215"/>
      <c r="MC954" s="215"/>
      <c r="MD954" s="215"/>
      <c r="ME954" s="215"/>
      <c r="MF954" s="215"/>
      <c r="MG954" s="215"/>
      <c r="MH954" s="215"/>
      <c r="MI954" s="215"/>
      <c r="MJ954" s="215"/>
      <c r="MK954" s="215"/>
      <c r="ML954" s="215"/>
      <c r="MM954" s="215"/>
      <c r="MN954" s="215"/>
      <c r="MO954" s="215"/>
      <c r="MP954" s="215"/>
      <c r="MQ954" s="215"/>
      <c r="MR954" s="215"/>
      <c r="MS954" s="215"/>
      <c r="MT954" s="215"/>
      <c r="MU954" s="215"/>
      <c r="MV954" s="215"/>
      <c r="MW954" s="215"/>
      <c r="MX954" s="215"/>
      <c r="MY954" s="215"/>
      <c r="MZ954" s="215"/>
      <c r="NA954" s="215"/>
      <c r="NB954" s="215"/>
      <c r="NC954" s="215"/>
      <c r="ND954" s="215"/>
      <c r="NE954" s="215"/>
      <c r="NF954" s="215"/>
      <c r="NG954" s="215"/>
      <c r="NH954" s="215"/>
      <c r="NI954" s="215"/>
      <c r="NJ954" s="215"/>
      <c r="NK954" s="215"/>
      <c r="NL954" s="215"/>
      <c r="NM954" s="215"/>
      <c r="NN954" s="215"/>
      <c r="NO954" s="215"/>
      <c r="NP954" s="215"/>
      <c r="NQ954" s="215"/>
      <c r="NR954" s="215"/>
      <c r="NS954" s="215"/>
      <c r="NT954" s="215"/>
      <c r="NU954" s="215"/>
      <c r="NV954" s="215"/>
      <c r="NW954" s="215"/>
      <c r="NX954" s="215"/>
      <c r="NY954" s="215"/>
      <c r="NZ954" s="215"/>
      <c r="OA954" s="215"/>
      <c r="OB954" s="215"/>
      <c r="OC954" s="215"/>
      <c r="OD954" s="215"/>
      <c r="OE954" s="215"/>
      <c r="OF954" s="215"/>
      <c r="OG954" s="215"/>
      <c r="OH954" s="215"/>
      <c r="OI954" s="215"/>
      <c r="OJ954" s="215"/>
      <c r="OK954" s="215"/>
      <c r="OL954" s="215"/>
      <c r="OM954" s="215"/>
      <c r="ON954" s="215"/>
      <c r="OO954" s="215"/>
      <c r="OP954" s="215"/>
      <c r="OQ954" s="215"/>
      <c r="OR954" s="215"/>
      <c r="OS954" s="215"/>
      <c r="OT954" s="215"/>
      <c r="OU954" s="215"/>
      <c r="OV954" s="215"/>
      <c r="OW954" s="215"/>
      <c r="OX954" s="215"/>
      <c r="OY954" s="215"/>
      <c r="OZ954" s="215"/>
      <c r="PA954" s="215"/>
      <c r="PB954" s="215"/>
      <c r="PC954" s="215"/>
      <c r="PD954" s="215"/>
      <c r="PE954" s="215"/>
      <c r="PF954" s="215"/>
      <c r="PG954" s="215"/>
      <c r="PH954" s="215"/>
      <c r="PI954" s="215"/>
      <c r="PJ954" s="215"/>
      <c r="PK954" s="215"/>
      <c r="PL954" s="215"/>
      <c r="PM954" s="215"/>
      <c r="PN954" s="215"/>
      <c r="PO954" s="215"/>
      <c r="PP954" s="215"/>
      <c r="PQ954" s="215"/>
      <c r="PR954" s="215"/>
      <c r="PS954" s="215"/>
      <c r="PT954" s="215"/>
      <c r="PU954" s="215"/>
      <c r="PV954" s="215"/>
      <c r="PW954" s="215"/>
      <c r="PX954" s="215"/>
      <c r="PY954" s="215"/>
      <c r="PZ954" s="215"/>
      <c r="QA954" s="215"/>
      <c r="QB954" s="215"/>
      <c r="QC954" s="215"/>
      <c r="QD954" s="215"/>
      <c r="QE954" s="215"/>
      <c r="QF954" s="215"/>
      <c r="QG954" s="215"/>
      <c r="QH954" s="215"/>
      <c r="QI954" s="215"/>
      <c r="QJ954" s="215"/>
      <c r="QK954" s="215"/>
      <c r="QL954" s="215"/>
      <c r="QM954" s="215"/>
      <c r="QN954" s="215"/>
      <c r="QO954" s="215"/>
      <c r="QP954" s="215"/>
      <c r="QQ954" s="215"/>
      <c r="QR954" s="215"/>
      <c r="QS954" s="215"/>
      <c r="QT954" s="215"/>
      <c r="QU954" s="215"/>
      <c r="QV954" s="215"/>
      <c r="QW954" s="215"/>
      <c r="QX954" s="215"/>
      <c r="QY954" s="215"/>
      <c r="QZ954" s="215"/>
      <c r="RA954" s="215"/>
      <c r="RB954" s="215"/>
      <c r="RC954" s="215"/>
      <c r="RD954" s="215"/>
      <c r="RE954" s="215"/>
      <c r="RF954" s="215"/>
      <c r="RG954" s="215"/>
      <c r="RH954" s="215"/>
      <c r="RI954" s="215"/>
      <c r="RJ954" s="215"/>
      <c r="RK954" s="215"/>
      <c r="RL954" s="215"/>
      <c r="RM954" s="215"/>
      <c r="RN954" s="215"/>
      <c r="RO954" s="215"/>
      <c r="RP954" s="215"/>
      <c r="RQ954" s="215"/>
      <c r="RR954" s="215"/>
      <c r="RS954" s="215"/>
      <c r="RT954" s="215"/>
      <c r="RU954" s="215"/>
      <c r="RV954" s="215"/>
      <c r="RW954" s="215"/>
      <c r="RX954" s="215"/>
      <c r="RY954" s="215"/>
      <c r="RZ954" s="215"/>
      <c r="SA954" s="215"/>
      <c r="SB954" s="215"/>
    </row>
    <row r="955" spans="1:496" ht="15" customHeight="1" x14ac:dyDescent="0.2">
      <c r="A955" s="216"/>
    </row>
    <row r="956" spans="1:496" ht="15" customHeight="1" x14ac:dyDescent="0.2">
      <c r="A956" s="216" t="s">
        <v>1188</v>
      </c>
      <c r="B956" s="216">
        <v>227</v>
      </c>
      <c r="E956" s="215" t="s">
        <v>775</v>
      </c>
    </row>
    <row r="957" spans="1:496" s="221" customFormat="1" ht="15" customHeight="1" x14ac:dyDescent="0.2">
      <c r="A957" s="219"/>
      <c r="B957" s="219"/>
      <c r="D957" s="219"/>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c r="AZ957" s="215"/>
      <c r="BA957" s="215"/>
      <c r="BB957" s="215"/>
      <c r="BC957" s="215"/>
      <c r="BD957" s="215"/>
      <c r="BE957" s="215"/>
      <c r="BF957" s="215"/>
      <c r="BG957" s="215"/>
      <c r="BH957" s="215"/>
      <c r="BI957" s="215"/>
      <c r="BJ957" s="215"/>
      <c r="BK957" s="215"/>
      <c r="BL957" s="215"/>
      <c r="BM957" s="215"/>
      <c r="BN957" s="215"/>
      <c r="BO957" s="215"/>
      <c r="BP957" s="215"/>
      <c r="BQ957" s="215"/>
      <c r="BR957" s="215"/>
      <c r="BS957" s="215"/>
      <c r="BT957" s="215"/>
      <c r="BU957" s="215"/>
      <c r="BV957" s="215"/>
      <c r="BW957" s="215"/>
      <c r="BX957" s="215"/>
      <c r="BY957" s="215"/>
      <c r="BZ957" s="215"/>
      <c r="CA957" s="215"/>
      <c r="CB957" s="215"/>
      <c r="CC957" s="215"/>
      <c r="CD957" s="215"/>
      <c r="CE957" s="215"/>
      <c r="CF957" s="215"/>
      <c r="CG957" s="215"/>
      <c r="CH957" s="215"/>
      <c r="CI957" s="215"/>
      <c r="CJ957" s="215"/>
      <c r="CK957" s="215"/>
      <c r="CL957" s="215"/>
      <c r="CM957" s="215"/>
      <c r="CN957" s="215"/>
      <c r="CO957" s="215"/>
      <c r="CP957" s="215"/>
      <c r="CQ957" s="215"/>
      <c r="CR957" s="215"/>
      <c r="CS957" s="215"/>
      <c r="CT957" s="215"/>
      <c r="CU957" s="215"/>
      <c r="CV957" s="215"/>
      <c r="CW957" s="215"/>
      <c r="CX957" s="215"/>
      <c r="CY957" s="215"/>
      <c r="CZ957" s="215"/>
      <c r="DA957" s="215"/>
      <c r="DB957" s="215"/>
      <c r="DC957" s="215"/>
      <c r="DD957" s="215"/>
      <c r="DE957" s="215"/>
      <c r="DF957" s="215"/>
      <c r="DG957" s="215"/>
      <c r="DH957" s="215"/>
      <c r="DI957" s="215"/>
      <c r="DJ957" s="215"/>
      <c r="DK957" s="215"/>
      <c r="DL957" s="215"/>
      <c r="DM957" s="215"/>
      <c r="DN957" s="215"/>
      <c r="DO957" s="215"/>
      <c r="DP957" s="215"/>
      <c r="DQ957" s="215"/>
      <c r="DR957" s="215"/>
      <c r="DS957" s="215"/>
      <c r="DT957" s="215"/>
      <c r="DU957" s="215"/>
      <c r="DV957" s="215"/>
      <c r="DW957" s="215"/>
      <c r="DX957" s="215"/>
      <c r="DY957" s="215"/>
      <c r="DZ957" s="215"/>
      <c r="EA957" s="215"/>
      <c r="EB957" s="215"/>
      <c r="EC957" s="215"/>
      <c r="ED957" s="215"/>
      <c r="EE957" s="215"/>
      <c r="EF957" s="215"/>
      <c r="EG957" s="215"/>
      <c r="EH957" s="215"/>
      <c r="EI957" s="215"/>
      <c r="EJ957" s="215"/>
      <c r="EK957" s="215"/>
      <c r="EL957" s="215"/>
      <c r="EM957" s="215"/>
      <c r="EN957" s="215"/>
      <c r="EO957" s="215"/>
      <c r="EP957" s="215"/>
      <c r="EQ957" s="215"/>
      <c r="ER957" s="215"/>
      <c r="ES957" s="215"/>
      <c r="ET957" s="215"/>
      <c r="EU957" s="215"/>
      <c r="EV957" s="215"/>
      <c r="EW957" s="215"/>
      <c r="EX957" s="215"/>
      <c r="EY957" s="215"/>
      <c r="EZ957" s="215"/>
      <c r="FA957" s="215"/>
      <c r="FB957" s="215"/>
      <c r="FC957" s="215"/>
      <c r="FD957" s="215"/>
      <c r="FE957" s="215"/>
      <c r="FF957" s="215"/>
      <c r="FG957" s="215"/>
      <c r="FH957" s="215"/>
      <c r="FI957" s="215"/>
      <c r="FJ957" s="215"/>
      <c r="FK957" s="215"/>
      <c r="FL957" s="215"/>
      <c r="FM957" s="215"/>
      <c r="FN957" s="215"/>
      <c r="FO957" s="215"/>
      <c r="FP957" s="215"/>
      <c r="FQ957" s="215"/>
      <c r="FR957" s="215"/>
      <c r="FS957" s="215"/>
      <c r="FT957" s="215"/>
      <c r="FU957" s="215"/>
      <c r="FV957" s="215"/>
      <c r="FW957" s="215"/>
      <c r="FX957" s="215"/>
      <c r="FY957" s="215"/>
      <c r="FZ957" s="215"/>
      <c r="GA957" s="215"/>
      <c r="GB957" s="215"/>
      <c r="GC957" s="215"/>
      <c r="GD957" s="215"/>
      <c r="GE957" s="215"/>
      <c r="GF957" s="215"/>
      <c r="GG957" s="215"/>
      <c r="GH957" s="215"/>
      <c r="GI957" s="215"/>
      <c r="GJ957" s="215"/>
      <c r="GK957" s="215"/>
      <c r="GL957" s="215"/>
      <c r="GM957" s="215"/>
      <c r="GN957" s="215"/>
      <c r="GO957" s="215"/>
      <c r="GP957" s="215"/>
      <c r="GQ957" s="215"/>
      <c r="GR957" s="215"/>
      <c r="GS957" s="215"/>
      <c r="GT957" s="215"/>
      <c r="GU957" s="215"/>
      <c r="GV957" s="215"/>
      <c r="GW957" s="215"/>
      <c r="GX957" s="215"/>
      <c r="GY957" s="215"/>
      <c r="GZ957" s="215"/>
      <c r="HA957" s="215"/>
      <c r="HB957" s="215"/>
      <c r="HC957" s="215"/>
      <c r="HD957" s="215"/>
      <c r="HE957" s="215"/>
      <c r="HF957" s="215"/>
      <c r="HG957" s="215"/>
      <c r="HH957" s="215"/>
      <c r="HI957" s="215"/>
      <c r="HJ957" s="215"/>
      <c r="HK957" s="215"/>
      <c r="HL957" s="215"/>
      <c r="HM957" s="215"/>
      <c r="HN957" s="215"/>
      <c r="HO957" s="215"/>
      <c r="HP957" s="215"/>
      <c r="HQ957" s="215"/>
      <c r="HR957" s="215"/>
      <c r="HS957" s="215"/>
      <c r="HT957" s="215"/>
      <c r="HU957" s="215"/>
      <c r="HV957" s="215"/>
      <c r="HW957" s="215"/>
      <c r="HX957" s="215"/>
      <c r="HY957" s="215"/>
      <c r="HZ957" s="215"/>
      <c r="IA957" s="215"/>
      <c r="IB957" s="215"/>
      <c r="IC957" s="215"/>
      <c r="ID957" s="215"/>
      <c r="IE957" s="215"/>
      <c r="IF957" s="215"/>
      <c r="IG957" s="215"/>
      <c r="IH957" s="215"/>
      <c r="II957" s="215"/>
      <c r="IJ957" s="215"/>
      <c r="IK957" s="215"/>
      <c r="IL957" s="215"/>
      <c r="IM957" s="215"/>
      <c r="IN957" s="215"/>
      <c r="IO957" s="215"/>
      <c r="IP957" s="215"/>
      <c r="IQ957" s="215"/>
      <c r="IR957" s="215"/>
      <c r="IS957" s="215"/>
      <c r="IT957" s="215"/>
      <c r="IU957" s="215"/>
      <c r="IV957" s="215"/>
      <c r="IW957" s="215"/>
      <c r="IX957" s="215"/>
      <c r="IY957" s="215"/>
      <c r="IZ957" s="215"/>
      <c r="JA957" s="215"/>
      <c r="JB957" s="215"/>
      <c r="JC957" s="215"/>
      <c r="JD957" s="215"/>
      <c r="JE957" s="215"/>
      <c r="JF957" s="215"/>
      <c r="JG957" s="215"/>
      <c r="JH957" s="215"/>
      <c r="JI957" s="215"/>
      <c r="JJ957" s="215"/>
      <c r="JK957" s="215"/>
      <c r="JL957" s="215"/>
      <c r="JM957" s="215"/>
      <c r="JN957" s="215"/>
      <c r="JO957" s="215"/>
      <c r="JP957" s="215"/>
      <c r="JQ957" s="215"/>
      <c r="JR957" s="215"/>
      <c r="JS957" s="215"/>
      <c r="JT957" s="215"/>
      <c r="JU957" s="215"/>
      <c r="JV957" s="215"/>
      <c r="JW957" s="215"/>
      <c r="JX957" s="215"/>
      <c r="JY957" s="215"/>
      <c r="JZ957" s="215"/>
      <c r="KA957" s="215"/>
      <c r="KB957" s="215"/>
      <c r="KC957" s="215"/>
      <c r="KD957" s="215"/>
      <c r="KE957" s="215"/>
      <c r="KF957" s="215"/>
      <c r="KG957" s="215"/>
      <c r="KH957" s="215"/>
      <c r="KI957" s="215"/>
      <c r="KJ957" s="215"/>
      <c r="KK957" s="215"/>
      <c r="KL957" s="215"/>
      <c r="KM957" s="215"/>
      <c r="KN957" s="215"/>
      <c r="KO957" s="215"/>
      <c r="KP957" s="215"/>
      <c r="KQ957" s="215"/>
      <c r="KR957" s="215"/>
      <c r="KS957" s="215"/>
      <c r="KT957" s="215"/>
      <c r="KU957" s="215"/>
      <c r="KV957" s="215"/>
      <c r="KW957" s="215"/>
      <c r="KX957" s="215"/>
      <c r="KY957" s="215"/>
      <c r="KZ957" s="215"/>
      <c r="LA957" s="215"/>
      <c r="LB957" s="215"/>
      <c r="LC957" s="215"/>
      <c r="LD957" s="215"/>
      <c r="LE957" s="215"/>
      <c r="LF957" s="215"/>
      <c r="LG957" s="215"/>
      <c r="LH957" s="215"/>
      <c r="LI957" s="215"/>
      <c r="LJ957" s="215"/>
      <c r="LK957" s="215"/>
      <c r="LL957" s="215"/>
      <c r="LM957" s="215"/>
      <c r="LN957" s="215"/>
      <c r="LO957" s="215"/>
      <c r="LP957" s="215"/>
      <c r="LQ957" s="215"/>
      <c r="LR957" s="215"/>
      <c r="LS957" s="215"/>
      <c r="LT957" s="215"/>
      <c r="LU957" s="215"/>
      <c r="LV957" s="215"/>
      <c r="LW957" s="215"/>
      <c r="LX957" s="215"/>
      <c r="LY957" s="215"/>
      <c r="LZ957" s="215"/>
      <c r="MA957" s="215"/>
      <c r="MB957" s="215"/>
      <c r="MC957" s="215"/>
      <c r="MD957" s="215"/>
      <c r="ME957" s="215"/>
      <c r="MF957" s="215"/>
      <c r="MG957" s="215"/>
      <c r="MH957" s="215"/>
      <c r="MI957" s="215"/>
      <c r="MJ957" s="215"/>
      <c r="MK957" s="215"/>
      <c r="ML957" s="215"/>
      <c r="MM957" s="215"/>
      <c r="MN957" s="215"/>
      <c r="MO957" s="215"/>
      <c r="MP957" s="215"/>
      <c r="MQ957" s="215"/>
      <c r="MR957" s="215"/>
      <c r="MS957" s="215"/>
      <c r="MT957" s="215"/>
      <c r="MU957" s="215"/>
      <c r="MV957" s="215"/>
      <c r="MW957" s="215"/>
      <c r="MX957" s="215"/>
      <c r="MY957" s="215"/>
      <c r="MZ957" s="215"/>
      <c r="NA957" s="215"/>
      <c r="NB957" s="215"/>
      <c r="NC957" s="215"/>
      <c r="ND957" s="215"/>
      <c r="NE957" s="215"/>
      <c r="NF957" s="215"/>
      <c r="NG957" s="215"/>
      <c r="NH957" s="215"/>
      <c r="NI957" s="215"/>
      <c r="NJ957" s="215"/>
      <c r="NK957" s="215"/>
      <c r="NL957" s="215"/>
      <c r="NM957" s="215"/>
      <c r="NN957" s="215"/>
      <c r="NO957" s="215"/>
      <c r="NP957" s="215"/>
      <c r="NQ957" s="215"/>
      <c r="NR957" s="215"/>
      <c r="NS957" s="215"/>
      <c r="NT957" s="215"/>
      <c r="NU957" s="215"/>
      <c r="NV957" s="215"/>
      <c r="NW957" s="215"/>
      <c r="NX957" s="215"/>
      <c r="NY957" s="215"/>
      <c r="NZ957" s="215"/>
      <c r="OA957" s="215"/>
      <c r="OB957" s="215"/>
      <c r="OC957" s="215"/>
      <c r="OD957" s="215"/>
      <c r="OE957" s="215"/>
      <c r="OF957" s="215"/>
      <c r="OG957" s="215"/>
      <c r="OH957" s="215"/>
      <c r="OI957" s="215"/>
      <c r="OJ957" s="215"/>
      <c r="OK957" s="215"/>
      <c r="OL957" s="215"/>
      <c r="OM957" s="215"/>
      <c r="ON957" s="215"/>
      <c r="OO957" s="215"/>
      <c r="OP957" s="215"/>
      <c r="OQ957" s="215"/>
      <c r="OR957" s="215"/>
      <c r="OS957" s="215"/>
      <c r="OT957" s="215"/>
      <c r="OU957" s="215"/>
      <c r="OV957" s="215"/>
      <c r="OW957" s="215"/>
      <c r="OX957" s="215"/>
      <c r="OY957" s="215"/>
      <c r="OZ957" s="215"/>
      <c r="PA957" s="215"/>
      <c r="PB957" s="215"/>
      <c r="PC957" s="215"/>
      <c r="PD957" s="215"/>
      <c r="PE957" s="215"/>
      <c r="PF957" s="215"/>
      <c r="PG957" s="215"/>
      <c r="PH957" s="215"/>
      <c r="PI957" s="215"/>
      <c r="PJ957" s="215"/>
      <c r="PK957" s="215"/>
      <c r="PL957" s="215"/>
      <c r="PM957" s="215"/>
      <c r="PN957" s="215"/>
      <c r="PO957" s="215"/>
      <c r="PP957" s="215"/>
      <c r="PQ957" s="215"/>
      <c r="PR957" s="215"/>
      <c r="PS957" s="215"/>
      <c r="PT957" s="215"/>
      <c r="PU957" s="215"/>
      <c r="PV957" s="215"/>
      <c r="PW957" s="215"/>
      <c r="PX957" s="215"/>
      <c r="PY957" s="215"/>
      <c r="PZ957" s="215"/>
      <c r="QA957" s="215"/>
      <c r="QB957" s="215"/>
      <c r="QC957" s="215"/>
      <c r="QD957" s="215"/>
      <c r="QE957" s="215"/>
      <c r="QF957" s="215"/>
      <c r="QG957" s="215"/>
      <c r="QH957" s="215"/>
      <c r="QI957" s="215"/>
      <c r="QJ957" s="215"/>
      <c r="QK957" s="215"/>
      <c r="QL957" s="215"/>
      <c r="QM957" s="215"/>
      <c r="QN957" s="215"/>
      <c r="QO957" s="215"/>
      <c r="QP957" s="215"/>
      <c r="QQ957" s="215"/>
      <c r="QR957" s="215"/>
      <c r="QS957" s="215"/>
      <c r="QT957" s="215"/>
      <c r="QU957" s="215"/>
      <c r="QV957" s="215"/>
      <c r="QW957" s="215"/>
      <c r="QX957" s="215"/>
      <c r="QY957" s="215"/>
      <c r="QZ957" s="215"/>
      <c r="RA957" s="215"/>
      <c r="RB957" s="215"/>
      <c r="RC957" s="215"/>
      <c r="RD957" s="215"/>
      <c r="RE957" s="215"/>
      <c r="RF957" s="215"/>
      <c r="RG957" s="215"/>
      <c r="RH957" s="215"/>
      <c r="RI957" s="215"/>
      <c r="RJ957" s="215"/>
      <c r="RK957" s="215"/>
      <c r="RL957" s="215"/>
      <c r="RM957" s="215"/>
      <c r="RN957" s="215"/>
      <c r="RO957" s="215"/>
      <c r="RP957" s="215"/>
      <c r="RQ957" s="215"/>
      <c r="RR957" s="215"/>
      <c r="RS957" s="215"/>
      <c r="RT957" s="215"/>
      <c r="RU957" s="215"/>
      <c r="RV957" s="215"/>
      <c r="RW957" s="215"/>
      <c r="RX957" s="215"/>
      <c r="RY957" s="215"/>
      <c r="RZ957" s="215"/>
      <c r="SA957" s="215"/>
      <c r="SB957" s="215"/>
    </row>
    <row r="958" spans="1:496" s="221" customFormat="1" ht="15" customHeight="1" x14ac:dyDescent="0.2">
      <c r="A958" s="219"/>
      <c r="B958" s="219"/>
      <c r="D958" s="219"/>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c r="AZ958" s="215"/>
      <c r="BA958" s="215"/>
      <c r="BB958" s="215"/>
      <c r="BC958" s="215"/>
      <c r="BD958" s="215"/>
      <c r="BE958" s="215"/>
      <c r="BF958" s="215"/>
      <c r="BG958" s="215"/>
      <c r="BH958" s="215"/>
      <c r="BI958" s="215"/>
      <c r="BJ958" s="215"/>
      <c r="BK958" s="215"/>
      <c r="BL958" s="215"/>
      <c r="BM958" s="215"/>
      <c r="BN958" s="215"/>
      <c r="BO958" s="215"/>
      <c r="BP958" s="215"/>
      <c r="BQ958" s="215"/>
      <c r="BR958" s="215"/>
      <c r="BS958" s="215"/>
      <c r="BT958" s="215"/>
      <c r="BU958" s="215"/>
      <c r="BV958" s="215"/>
      <c r="BW958" s="215"/>
      <c r="BX958" s="215"/>
      <c r="BY958" s="215"/>
      <c r="BZ958" s="215"/>
      <c r="CA958" s="215"/>
      <c r="CB958" s="215"/>
      <c r="CC958" s="215"/>
      <c r="CD958" s="215"/>
      <c r="CE958" s="215"/>
      <c r="CF958" s="215"/>
      <c r="CG958" s="215"/>
      <c r="CH958" s="215"/>
      <c r="CI958" s="215"/>
      <c r="CJ958" s="215"/>
      <c r="CK958" s="215"/>
      <c r="CL958" s="215"/>
      <c r="CM958" s="215"/>
      <c r="CN958" s="215"/>
      <c r="CO958" s="215"/>
      <c r="CP958" s="215"/>
      <c r="CQ958" s="215"/>
      <c r="CR958" s="215"/>
      <c r="CS958" s="215"/>
      <c r="CT958" s="215"/>
      <c r="CU958" s="215"/>
      <c r="CV958" s="215"/>
      <c r="CW958" s="215"/>
      <c r="CX958" s="215"/>
      <c r="CY958" s="215"/>
      <c r="CZ958" s="215"/>
      <c r="DA958" s="215"/>
      <c r="DB958" s="215"/>
      <c r="DC958" s="215"/>
      <c r="DD958" s="215"/>
      <c r="DE958" s="215"/>
      <c r="DF958" s="215"/>
      <c r="DG958" s="215"/>
      <c r="DH958" s="215"/>
      <c r="DI958" s="215"/>
      <c r="DJ958" s="215"/>
      <c r="DK958" s="215"/>
      <c r="DL958" s="215"/>
      <c r="DM958" s="215"/>
      <c r="DN958" s="215"/>
      <c r="DO958" s="215"/>
      <c r="DP958" s="215"/>
      <c r="DQ958" s="215"/>
      <c r="DR958" s="215"/>
      <c r="DS958" s="215"/>
      <c r="DT958" s="215"/>
      <c r="DU958" s="215"/>
      <c r="DV958" s="215"/>
      <c r="DW958" s="215"/>
      <c r="DX958" s="215"/>
      <c r="DY958" s="215"/>
      <c r="DZ958" s="215"/>
      <c r="EA958" s="215"/>
      <c r="EB958" s="215"/>
      <c r="EC958" s="215"/>
      <c r="ED958" s="215"/>
      <c r="EE958" s="215"/>
      <c r="EF958" s="215"/>
      <c r="EG958" s="215"/>
      <c r="EH958" s="215"/>
      <c r="EI958" s="215"/>
      <c r="EJ958" s="215"/>
      <c r="EK958" s="215"/>
      <c r="EL958" s="215"/>
      <c r="EM958" s="215"/>
      <c r="EN958" s="215"/>
      <c r="EO958" s="215"/>
      <c r="EP958" s="215"/>
      <c r="EQ958" s="215"/>
      <c r="ER958" s="215"/>
      <c r="ES958" s="215"/>
      <c r="ET958" s="215"/>
      <c r="EU958" s="215"/>
      <c r="EV958" s="215"/>
      <c r="EW958" s="215"/>
      <c r="EX958" s="215"/>
      <c r="EY958" s="215"/>
      <c r="EZ958" s="215"/>
      <c r="FA958" s="215"/>
      <c r="FB958" s="215"/>
      <c r="FC958" s="215"/>
      <c r="FD958" s="215"/>
      <c r="FE958" s="215"/>
      <c r="FF958" s="215"/>
      <c r="FG958" s="215"/>
      <c r="FH958" s="215"/>
      <c r="FI958" s="215"/>
      <c r="FJ958" s="215"/>
      <c r="FK958" s="215"/>
      <c r="FL958" s="215"/>
      <c r="FM958" s="215"/>
      <c r="FN958" s="215"/>
      <c r="FO958" s="215"/>
      <c r="FP958" s="215"/>
      <c r="FQ958" s="215"/>
      <c r="FR958" s="215"/>
      <c r="FS958" s="215"/>
      <c r="FT958" s="215"/>
      <c r="FU958" s="215"/>
      <c r="FV958" s="215"/>
      <c r="FW958" s="215"/>
      <c r="FX958" s="215"/>
      <c r="FY958" s="215"/>
      <c r="FZ958" s="215"/>
      <c r="GA958" s="215"/>
      <c r="GB958" s="215"/>
      <c r="GC958" s="215"/>
      <c r="GD958" s="215"/>
      <c r="GE958" s="215"/>
      <c r="GF958" s="215"/>
      <c r="GG958" s="215"/>
      <c r="GH958" s="215"/>
      <c r="GI958" s="215"/>
      <c r="GJ958" s="215"/>
      <c r="GK958" s="215"/>
      <c r="GL958" s="215"/>
      <c r="GM958" s="215"/>
      <c r="GN958" s="215"/>
      <c r="GO958" s="215"/>
      <c r="GP958" s="215"/>
      <c r="GQ958" s="215"/>
      <c r="GR958" s="215"/>
      <c r="GS958" s="215"/>
      <c r="GT958" s="215"/>
      <c r="GU958" s="215"/>
      <c r="GV958" s="215"/>
      <c r="GW958" s="215"/>
      <c r="GX958" s="215"/>
      <c r="GY958" s="215"/>
      <c r="GZ958" s="215"/>
      <c r="HA958" s="215"/>
      <c r="HB958" s="215"/>
      <c r="HC958" s="215"/>
      <c r="HD958" s="215"/>
      <c r="HE958" s="215"/>
      <c r="HF958" s="215"/>
      <c r="HG958" s="215"/>
      <c r="HH958" s="215"/>
      <c r="HI958" s="215"/>
      <c r="HJ958" s="215"/>
      <c r="HK958" s="215"/>
      <c r="HL958" s="215"/>
      <c r="HM958" s="215"/>
      <c r="HN958" s="215"/>
      <c r="HO958" s="215"/>
      <c r="HP958" s="215"/>
      <c r="HQ958" s="215"/>
      <c r="HR958" s="215"/>
      <c r="HS958" s="215"/>
      <c r="HT958" s="215"/>
      <c r="HU958" s="215"/>
      <c r="HV958" s="215"/>
      <c r="HW958" s="215"/>
      <c r="HX958" s="215"/>
      <c r="HY958" s="215"/>
      <c r="HZ958" s="215"/>
      <c r="IA958" s="215"/>
      <c r="IB958" s="215"/>
      <c r="IC958" s="215"/>
      <c r="ID958" s="215"/>
      <c r="IE958" s="215"/>
      <c r="IF958" s="215"/>
      <c r="IG958" s="215"/>
      <c r="IH958" s="215"/>
      <c r="II958" s="215"/>
      <c r="IJ958" s="215"/>
      <c r="IK958" s="215"/>
      <c r="IL958" s="215"/>
      <c r="IM958" s="215"/>
      <c r="IN958" s="215"/>
      <c r="IO958" s="215"/>
      <c r="IP958" s="215"/>
      <c r="IQ958" s="215"/>
      <c r="IR958" s="215"/>
      <c r="IS958" s="215"/>
      <c r="IT958" s="215"/>
      <c r="IU958" s="215"/>
      <c r="IV958" s="215"/>
      <c r="IW958" s="215"/>
      <c r="IX958" s="215"/>
      <c r="IY958" s="215"/>
      <c r="IZ958" s="215"/>
      <c r="JA958" s="215"/>
      <c r="JB958" s="215"/>
      <c r="JC958" s="215"/>
      <c r="JD958" s="215"/>
      <c r="JE958" s="215"/>
      <c r="JF958" s="215"/>
      <c r="JG958" s="215"/>
      <c r="JH958" s="215"/>
      <c r="JI958" s="215"/>
      <c r="JJ958" s="215"/>
      <c r="JK958" s="215"/>
      <c r="JL958" s="215"/>
      <c r="JM958" s="215"/>
      <c r="JN958" s="215"/>
      <c r="JO958" s="215"/>
      <c r="JP958" s="215"/>
      <c r="JQ958" s="215"/>
      <c r="JR958" s="215"/>
      <c r="JS958" s="215"/>
      <c r="JT958" s="215"/>
      <c r="JU958" s="215"/>
      <c r="JV958" s="215"/>
      <c r="JW958" s="215"/>
      <c r="JX958" s="215"/>
      <c r="JY958" s="215"/>
      <c r="JZ958" s="215"/>
      <c r="KA958" s="215"/>
      <c r="KB958" s="215"/>
      <c r="KC958" s="215"/>
      <c r="KD958" s="215"/>
      <c r="KE958" s="215"/>
      <c r="KF958" s="215"/>
      <c r="KG958" s="215"/>
      <c r="KH958" s="215"/>
      <c r="KI958" s="215"/>
      <c r="KJ958" s="215"/>
      <c r="KK958" s="215"/>
      <c r="KL958" s="215"/>
      <c r="KM958" s="215"/>
      <c r="KN958" s="215"/>
      <c r="KO958" s="215"/>
      <c r="KP958" s="215"/>
      <c r="KQ958" s="215"/>
      <c r="KR958" s="215"/>
      <c r="KS958" s="215"/>
      <c r="KT958" s="215"/>
      <c r="KU958" s="215"/>
      <c r="KV958" s="215"/>
      <c r="KW958" s="215"/>
      <c r="KX958" s="215"/>
      <c r="KY958" s="215"/>
      <c r="KZ958" s="215"/>
      <c r="LA958" s="215"/>
      <c r="LB958" s="215"/>
      <c r="LC958" s="215"/>
      <c r="LD958" s="215"/>
      <c r="LE958" s="215"/>
      <c r="LF958" s="215"/>
      <c r="LG958" s="215"/>
      <c r="LH958" s="215"/>
      <c r="LI958" s="215"/>
      <c r="LJ958" s="215"/>
      <c r="LK958" s="215"/>
      <c r="LL958" s="215"/>
      <c r="LM958" s="215"/>
      <c r="LN958" s="215"/>
      <c r="LO958" s="215"/>
      <c r="LP958" s="215"/>
      <c r="LQ958" s="215"/>
      <c r="LR958" s="215"/>
      <c r="LS958" s="215"/>
      <c r="LT958" s="215"/>
      <c r="LU958" s="215"/>
      <c r="LV958" s="215"/>
      <c r="LW958" s="215"/>
      <c r="LX958" s="215"/>
      <c r="LY958" s="215"/>
      <c r="LZ958" s="215"/>
      <c r="MA958" s="215"/>
      <c r="MB958" s="215"/>
      <c r="MC958" s="215"/>
      <c r="MD958" s="215"/>
      <c r="ME958" s="215"/>
      <c r="MF958" s="215"/>
      <c r="MG958" s="215"/>
      <c r="MH958" s="215"/>
      <c r="MI958" s="215"/>
      <c r="MJ958" s="215"/>
      <c r="MK958" s="215"/>
      <c r="ML958" s="215"/>
      <c r="MM958" s="215"/>
      <c r="MN958" s="215"/>
      <c r="MO958" s="215"/>
      <c r="MP958" s="215"/>
      <c r="MQ958" s="215"/>
      <c r="MR958" s="215"/>
      <c r="MS958" s="215"/>
      <c r="MT958" s="215"/>
      <c r="MU958" s="215"/>
      <c r="MV958" s="215"/>
      <c r="MW958" s="215"/>
      <c r="MX958" s="215"/>
      <c r="MY958" s="215"/>
      <c r="MZ958" s="215"/>
      <c r="NA958" s="215"/>
      <c r="NB958" s="215"/>
      <c r="NC958" s="215"/>
      <c r="ND958" s="215"/>
      <c r="NE958" s="215"/>
      <c r="NF958" s="215"/>
      <c r="NG958" s="215"/>
      <c r="NH958" s="215"/>
      <c r="NI958" s="215"/>
      <c r="NJ958" s="215"/>
      <c r="NK958" s="215"/>
      <c r="NL958" s="215"/>
      <c r="NM958" s="215"/>
      <c r="NN958" s="215"/>
      <c r="NO958" s="215"/>
      <c r="NP958" s="215"/>
      <c r="NQ958" s="215"/>
      <c r="NR958" s="215"/>
      <c r="NS958" s="215"/>
      <c r="NT958" s="215"/>
      <c r="NU958" s="215"/>
      <c r="NV958" s="215"/>
      <c r="NW958" s="215"/>
      <c r="NX958" s="215"/>
      <c r="NY958" s="215"/>
      <c r="NZ958" s="215"/>
      <c r="OA958" s="215"/>
      <c r="OB958" s="215"/>
      <c r="OC958" s="215"/>
      <c r="OD958" s="215"/>
      <c r="OE958" s="215"/>
      <c r="OF958" s="215"/>
      <c r="OG958" s="215"/>
      <c r="OH958" s="215"/>
      <c r="OI958" s="215"/>
      <c r="OJ958" s="215"/>
      <c r="OK958" s="215"/>
      <c r="OL958" s="215"/>
      <c r="OM958" s="215"/>
      <c r="ON958" s="215"/>
      <c r="OO958" s="215"/>
      <c r="OP958" s="215"/>
      <c r="OQ958" s="215"/>
      <c r="OR958" s="215"/>
      <c r="OS958" s="215"/>
      <c r="OT958" s="215"/>
      <c r="OU958" s="215"/>
      <c r="OV958" s="215"/>
      <c r="OW958" s="215"/>
      <c r="OX958" s="215"/>
      <c r="OY958" s="215"/>
      <c r="OZ958" s="215"/>
      <c r="PA958" s="215"/>
      <c r="PB958" s="215"/>
      <c r="PC958" s="215"/>
      <c r="PD958" s="215"/>
      <c r="PE958" s="215"/>
      <c r="PF958" s="215"/>
      <c r="PG958" s="215"/>
      <c r="PH958" s="215"/>
      <c r="PI958" s="215"/>
      <c r="PJ958" s="215"/>
      <c r="PK958" s="215"/>
      <c r="PL958" s="215"/>
      <c r="PM958" s="215"/>
      <c r="PN958" s="215"/>
      <c r="PO958" s="215"/>
      <c r="PP958" s="215"/>
      <c r="PQ958" s="215"/>
      <c r="PR958" s="215"/>
      <c r="PS958" s="215"/>
      <c r="PT958" s="215"/>
      <c r="PU958" s="215"/>
      <c r="PV958" s="215"/>
      <c r="PW958" s="215"/>
      <c r="PX958" s="215"/>
      <c r="PY958" s="215"/>
      <c r="PZ958" s="215"/>
      <c r="QA958" s="215"/>
      <c r="QB958" s="215"/>
      <c r="QC958" s="215"/>
      <c r="QD958" s="215"/>
      <c r="QE958" s="215"/>
      <c r="QF958" s="215"/>
      <c r="QG958" s="215"/>
      <c r="QH958" s="215"/>
      <c r="QI958" s="215"/>
      <c r="QJ958" s="215"/>
      <c r="QK958" s="215"/>
      <c r="QL958" s="215"/>
      <c r="QM958" s="215"/>
      <c r="QN958" s="215"/>
      <c r="QO958" s="215"/>
      <c r="QP958" s="215"/>
      <c r="QQ958" s="215"/>
      <c r="QR958" s="215"/>
      <c r="QS958" s="215"/>
      <c r="QT958" s="215"/>
      <c r="QU958" s="215"/>
      <c r="QV958" s="215"/>
      <c r="QW958" s="215"/>
      <c r="QX958" s="215"/>
      <c r="QY958" s="215"/>
      <c r="QZ958" s="215"/>
      <c r="RA958" s="215"/>
      <c r="RB958" s="215"/>
      <c r="RC958" s="215"/>
      <c r="RD958" s="215"/>
      <c r="RE958" s="215"/>
      <c r="RF958" s="215"/>
      <c r="RG958" s="215"/>
      <c r="RH958" s="215"/>
      <c r="RI958" s="215"/>
      <c r="RJ958" s="215"/>
      <c r="RK958" s="215"/>
      <c r="RL958" s="215"/>
      <c r="RM958" s="215"/>
      <c r="RN958" s="215"/>
      <c r="RO958" s="215"/>
      <c r="RP958" s="215"/>
      <c r="RQ958" s="215"/>
      <c r="RR958" s="215"/>
      <c r="RS958" s="215"/>
      <c r="RT958" s="215"/>
      <c r="RU958" s="215"/>
      <c r="RV958" s="215"/>
      <c r="RW958" s="215"/>
      <c r="RX958" s="215"/>
      <c r="RY958" s="215"/>
      <c r="RZ958" s="215"/>
      <c r="SA958" s="215"/>
      <c r="SB958" s="215"/>
    </row>
    <row r="959" spans="1:496" s="221" customFormat="1" ht="15" customHeight="1" x14ac:dyDescent="0.2">
      <c r="A959" s="219"/>
      <c r="B959" s="219"/>
      <c r="D959" s="219"/>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c r="AZ959" s="215"/>
      <c r="BA959" s="215"/>
      <c r="BB959" s="215"/>
      <c r="BC959" s="215"/>
      <c r="BD959" s="215"/>
      <c r="BE959" s="215"/>
      <c r="BF959" s="215"/>
      <c r="BG959" s="215"/>
      <c r="BH959" s="215"/>
      <c r="BI959" s="215"/>
      <c r="BJ959" s="215"/>
      <c r="BK959" s="215"/>
      <c r="BL959" s="215"/>
      <c r="BM959" s="215"/>
      <c r="BN959" s="215"/>
      <c r="BO959" s="215"/>
      <c r="BP959" s="215"/>
      <c r="BQ959" s="215"/>
      <c r="BR959" s="215"/>
      <c r="BS959" s="215"/>
      <c r="BT959" s="215"/>
      <c r="BU959" s="215"/>
      <c r="BV959" s="215"/>
      <c r="BW959" s="215"/>
      <c r="BX959" s="215"/>
      <c r="BY959" s="215"/>
      <c r="BZ959" s="215"/>
      <c r="CA959" s="215"/>
      <c r="CB959" s="215"/>
      <c r="CC959" s="215"/>
      <c r="CD959" s="215"/>
      <c r="CE959" s="215"/>
      <c r="CF959" s="215"/>
      <c r="CG959" s="215"/>
      <c r="CH959" s="215"/>
      <c r="CI959" s="215"/>
      <c r="CJ959" s="215"/>
      <c r="CK959" s="215"/>
      <c r="CL959" s="215"/>
      <c r="CM959" s="215"/>
      <c r="CN959" s="215"/>
      <c r="CO959" s="215"/>
      <c r="CP959" s="215"/>
      <c r="CQ959" s="215"/>
      <c r="CR959" s="215"/>
      <c r="CS959" s="215"/>
      <c r="CT959" s="215"/>
      <c r="CU959" s="215"/>
      <c r="CV959" s="215"/>
      <c r="CW959" s="215"/>
      <c r="CX959" s="215"/>
      <c r="CY959" s="215"/>
      <c r="CZ959" s="215"/>
      <c r="DA959" s="215"/>
      <c r="DB959" s="215"/>
      <c r="DC959" s="215"/>
      <c r="DD959" s="215"/>
      <c r="DE959" s="215"/>
      <c r="DF959" s="215"/>
      <c r="DG959" s="215"/>
      <c r="DH959" s="215"/>
      <c r="DI959" s="215"/>
      <c r="DJ959" s="215"/>
      <c r="DK959" s="215"/>
      <c r="DL959" s="215"/>
      <c r="DM959" s="215"/>
      <c r="DN959" s="215"/>
      <c r="DO959" s="215"/>
      <c r="DP959" s="215"/>
      <c r="DQ959" s="215"/>
      <c r="DR959" s="215"/>
      <c r="DS959" s="215"/>
      <c r="DT959" s="215"/>
      <c r="DU959" s="215"/>
      <c r="DV959" s="215"/>
      <c r="DW959" s="215"/>
      <c r="DX959" s="215"/>
      <c r="DY959" s="215"/>
      <c r="DZ959" s="215"/>
      <c r="EA959" s="215"/>
      <c r="EB959" s="215"/>
      <c r="EC959" s="215"/>
      <c r="ED959" s="215"/>
      <c r="EE959" s="215"/>
      <c r="EF959" s="215"/>
      <c r="EG959" s="215"/>
      <c r="EH959" s="215"/>
      <c r="EI959" s="215"/>
      <c r="EJ959" s="215"/>
      <c r="EK959" s="215"/>
      <c r="EL959" s="215"/>
      <c r="EM959" s="215"/>
      <c r="EN959" s="215"/>
      <c r="EO959" s="215"/>
      <c r="EP959" s="215"/>
      <c r="EQ959" s="215"/>
      <c r="ER959" s="215"/>
      <c r="ES959" s="215"/>
      <c r="ET959" s="215"/>
      <c r="EU959" s="215"/>
      <c r="EV959" s="215"/>
      <c r="EW959" s="215"/>
      <c r="EX959" s="215"/>
      <c r="EY959" s="215"/>
      <c r="EZ959" s="215"/>
      <c r="FA959" s="215"/>
      <c r="FB959" s="215"/>
      <c r="FC959" s="215"/>
      <c r="FD959" s="215"/>
      <c r="FE959" s="215"/>
      <c r="FF959" s="215"/>
      <c r="FG959" s="215"/>
      <c r="FH959" s="215"/>
      <c r="FI959" s="215"/>
      <c r="FJ959" s="215"/>
      <c r="FK959" s="215"/>
      <c r="FL959" s="215"/>
      <c r="FM959" s="215"/>
      <c r="FN959" s="215"/>
      <c r="FO959" s="215"/>
      <c r="FP959" s="215"/>
      <c r="FQ959" s="215"/>
      <c r="FR959" s="215"/>
      <c r="FS959" s="215"/>
      <c r="FT959" s="215"/>
      <c r="FU959" s="215"/>
      <c r="FV959" s="215"/>
      <c r="FW959" s="215"/>
      <c r="FX959" s="215"/>
      <c r="FY959" s="215"/>
      <c r="FZ959" s="215"/>
      <c r="GA959" s="215"/>
      <c r="GB959" s="215"/>
      <c r="GC959" s="215"/>
      <c r="GD959" s="215"/>
      <c r="GE959" s="215"/>
      <c r="GF959" s="215"/>
      <c r="GG959" s="215"/>
      <c r="GH959" s="215"/>
      <c r="GI959" s="215"/>
      <c r="GJ959" s="215"/>
      <c r="GK959" s="215"/>
      <c r="GL959" s="215"/>
      <c r="GM959" s="215"/>
      <c r="GN959" s="215"/>
      <c r="GO959" s="215"/>
      <c r="GP959" s="215"/>
      <c r="GQ959" s="215"/>
      <c r="GR959" s="215"/>
      <c r="GS959" s="215"/>
      <c r="GT959" s="215"/>
      <c r="GU959" s="215"/>
      <c r="GV959" s="215"/>
      <c r="GW959" s="215"/>
      <c r="GX959" s="215"/>
      <c r="GY959" s="215"/>
      <c r="GZ959" s="215"/>
      <c r="HA959" s="215"/>
      <c r="HB959" s="215"/>
      <c r="HC959" s="215"/>
      <c r="HD959" s="215"/>
      <c r="HE959" s="215"/>
      <c r="HF959" s="215"/>
      <c r="HG959" s="215"/>
      <c r="HH959" s="215"/>
      <c r="HI959" s="215"/>
      <c r="HJ959" s="215"/>
      <c r="HK959" s="215"/>
      <c r="HL959" s="215"/>
      <c r="HM959" s="215"/>
      <c r="HN959" s="215"/>
      <c r="HO959" s="215"/>
      <c r="HP959" s="215"/>
      <c r="HQ959" s="215"/>
      <c r="HR959" s="215"/>
      <c r="HS959" s="215"/>
      <c r="HT959" s="215"/>
      <c r="HU959" s="215"/>
      <c r="HV959" s="215"/>
      <c r="HW959" s="215"/>
      <c r="HX959" s="215"/>
      <c r="HY959" s="215"/>
      <c r="HZ959" s="215"/>
      <c r="IA959" s="215"/>
      <c r="IB959" s="215"/>
      <c r="IC959" s="215"/>
      <c r="ID959" s="215"/>
      <c r="IE959" s="215"/>
      <c r="IF959" s="215"/>
      <c r="IG959" s="215"/>
      <c r="IH959" s="215"/>
      <c r="II959" s="215"/>
      <c r="IJ959" s="215"/>
      <c r="IK959" s="215"/>
      <c r="IL959" s="215"/>
      <c r="IM959" s="215"/>
      <c r="IN959" s="215"/>
      <c r="IO959" s="215"/>
      <c r="IP959" s="215"/>
      <c r="IQ959" s="215"/>
      <c r="IR959" s="215"/>
      <c r="IS959" s="215"/>
      <c r="IT959" s="215"/>
      <c r="IU959" s="215"/>
      <c r="IV959" s="215"/>
      <c r="IW959" s="215"/>
      <c r="IX959" s="215"/>
      <c r="IY959" s="215"/>
      <c r="IZ959" s="215"/>
      <c r="JA959" s="215"/>
      <c r="JB959" s="215"/>
      <c r="JC959" s="215"/>
      <c r="JD959" s="215"/>
      <c r="JE959" s="215"/>
      <c r="JF959" s="215"/>
      <c r="JG959" s="215"/>
      <c r="JH959" s="215"/>
      <c r="JI959" s="215"/>
      <c r="JJ959" s="215"/>
      <c r="JK959" s="215"/>
      <c r="JL959" s="215"/>
      <c r="JM959" s="215"/>
      <c r="JN959" s="215"/>
      <c r="JO959" s="215"/>
      <c r="JP959" s="215"/>
      <c r="JQ959" s="215"/>
      <c r="JR959" s="215"/>
      <c r="JS959" s="215"/>
      <c r="JT959" s="215"/>
      <c r="JU959" s="215"/>
      <c r="JV959" s="215"/>
      <c r="JW959" s="215"/>
      <c r="JX959" s="215"/>
      <c r="JY959" s="215"/>
      <c r="JZ959" s="215"/>
      <c r="KA959" s="215"/>
      <c r="KB959" s="215"/>
      <c r="KC959" s="215"/>
      <c r="KD959" s="215"/>
      <c r="KE959" s="215"/>
      <c r="KF959" s="215"/>
      <c r="KG959" s="215"/>
      <c r="KH959" s="215"/>
      <c r="KI959" s="215"/>
      <c r="KJ959" s="215"/>
      <c r="KK959" s="215"/>
      <c r="KL959" s="215"/>
      <c r="KM959" s="215"/>
      <c r="KN959" s="215"/>
      <c r="KO959" s="215"/>
      <c r="KP959" s="215"/>
      <c r="KQ959" s="215"/>
      <c r="KR959" s="215"/>
      <c r="KS959" s="215"/>
      <c r="KT959" s="215"/>
      <c r="KU959" s="215"/>
      <c r="KV959" s="215"/>
      <c r="KW959" s="215"/>
      <c r="KX959" s="215"/>
      <c r="KY959" s="215"/>
      <c r="KZ959" s="215"/>
      <c r="LA959" s="215"/>
      <c r="LB959" s="215"/>
      <c r="LC959" s="215"/>
      <c r="LD959" s="215"/>
      <c r="LE959" s="215"/>
      <c r="LF959" s="215"/>
      <c r="LG959" s="215"/>
      <c r="LH959" s="215"/>
      <c r="LI959" s="215"/>
      <c r="LJ959" s="215"/>
      <c r="LK959" s="215"/>
      <c r="LL959" s="215"/>
      <c r="LM959" s="215"/>
      <c r="LN959" s="215"/>
      <c r="LO959" s="215"/>
      <c r="LP959" s="215"/>
      <c r="LQ959" s="215"/>
      <c r="LR959" s="215"/>
      <c r="LS959" s="215"/>
      <c r="LT959" s="215"/>
      <c r="LU959" s="215"/>
      <c r="LV959" s="215"/>
      <c r="LW959" s="215"/>
      <c r="LX959" s="215"/>
      <c r="LY959" s="215"/>
      <c r="LZ959" s="215"/>
      <c r="MA959" s="215"/>
      <c r="MB959" s="215"/>
      <c r="MC959" s="215"/>
      <c r="MD959" s="215"/>
      <c r="ME959" s="215"/>
      <c r="MF959" s="215"/>
      <c r="MG959" s="215"/>
      <c r="MH959" s="215"/>
      <c r="MI959" s="215"/>
      <c r="MJ959" s="215"/>
      <c r="MK959" s="215"/>
      <c r="ML959" s="215"/>
      <c r="MM959" s="215"/>
      <c r="MN959" s="215"/>
      <c r="MO959" s="215"/>
      <c r="MP959" s="215"/>
      <c r="MQ959" s="215"/>
      <c r="MR959" s="215"/>
      <c r="MS959" s="215"/>
      <c r="MT959" s="215"/>
      <c r="MU959" s="215"/>
      <c r="MV959" s="215"/>
      <c r="MW959" s="215"/>
      <c r="MX959" s="215"/>
      <c r="MY959" s="215"/>
      <c r="MZ959" s="215"/>
      <c r="NA959" s="215"/>
      <c r="NB959" s="215"/>
      <c r="NC959" s="215"/>
      <c r="ND959" s="215"/>
      <c r="NE959" s="215"/>
      <c r="NF959" s="215"/>
      <c r="NG959" s="215"/>
      <c r="NH959" s="215"/>
      <c r="NI959" s="215"/>
      <c r="NJ959" s="215"/>
      <c r="NK959" s="215"/>
      <c r="NL959" s="215"/>
      <c r="NM959" s="215"/>
      <c r="NN959" s="215"/>
      <c r="NO959" s="215"/>
      <c r="NP959" s="215"/>
      <c r="NQ959" s="215"/>
      <c r="NR959" s="215"/>
      <c r="NS959" s="215"/>
      <c r="NT959" s="215"/>
      <c r="NU959" s="215"/>
      <c r="NV959" s="215"/>
      <c r="NW959" s="215"/>
      <c r="NX959" s="215"/>
      <c r="NY959" s="215"/>
      <c r="NZ959" s="215"/>
      <c r="OA959" s="215"/>
      <c r="OB959" s="215"/>
      <c r="OC959" s="215"/>
      <c r="OD959" s="215"/>
      <c r="OE959" s="215"/>
      <c r="OF959" s="215"/>
      <c r="OG959" s="215"/>
      <c r="OH959" s="215"/>
      <c r="OI959" s="215"/>
      <c r="OJ959" s="215"/>
      <c r="OK959" s="215"/>
      <c r="OL959" s="215"/>
      <c r="OM959" s="215"/>
      <c r="ON959" s="215"/>
      <c r="OO959" s="215"/>
      <c r="OP959" s="215"/>
      <c r="OQ959" s="215"/>
      <c r="OR959" s="215"/>
      <c r="OS959" s="215"/>
      <c r="OT959" s="215"/>
      <c r="OU959" s="215"/>
      <c r="OV959" s="215"/>
      <c r="OW959" s="215"/>
      <c r="OX959" s="215"/>
      <c r="OY959" s="215"/>
      <c r="OZ959" s="215"/>
      <c r="PA959" s="215"/>
      <c r="PB959" s="215"/>
      <c r="PC959" s="215"/>
      <c r="PD959" s="215"/>
      <c r="PE959" s="215"/>
      <c r="PF959" s="215"/>
      <c r="PG959" s="215"/>
      <c r="PH959" s="215"/>
      <c r="PI959" s="215"/>
      <c r="PJ959" s="215"/>
      <c r="PK959" s="215"/>
      <c r="PL959" s="215"/>
      <c r="PM959" s="215"/>
      <c r="PN959" s="215"/>
      <c r="PO959" s="215"/>
      <c r="PP959" s="215"/>
      <c r="PQ959" s="215"/>
      <c r="PR959" s="215"/>
      <c r="PS959" s="215"/>
      <c r="PT959" s="215"/>
      <c r="PU959" s="215"/>
      <c r="PV959" s="215"/>
      <c r="PW959" s="215"/>
      <c r="PX959" s="215"/>
      <c r="PY959" s="215"/>
      <c r="PZ959" s="215"/>
      <c r="QA959" s="215"/>
      <c r="QB959" s="215"/>
      <c r="QC959" s="215"/>
      <c r="QD959" s="215"/>
      <c r="QE959" s="215"/>
      <c r="QF959" s="215"/>
      <c r="QG959" s="215"/>
      <c r="QH959" s="215"/>
      <c r="QI959" s="215"/>
      <c r="QJ959" s="215"/>
      <c r="QK959" s="215"/>
      <c r="QL959" s="215"/>
      <c r="QM959" s="215"/>
      <c r="QN959" s="215"/>
      <c r="QO959" s="215"/>
      <c r="QP959" s="215"/>
      <c r="QQ959" s="215"/>
      <c r="QR959" s="215"/>
      <c r="QS959" s="215"/>
      <c r="QT959" s="215"/>
      <c r="QU959" s="215"/>
      <c r="QV959" s="215"/>
      <c r="QW959" s="215"/>
      <c r="QX959" s="215"/>
      <c r="QY959" s="215"/>
      <c r="QZ959" s="215"/>
      <c r="RA959" s="215"/>
      <c r="RB959" s="215"/>
      <c r="RC959" s="215"/>
      <c r="RD959" s="215"/>
      <c r="RE959" s="215"/>
      <c r="RF959" s="215"/>
      <c r="RG959" s="215"/>
      <c r="RH959" s="215"/>
      <c r="RI959" s="215"/>
      <c r="RJ959" s="215"/>
      <c r="RK959" s="215"/>
      <c r="RL959" s="215"/>
      <c r="RM959" s="215"/>
      <c r="RN959" s="215"/>
      <c r="RO959" s="215"/>
      <c r="RP959" s="215"/>
      <c r="RQ959" s="215"/>
      <c r="RR959" s="215"/>
      <c r="RS959" s="215"/>
      <c r="RT959" s="215"/>
      <c r="RU959" s="215"/>
      <c r="RV959" s="215"/>
      <c r="RW959" s="215"/>
      <c r="RX959" s="215"/>
      <c r="RY959" s="215"/>
      <c r="RZ959" s="215"/>
      <c r="SA959" s="215"/>
      <c r="SB959" s="215"/>
    </row>
    <row r="960" spans="1:496" s="221" customFormat="1" ht="15" customHeight="1" x14ac:dyDescent="0.2">
      <c r="A960" s="219"/>
      <c r="B960" s="219"/>
      <c r="D960" s="219"/>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c r="AZ960" s="215"/>
      <c r="BA960" s="215"/>
      <c r="BB960" s="215"/>
      <c r="BC960" s="215"/>
      <c r="BD960" s="215"/>
      <c r="BE960" s="215"/>
      <c r="BF960" s="215"/>
      <c r="BG960" s="215"/>
      <c r="BH960" s="215"/>
      <c r="BI960" s="215"/>
      <c r="BJ960" s="215"/>
      <c r="BK960" s="215"/>
      <c r="BL960" s="215"/>
      <c r="BM960" s="215"/>
      <c r="BN960" s="215"/>
      <c r="BO960" s="215"/>
      <c r="BP960" s="215"/>
      <c r="BQ960" s="215"/>
      <c r="BR960" s="215"/>
      <c r="BS960" s="215"/>
      <c r="BT960" s="215"/>
      <c r="BU960" s="215"/>
      <c r="BV960" s="215"/>
      <c r="BW960" s="215"/>
      <c r="BX960" s="215"/>
      <c r="BY960" s="215"/>
      <c r="BZ960" s="215"/>
      <c r="CA960" s="215"/>
      <c r="CB960" s="215"/>
      <c r="CC960" s="215"/>
      <c r="CD960" s="215"/>
      <c r="CE960" s="215"/>
      <c r="CF960" s="215"/>
      <c r="CG960" s="215"/>
      <c r="CH960" s="215"/>
      <c r="CI960" s="215"/>
      <c r="CJ960" s="215"/>
      <c r="CK960" s="215"/>
      <c r="CL960" s="215"/>
      <c r="CM960" s="215"/>
      <c r="CN960" s="215"/>
      <c r="CO960" s="215"/>
      <c r="CP960" s="215"/>
      <c r="CQ960" s="215"/>
      <c r="CR960" s="215"/>
      <c r="CS960" s="215"/>
      <c r="CT960" s="215"/>
      <c r="CU960" s="215"/>
      <c r="CV960" s="215"/>
      <c r="CW960" s="215"/>
      <c r="CX960" s="215"/>
      <c r="CY960" s="215"/>
      <c r="CZ960" s="215"/>
      <c r="DA960" s="215"/>
      <c r="DB960" s="215"/>
      <c r="DC960" s="215"/>
      <c r="DD960" s="215"/>
      <c r="DE960" s="215"/>
      <c r="DF960" s="215"/>
      <c r="DG960" s="215"/>
      <c r="DH960" s="215"/>
      <c r="DI960" s="215"/>
      <c r="DJ960" s="215"/>
      <c r="DK960" s="215"/>
      <c r="DL960" s="215"/>
      <c r="DM960" s="215"/>
      <c r="DN960" s="215"/>
      <c r="DO960" s="215"/>
      <c r="DP960" s="215"/>
      <c r="DQ960" s="215"/>
      <c r="DR960" s="215"/>
      <c r="DS960" s="215"/>
      <c r="DT960" s="215"/>
      <c r="DU960" s="215"/>
      <c r="DV960" s="215"/>
      <c r="DW960" s="215"/>
      <c r="DX960" s="215"/>
      <c r="DY960" s="215"/>
      <c r="DZ960" s="215"/>
      <c r="EA960" s="215"/>
      <c r="EB960" s="215"/>
      <c r="EC960" s="215"/>
      <c r="ED960" s="215"/>
      <c r="EE960" s="215"/>
      <c r="EF960" s="215"/>
      <c r="EG960" s="215"/>
      <c r="EH960" s="215"/>
      <c r="EI960" s="215"/>
      <c r="EJ960" s="215"/>
      <c r="EK960" s="215"/>
      <c r="EL960" s="215"/>
      <c r="EM960" s="215"/>
      <c r="EN960" s="215"/>
      <c r="EO960" s="215"/>
      <c r="EP960" s="215"/>
      <c r="EQ960" s="215"/>
      <c r="ER960" s="215"/>
      <c r="ES960" s="215"/>
      <c r="ET960" s="215"/>
      <c r="EU960" s="215"/>
      <c r="EV960" s="215"/>
      <c r="EW960" s="215"/>
      <c r="EX960" s="215"/>
      <c r="EY960" s="215"/>
      <c r="EZ960" s="215"/>
      <c r="FA960" s="215"/>
      <c r="FB960" s="215"/>
      <c r="FC960" s="215"/>
      <c r="FD960" s="215"/>
      <c r="FE960" s="215"/>
      <c r="FF960" s="215"/>
      <c r="FG960" s="215"/>
      <c r="FH960" s="215"/>
      <c r="FI960" s="215"/>
      <c r="FJ960" s="215"/>
      <c r="FK960" s="215"/>
      <c r="FL960" s="215"/>
      <c r="FM960" s="215"/>
      <c r="FN960" s="215"/>
      <c r="FO960" s="215"/>
      <c r="FP960" s="215"/>
      <c r="FQ960" s="215"/>
      <c r="FR960" s="215"/>
      <c r="FS960" s="215"/>
      <c r="FT960" s="215"/>
      <c r="FU960" s="215"/>
      <c r="FV960" s="215"/>
      <c r="FW960" s="215"/>
      <c r="FX960" s="215"/>
      <c r="FY960" s="215"/>
      <c r="FZ960" s="215"/>
      <c r="GA960" s="215"/>
      <c r="GB960" s="215"/>
      <c r="GC960" s="215"/>
      <c r="GD960" s="215"/>
      <c r="GE960" s="215"/>
      <c r="GF960" s="215"/>
      <c r="GG960" s="215"/>
      <c r="GH960" s="215"/>
      <c r="GI960" s="215"/>
      <c r="GJ960" s="215"/>
      <c r="GK960" s="215"/>
      <c r="GL960" s="215"/>
      <c r="GM960" s="215"/>
      <c r="GN960" s="215"/>
      <c r="GO960" s="215"/>
      <c r="GP960" s="215"/>
      <c r="GQ960" s="215"/>
      <c r="GR960" s="215"/>
      <c r="GS960" s="215"/>
      <c r="GT960" s="215"/>
      <c r="GU960" s="215"/>
      <c r="GV960" s="215"/>
      <c r="GW960" s="215"/>
      <c r="GX960" s="215"/>
      <c r="GY960" s="215"/>
      <c r="GZ960" s="215"/>
      <c r="HA960" s="215"/>
      <c r="HB960" s="215"/>
      <c r="HC960" s="215"/>
      <c r="HD960" s="215"/>
      <c r="HE960" s="215"/>
      <c r="HF960" s="215"/>
      <c r="HG960" s="215"/>
      <c r="HH960" s="215"/>
      <c r="HI960" s="215"/>
      <c r="HJ960" s="215"/>
      <c r="HK960" s="215"/>
      <c r="HL960" s="215"/>
      <c r="HM960" s="215"/>
      <c r="HN960" s="215"/>
      <c r="HO960" s="215"/>
      <c r="HP960" s="215"/>
      <c r="HQ960" s="215"/>
      <c r="HR960" s="215"/>
      <c r="HS960" s="215"/>
      <c r="HT960" s="215"/>
      <c r="HU960" s="215"/>
      <c r="HV960" s="215"/>
      <c r="HW960" s="215"/>
      <c r="HX960" s="215"/>
      <c r="HY960" s="215"/>
      <c r="HZ960" s="215"/>
      <c r="IA960" s="215"/>
      <c r="IB960" s="215"/>
      <c r="IC960" s="215"/>
      <c r="ID960" s="215"/>
      <c r="IE960" s="215"/>
      <c r="IF960" s="215"/>
      <c r="IG960" s="215"/>
      <c r="IH960" s="215"/>
      <c r="II960" s="215"/>
      <c r="IJ960" s="215"/>
      <c r="IK960" s="215"/>
      <c r="IL960" s="215"/>
      <c r="IM960" s="215"/>
      <c r="IN960" s="215"/>
      <c r="IO960" s="215"/>
      <c r="IP960" s="215"/>
      <c r="IQ960" s="215"/>
      <c r="IR960" s="215"/>
      <c r="IS960" s="215"/>
      <c r="IT960" s="215"/>
      <c r="IU960" s="215"/>
      <c r="IV960" s="215"/>
      <c r="IW960" s="215"/>
      <c r="IX960" s="215"/>
      <c r="IY960" s="215"/>
      <c r="IZ960" s="215"/>
      <c r="JA960" s="215"/>
      <c r="JB960" s="215"/>
      <c r="JC960" s="215"/>
      <c r="JD960" s="215"/>
      <c r="JE960" s="215"/>
      <c r="JF960" s="215"/>
      <c r="JG960" s="215"/>
      <c r="JH960" s="215"/>
      <c r="JI960" s="215"/>
      <c r="JJ960" s="215"/>
      <c r="JK960" s="215"/>
      <c r="JL960" s="215"/>
      <c r="JM960" s="215"/>
      <c r="JN960" s="215"/>
      <c r="JO960" s="215"/>
      <c r="JP960" s="215"/>
      <c r="JQ960" s="215"/>
      <c r="JR960" s="215"/>
      <c r="JS960" s="215"/>
      <c r="JT960" s="215"/>
      <c r="JU960" s="215"/>
      <c r="JV960" s="215"/>
      <c r="JW960" s="215"/>
      <c r="JX960" s="215"/>
      <c r="JY960" s="215"/>
      <c r="JZ960" s="215"/>
      <c r="KA960" s="215"/>
      <c r="KB960" s="215"/>
      <c r="KC960" s="215"/>
      <c r="KD960" s="215"/>
      <c r="KE960" s="215"/>
      <c r="KF960" s="215"/>
      <c r="KG960" s="215"/>
      <c r="KH960" s="215"/>
      <c r="KI960" s="215"/>
      <c r="KJ960" s="215"/>
      <c r="KK960" s="215"/>
      <c r="KL960" s="215"/>
      <c r="KM960" s="215"/>
      <c r="KN960" s="215"/>
      <c r="KO960" s="215"/>
      <c r="KP960" s="215"/>
      <c r="KQ960" s="215"/>
      <c r="KR960" s="215"/>
      <c r="KS960" s="215"/>
      <c r="KT960" s="215"/>
      <c r="KU960" s="215"/>
      <c r="KV960" s="215"/>
      <c r="KW960" s="215"/>
      <c r="KX960" s="215"/>
      <c r="KY960" s="215"/>
      <c r="KZ960" s="215"/>
      <c r="LA960" s="215"/>
      <c r="LB960" s="215"/>
      <c r="LC960" s="215"/>
      <c r="LD960" s="215"/>
      <c r="LE960" s="215"/>
      <c r="LF960" s="215"/>
      <c r="LG960" s="215"/>
      <c r="LH960" s="215"/>
      <c r="LI960" s="215"/>
      <c r="LJ960" s="215"/>
      <c r="LK960" s="215"/>
      <c r="LL960" s="215"/>
      <c r="LM960" s="215"/>
      <c r="LN960" s="215"/>
      <c r="LO960" s="215"/>
      <c r="LP960" s="215"/>
      <c r="LQ960" s="215"/>
      <c r="LR960" s="215"/>
      <c r="LS960" s="215"/>
      <c r="LT960" s="215"/>
      <c r="LU960" s="215"/>
      <c r="LV960" s="215"/>
      <c r="LW960" s="215"/>
      <c r="LX960" s="215"/>
      <c r="LY960" s="215"/>
      <c r="LZ960" s="215"/>
      <c r="MA960" s="215"/>
      <c r="MB960" s="215"/>
      <c r="MC960" s="215"/>
      <c r="MD960" s="215"/>
      <c r="ME960" s="215"/>
      <c r="MF960" s="215"/>
      <c r="MG960" s="215"/>
      <c r="MH960" s="215"/>
      <c r="MI960" s="215"/>
      <c r="MJ960" s="215"/>
      <c r="MK960" s="215"/>
      <c r="ML960" s="215"/>
      <c r="MM960" s="215"/>
      <c r="MN960" s="215"/>
      <c r="MO960" s="215"/>
      <c r="MP960" s="215"/>
      <c r="MQ960" s="215"/>
      <c r="MR960" s="215"/>
      <c r="MS960" s="215"/>
      <c r="MT960" s="215"/>
      <c r="MU960" s="215"/>
      <c r="MV960" s="215"/>
      <c r="MW960" s="215"/>
      <c r="MX960" s="215"/>
      <c r="MY960" s="215"/>
      <c r="MZ960" s="215"/>
      <c r="NA960" s="215"/>
      <c r="NB960" s="215"/>
      <c r="NC960" s="215"/>
      <c r="ND960" s="215"/>
      <c r="NE960" s="215"/>
      <c r="NF960" s="215"/>
      <c r="NG960" s="215"/>
      <c r="NH960" s="215"/>
      <c r="NI960" s="215"/>
      <c r="NJ960" s="215"/>
      <c r="NK960" s="215"/>
      <c r="NL960" s="215"/>
      <c r="NM960" s="215"/>
      <c r="NN960" s="215"/>
      <c r="NO960" s="215"/>
      <c r="NP960" s="215"/>
      <c r="NQ960" s="215"/>
      <c r="NR960" s="215"/>
      <c r="NS960" s="215"/>
      <c r="NT960" s="215"/>
      <c r="NU960" s="215"/>
      <c r="NV960" s="215"/>
      <c r="NW960" s="215"/>
      <c r="NX960" s="215"/>
      <c r="NY960" s="215"/>
      <c r="NZ960" s="215"/>
      <c r="OA960" s="215"/>
      <c r="OB960" s="215"/>
      <c r="OC960" s="215"/>
      <c r="OD960" s="215"/>
      <c r="OE960" s="215"/>
      <c r="OF960" s="215"/>
      <c r="OG960" s="215"/>
      <c r="OH960" s="215"/>
      <c r="OI960" s="215"/>
      <c r="OJ960" s="215"/>
      <c r="OK960" s="215"/>
      <c r="OL960" s="215"/>
      <c r="OM960" s="215"/>
      <c r="ON960" s="215"/>
      <c r="OO960" s="215"/>
      <c r="OP960" s="215"/>
      <c r="OQ960" s="215"/>
      <c r="OR960" s="215"/>
      <c r="OS960" s="215"/>
      <c r="OT960" s="215"/>
      <c r="OU960" s="215"/>
      <c r="OV960" s="215"/>
      <c r="OW960" s="215"/>
      <c r="OX960" s="215"/>
      <c r="OY960" s="215"/>
      <c r="OZ960" s="215"/>
      <c r="PA960" s="215"/>
      <c r="PB960" s="215"/>
      <c r="PC960" s="215"/>
      <c r="PD960" s="215"/>
      <c r="PE960" s="215"/>
      <c r="PF960" s="215"/>
      <c r="PG960" s="215"/>
      <c r="PH960" s="215"/>
      <c r="PI960" s="215"/>
      <c r="PJ960" s="215"/>
      <c r="PK960" s="215"/>
      <c r="PL960" s="215"/>
      <c r="PM960" s="215"/>
      <c r="PN960" s="215"/>
      <c r="PO960" s="215"/>
      <c r="PP960" s="215"/>
      <c r="PQ960" s="215"/>
      <c r="PR960" s="215"/>
      <c r="PS960" s="215"/>
      <c r="PT960" s="215"/>
      <c r="PU960" s="215"/>
      <c r="PV960" s="215"/>
      <c r="PW960" s="215"/>
      <c r="PX960" s="215"/>
      <c r="PY960" s="215"/>
      <c r="PZ960" s="215"/>
      <c r="QA960" s="215"/>
      <c r="QB960" s="215"/>
      <c r="QC960" s="215"/>
      <c r="QD960" s="215"/>
      <c r="QE960" s="215"/>
      <c r="QF960" s="215"/>
      <c r="QG960" s="215"/>
      <c r="QH960" s="215"/>
      <c r="QI960" s="215"/>
      <c r="QJ960" s="215"/>
      <c r="QK960" s="215"/>
      <c r="QL960" s="215"/>
      <c r="QM960" s="215"/>
      <c r="QN960" s="215"/>
      <c r="QO960" s="215"/>
      <c r="QP960" s="215"/>
      <c r="QQ960" s="215"/>
      <c r="QR960" s="215"/>
      <c r="QS960" s="215"/>
      <c r="QT960" s="215"/>
      <c r="QU960" s="215"/>
      <c r="QV960" s="215"/>
      <c r="QW960" s="215"/>
      <c r="QX960" s="215"/>
      <c r="QY960" s="215"/>
      <c r="QZ960" s="215"/>
      <c r="RA960" s="215"/>
      <c r="RB960" s="215"/>
      <c r="RC960" s="215"/>
      <c r="RD960" s="215"/>
      <c r="RE960" s="215"/>
      <c r="RF960" s="215"/>
      <c r="RG960" s="215"/>
      <c r="RH960" s="215"/>
      <c r="RI960" s="215"/>
      <c r="RJ960" s="215"/>
      <c r="RK960" s="215"/>
      <c r="RL960" s="215"/>
      <c r="RM960" s="215"/>
      <c r="RN960" s="215"/>
      <c r="RO960" s="215"/>
      <c r="RP960" s="215"/>
      <c r="RQ960" s="215"/>
      <c r="RR960" s="215"/>
      <c r="RS960" s="215"/>
      <c r="RT960" s="215"/>
      <c r="RU960" s="215"/>
      <c r="RV960" s="215"/>
      <c r="RW960" s="215"/>
      <c r="RX960" s="215"/>
      <c r="RY960" s="215"/>
      <c r="RZ960" s="215"/>
      <c r="SA960" s="215"/>
      <c r="SB960" s="215"/>
    </row>
    <row r="961" spans="1:496" s="221" customFormat="1" ht="15" customHeight="1" x14ac:dyDescent="0.2">
      <c r="A961" s="219"/>
      <c r="B961" s="219"/>
      <c r="D961" s="219"/>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c r="AZ961" s="215"/>
      <c r="BA961" s="215"/>
      <c r="BB961" s="215"/>
      <c r="BC961" s="215"/>
      <c r="BD961" s="215"/>
      <c r="BE961" s="215"/>
      <c r="BF961" s="215"/>
      <c r="BG961" s="215"/>
      <c r="BH961" s="215"/>
      <c r="BI961" s="215"/>
      <c r="BJ961" s="215"/>
      <c r="BK961" s="215"/>
      <c r="BL961" s="215"/>
      <c r="BM961" s="215"/>
      <c r="BN961" s="215"/>
      <c r="BO961" s="215"/>
      <c r="BP961" s="215"/>
      <c r="BQ961" s="215"/>
      <c r="BR961" s="215"/>
      <c r="BS961" s="215"/>
      <c r="BT961" s="215"/>
      <c r="BU961" s="215"/>
      <c r="BV961" s="215"/>
      <c r="BW961" s="215"/>
      <c r="BX961" s="215"/>
      <c r="BY961" s="215"/>
      <c r="BZ961" s="215"/>
      <c r="CA961" s="215"/>
      <c r="CB961" s="215"/>
      <c r="CC961" s="215"/>
      <c r="CD961" s="215"/>
      <c r="CE961" s="215"/>
      <c r="CF961" s="215"/>
      <c r="CG961" s="215"/>
      <c r="CH961" s="215"/>
      <c r="CI961" s="215"/>
      <c r="CJ961" s="215"/>
      <c r="CK961" s="215"/>
      <c r="CL961" s="215"/>
      <c r="CM961" s="215"/>
      <c r="CN961" s="215"/>
      <c r="CO961" s="215"/>
      <c r="CP961" s="215"/>
      <c r="CQ961" s="215"/>
      <c r="CR961" s="215"/>
      <c r="CS961" s="215"/>
      <c r="CT961" s="215"/>
      <c r="CU961" s="215"/>
      <c r="CV961" s="215"/>
      <c r="CW961" s="215"/>
      <c r="CX961" s="215"/>
      <c r="CY961" s="215"/>
      <c r="CZ961" s="215"/>
      <c r="DA961" s="215"/>
      <c r="DB961" s="215"/>
      <c r="DC961" s="215"/>
      <c r="DD961" s="215"/>
      <c r="DE961" s="215"/>
      <c r="DF961" s="215"/>
      <c r="DG961" s="215"/>
      <c r="DH961" s="215"/>
      <c r="DI961" s="215"/>
      <c r="DJ961" s="215"/>
      <c r="DK961" s="215"/>
      <c r="DL961" s="215"/>
      <c r="DM961" s="215"/>
      <c r="DN961" s="215"/>
      <c r="DO961" s="215"/>
      <c r="DP961" s="215"/>
      <c r="DQ961" s="215"/>
      <c r="DR961" s="215"/>
      <c r="DS961" s="215"/>
      <c r="DT961" s="215"/>
      <c r="DU961" s="215"/>
      <c r="DV961" s="215"/>
      <c r="DW961" s="215"/>
      <c r="DX961" s="215"/>
      <c r="DY961" s="215"/>
      <c r="DZ961" s="215"/>
      <c r="EA961" s="215"/>
      <c r="EB961" s="215"/>
      <c r="EC961" s="215"/>
      <c r="ED961" s="215"/>
      <c r="EE961" s="215"/>
      <c r="EF961" s="215"/>
      <c r="EG961" s="215"/>
      <c r="EH961" s="215"/>
      <c r="EI961" s="215"/>
      <c r="EJ961" s="215"/>
      <c r="EK961" s="215"/>
      <c r="EL961" s="215"/>
      <c r="EM961" s="215"/>
      <c r="EN961" s="215"/>
      <c r="EO961" s="215"/>
      <c r="EP961" s="215"/>
      <c r="EQ961" s="215"/>
      <c r="ER961" s="215"/>
      <c r="ES961" s="215"/>
      <c r="ET961" s="215"/>
      <c r="EU961" s="215"/>
      <c r="EV961" s="215"/>
      <c r="EW961" s="215"/>
      <c r="EX961" s="215"/>
      <c r="EY961" s="215"/>
      <c r="EZ961" s="215"/>
      <c r="FA961" s="215"/>
      <c r="FB961" s="215"/>
      <c r="FC961" s="215"/>
      <c r="FD961" s="215"/>
      <c r="FE961" s="215"/>
      <c r="FF961" s="215"/>
      <c r="FG961" s="215"/>
      <c r="FH961" s="215"/>
      <c r="FI961" s="215"/>
      <c r="FJ961" s="215"/>
      <c r="FK961" s="215"/>
      <c r="FL961" s="215"/>
      <c r="FM961" s="215"/>
      <c r="FN961" s="215"/>
      <c r="FO961" s="215"/>
      <c r="FP961" s="215"/>
      <c r="FQ961" s="215"/>
      <c r="FR961" s="215"/>
      <c r="FS961" s="215"/>
      <c r="FT961" s="215"/>
      <c r="FU961" s="215"/>
      <c r="FV961" s="215"/>
      <c r="FW961" s="215"/>
      <c r="FX961" s="215"/>
      <c r="FY961" s="215"/>
      <c r="FZ961" s="215"/>
      <c r="GA961" s="215"/>
      <c r="GB961" s="215"/>
      <c r="GC961" s="215"/>
      <c r="GD961" s="215"/>
      <c r="GE961" s="215"/>
      <c r="GF961" s="215"/>
      <c r="GG961" s="215"/>
      <c r="GH961" s="215"/>
      <c r="GI961" s="215"/>
      <c r="GJ961" s="215"/>
      <c r="GK961" s="215"/>
      <c r="GL961" s="215"/>
      <c r="GM961" s="215"/>
      <c r="GN961" s="215"/>
      <c r="GO961" s="215"/>
      <c r="GP961" s="215"/>
      <c r="GQ961" s="215"/>
      <c r="GR961" s="215"/>
      <c r="GS961" s="215"/>
      <c r="GT961" s="215"/>
      <c r="GU961" s="215"/>
      <c r="GV961" s="215"/>
      <c r="GW961" s="215"/>
      <c r="GX961" s="215"/>
      <c r="GY961" s="215"/>
      <c r="GZ961" s="215"/>
      <c r="HA961" s="215"/>
      <c r="HB961" s="215"/>
      <c r="HC961" s="215"/>
      <c r="HD961" s="215"/>
      <c r="HE961" s="215"/>
      <c r="HF961" s="215"/>
      <c r="HG961" s="215"/>
      <c r="HH961" s="215"/>
      <c r="HI961" s="215"/>
      <c r="HJ961" s="215"/>
      <c r="HK961" s="215"/>
      <c r="HL961" s="215"/>
      <c r="HM961" s="215"/>
      <c r="HN961" s="215"/>
      <c r="HO961" s="215"/>
      <c r="HP961" s="215"/>
      <c r="HQ961" s="215"/>
      <c r="HR961" s="215"/>
      <c r="HS961" s="215"/>
      <c r="HT961" s="215"/>
      <c r="HU961" s="215"/>
      <c r="HV961" s="215"/>
      <c r="HW961" s="215"/>
      <c r="HX961" s="215"/>
      <c r="HY961" s="215"/>
      <c r="HZ961" s="215"/>
      <c r="IA961" s="215"/>
      <c r="IB961" s="215"/>
      <c r="IC961" s="215"/>
      <c r="ID961" s="215"/>
      <c r="IE961" s="215"/>
      <c r="IF961" s="215"/>
      <c r="IG961" s="215"/>
      <c r="IH961" s="215"/>
      <c r="II961" s="215"/>
      <c r="IJ961" s="215"/>
      <c r="IK961" s="215"/>
      <c r="IL961" s="215"/>
      <c r="IM961" s="215"/>
      <c r="IN961" s="215"/>
      <c r="IO961" s="215"/>
      <c r="IP961" s="215"/>
      <c r="IQ961" s="215"/>
      <c r="IR961" s="215"/>
      <c r="IS961" s="215"/>
      <c r="IT961" s="215"/>
      <c r="IU961" s="215"/>
      <c r="IV961" s="215"/>
      <c r="IW961" s="215"/>
      <c r="IX961" s="215"/>
      <c r="IY961" s="215"/>
      <c r="IZ961" s="215"/>
      <c r="JA961" s="215"/>
      <c r="JB961" s="215"/>
      <c r="JC961" s="215"/>
      <c r="JD961" s="215"/>
      <c r="JE961" s="215"/>
      <c r="JF961" s="215"/>
      <c r="JG961" s="215"/>
      <c r="JH961" s="215"/>
      <c r="JI961" s="215"/>
      <c r="JJ961" s="215"/>
      <c r="JK961" s="215"/>
      <c r="JL961" s="215"/>
      <c r="JM961" s="215"/>
      <c r="JN961" s="215"/>
      <c r="JO961" s="215"/>
      <c r="JP961" s="215"/>
      <c r="JQ961" s="215"/>
      <c r="JR961" s="215"/>
      <c r="JS961" s="215"/>
      <c r="JT961" s="215"/>
      <c r="JU961" s="215"/>
      <c r="JV961" s="215"/>
      <c r="JW961" s="215"/>
      <c r="JX961" s="215"/>
      <c r="JY961" s="215"/>
      <c r="JZ961" s="215"/>
      <c r="KA961" s="215"/>
      <c r="KB961" s="215"/>
      <c r="KC961" s="215"/>
      <c r="KD961" s="215"/>
      <c r="KE961" s="215"/>
      <c r="KF961" s="215"/>
      <c r="KG961" s="215"/>
      <c r="KH961" s="215"/>
      <c r="KI961" s="215"/>
      <c r="KJ961" s="215"/>
      <c r="KK961" s="215"/>
      <c r="KL961" s="215"/>
      <c r="KM961" s="215"/>
      <c r="KN961" s="215"/>
      <c r="KO961" s="215"/>
      <c r="KP961" s="215"/>
      <c r="KQ961" s="215"/>
      <c r="KR961" s="215"/>
      <c r="KS961" s="215"/>
      <c r="KT961" s="215"/>
      <c r="KU961" s="215"/>
      <c r="KV961" s="215"/>
      <c r="KW961" s="215"/>
      <c r="KX961" s="215"/>
      <c r="KY961" s="215"/>
      <c r="KZ961" s="215"/>
      <c r="LA961" s="215"/>
      <c r="LB961" s="215"/>
      <c r="LC961" s="215"/>
      <c r="LD961" s="215"/>
      <c r="LE961" s="215"/>
      <c r="LF961" s="215"/>
      <c r="LG961" s="215"/>
      <c r="LH961" s="215"/>
      <c r="LI961" s="215"/>
      <c r="LJ961" s="215"/>
      <c r="LK961" s="215"/>
      <c r="LL961" s="215"/>
      <c r="LM961" s="215"/>
      <c r="LN961" s="215"/>
      <c r="LO961" s="215"/>
      <c r="LP961" s="215"/>
      <c r="LQ961" s="215"/>
      <c r="LR961" s="215"/>
      <c r="LS961" s="215"/>
      <c r="LT961" s="215"/>
      <c r="LU961" s="215"/>
      <c r="LV961" s="215"/>
      <c r="LW961" s="215"/>
      <c r="LX961" s="215"/>
      <c r="LY961" s="215"/>
      <c r="LZ961" s="215"/>
      <c r="MA961" s="215"/>
      <c r="MB961" s="215"/>
      <c r="MC961" s="215"/>
      <c r="MD961" s="215"/>
      <c r="ME961" s="215"/>
      <c r="MF961" s="215"/>
      <c r="MG961" s="215"/>
      <c r="MH961" s="215"/>
      <c r="MI961" s="215"/>
      <c r="MJ961" s="215"/>
      <c r="MK961" s="215"/>
      <c r="ML961" s="215"/>
      <c r="MM961" s="215"/>
      <c r="MN961" s="215"/>
      <c r="MO961" s="215"/>
      <c r="MP961" s="215"/>
      <c r="MQ961" s="215"/>
      <c r="MR961" s="215"/>
      <c r="MS961" s="215"/>
      <c r="MT961" s="215"/>
      <c r="MU961" s="215"/>
      <c r="MV961" s="215"/>
      <c r="MW961" s="215"/>
      <c r="MX961" s="215"/>
      <c r="MY961" s="215"/>
      <c r="MZ961" s="215"/>
      <c r="NA961" s="215"/>
      <c r="NB961" s="215"/>
      <c r="NC961" s="215"/>
      <c r="ND961" s="215"/>
      <c r="NE961" s="215"/>
      <c r="NF961" s="215"/>
      <c r="NG961" s="215"/>
      <c r="NH961" s="215"/>
      <c r="NI961" s="215"/>
      <c r="NJ961" s="215"/>
      <c r="NK961" s="215"/>
      <c r="NL961" s="215"/>
      <c r="NM961" s="215"/>
      <c r="NN961" s="215"/>
      <c r="NO961" s="215"/>
      <c r="NP961" s="215"/>
      <c r="NQ961" s="215"/>
      <c r="NR961" s="215"/>
      <c r="NS961" s="215"/>
      <c r="NT961" s="215"/>
      <c r="NU961" s="215"/>
      <c r="NV961" s="215"/>
      <c r="NW961" s="215"/>
      <c r="NX961" s="215"/>
      <c r="NY961" s="215"/>
      <c r="NZ961" s="215"/>
      <c r="OA961" s="215"/>
      <c r="OB961" s="215"/>
      <c r="OC961" s="215"/>
      <c r="OD961" s="215"/>
      <c r="OE961" s="215"/>
      <c r="OF961" s="215"/>
      <c r="OG961" s="215"/>
      <c r="OH961" s="215"/>
      <c r="OI961" s="215"/>
      <c r="OJ961" s="215"/>
      <c r="OK961" s="215"/>
      <c r="OL961" s="215"/>
      <c r="OM961" s="215"/>
      <c r="ON961" s="215"/>
      <c r="OO961" s="215"/>
      <c r="OP961" s="215"/>
      <c r="OQ961" s="215"/>
      <c r="OR961" s="215"/>
      <c r="OS961" s="215"/>
      <c r="OT961" s="215"/>
      <c r="OU961" s="215"/>
      <c r="OV961" s="215"/>
      <c r="OW961" s="215"/>
      <c r="OX961" s="215"/>
      <c r="OY961" s="215"/>
      <c r="OZ961" s="215"/>
      <c r="PA961" s="215"/>
      <c r="PB961" s="215"/>
      <c r="PC961" s="215"/>
      <c r="PD961" s="215"/>
      <c r="PE961" s="215"/>
      <c r="PF961" s="215"/>
      <c r="PG961" s="215"/>
      <c r="PH961" s="215"/>
      <c r="PI961" s="215"/>
      <c r="PJ961" s="215"/>
      <c r="PK961" s="215"/>
      <c r="PL961" s="215"/>
      <c r="PM961" s="215"/>
      <c r="PN961" s="215"/>
      <c r="PO961" s="215"/>
      <c r="PP961" s="215"/>
      <c r="PQ961" s="215"/>
      <c r="PR961" s="215"/>
      <c r="PS961" s="215"/>
      <c r="PT961" s="215"/>
      <c r="PU961" s="215"/>
      <c r="PV961" s="215"/>
      <c r="PW961" s="215"/>
      <c r="PX961" s="215"/>
      <c r="PY961" s="215"/>
      <c r="PZ961" s="215"/>
      <c r="QA961" s="215"/>
      <c r="QB961" s="215"/>
      <c r="QC961" s="215"/>
      <c r="QD961" s="215"/>
      <c r="QE961" s="215"/>
      <c r="QF961" s="215"/>
      <c r="QG961" s="215"/>
      <c r="QH961" s="215"/>
      <c r="QI961" s="215"/>
      <c r="QJ961" s="215"/>
      <c r="QK961" s="215"/>
      <c r="QL961" s="215"/>
      <c r="QM961" s="215"/>
      <c r="QN961" s="215"/>
      <c r="QO961" s="215"/>
      <c r="QP961" s="215"/>
      <c r="QQ961" s="215"/>
      <c r="QR961" s="215"/>
      <c r="QS961" s="215"/>
      <c r="QT961" s="215"/>
      <c r="QU961" s="215"/>
      <c r="QV961" s="215"/>
      <c r="QW961" s="215"/>
      <c r="QX961" s="215"/>
      <c r="QY961" s="215"/>
      <c r="QZ961" s="215"/>
      <c r="RA961" s="215"/>
      <c r="RB961" s="215"/>
      <c r="RC961" s="215"/>
      <c r="RD961" s="215"/>
      <c r="RE961" s="215"/>
      <c r="RF961" s="215"/>
      <c r="RG961" s="215"/>
      <c r="RH961" s="215"/>
      <c r="RI961" s="215"/>
      <c r="RJ961" s="215"/>
      <c r="RK961" s="215"/>
      <c r="RL961" s="215"/>
      <c r="RM961" s="215"/>
      <c r="RN961" s="215"/>
      <c r="RO961" s="215"/>
      <c r="RP961" s="215"/>
      <c r="RQ961" s="215"/>
      <c r="RR961" s="215"/>
      <c r="RS961" s="215"/>
      <c r="RT961" s="215"/>
      <c r="RU961" s="215"/>
      <c r="RV961" s="215"/>
      <c r="RW961" s="215"/>
      <c r="RX961" s="215"/>
      <c r="RY961" s="215"/>
      <c r="RZ961" s="215"/>
      <c r="SA961" s="215"/>
      <c r="SB961" s="215"/>
    </row>
    <row r="962" spans="1:496" s="221" customFormat="1" ht="15" customHeight="1" x14ac:dyDescent="0.2">
      <c r="A962" s="219"/>
      <c r="B962" s="219"/>
      <c r="D962" s="219"/>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c r="AZ962" s="215"/>
      <c r="BA962" s="215"/>
      <c r="BB962" s="215"/>
      <c r="BC962" s="215"/>
      <c r="BD962" s="215"/>
      <c r="BE962" s="215"/>
      <c r="BF962" s="215"/>
      <c r="BG962" s="215"/>
      <c r="BH962" s="215"/>
      <c r="BI962" s="215"/>
      <c r="BJ962" s="215"/>
      <c r="BK962" s="215"/>
      <c r="BL962" s="215"/>
      <c r="BM962" s="215"/>
      <c r="BN962" s="215"/>
      <c r="BO962" s="215"/>
      <c r="BP962" s="215"/>
      <c r="BQ962" s="215"/>
      <c r="BR962" s="215"/>
      <c r="BS962" s="215"/>
      <c r="BT962" s="215"/>
      <c r="BU962" s="215"/>
      <c r="BV962" s="215"/>
      <c r="BW962" s="215"/>
      <c r="BX962" s="215"/>
      <c r="BY962" s="215"/>
      <c r="BZ962" s="215"/>
      <c r="CA962" s="215"/>
      <c r="CB962" s="215"/>
      <c r="CC962" s="215"/>
      <c r="CD962" s="215"/>
      <c r="CE962" s="215"/>
      <c r="CF962" s="215"/>
      <c r="CG962" s="215"/>
      <c r="CH962" s="215"/>
      <c r="CI962" s="215"/>
      <c r="CJ962" s="215"/>
      <c r="CK962" s="215"/>
      <c r="CL962" s="215"/>
      <c r="CM962" s="215"/>
      <c r="CN962" s="215"/>
      <c r="CO962" s="215"/>
      <c r="CP962" s="215"/>
      <c r="CQ962" s="215"/>
      <c r="CR962" s="215"/>
      <c r="CS962" s="215"/>
      <c r="CT962" s="215"/>
      <c r="CU962" s="215"/>
      <c r="CV962" s="215"/>
      <c r="CW962" s="215"/>
      <c r="CX962" s="215"/>
      <c r="CY962" s="215"/>
      <c r="CZ962" s="215"/>
      <c r="DA962" s="215"/>
      <c r="DB962" s="215"/>
      <c r="DC962" s="215"/>
      <c r="DD962" s="215"/>
      <c r="DE962" s="215"/>
      <c r="DF962" s="215"/>
      <c r="DG962" s="215"/>
      <c r="DH962" s="215"/>
      <c r="DI962" s="215"/>
      <c r="DJ962" s="215"/>
      <c r="DK962" s="215"/>
      <c r="DL962" s="215"/>
      <c r="DM962" s="215"/>
      <c r="DN962" s="215"/>
      <c r="DO962" s="215"/>
      <c r="DP962" s="215"/>
      <c r="DQ962" s="215"/>
      <c r="DR962" s="215"/>
      <c r="DS962" s="215"/>
      <c r="DT962" s="215"/>
      <c r="DU962" s="215"/>
      <c r="DV962" s="215"/>
      <c r="DW962" s="215"/>
      <c r="DX962" s="215"/>
      <c r="DY962" s="215"/>
      <c r="DZ962" s="215"/>
      <c r="EA962" s="215"/>
      <c r="EB962" s="215"/>
      <c r="EC962" s="215"/>
      <c r="ED962" s="215"/>
      <c r="EE962" s="215"/>
      <c r="EF962" s="215"/>
      <c r="EG962" s="215"/>
      <c r="EH962" s="215"/>
      <c r="EI962" s="215"/>
      <c r="EJ962" s="215"/>
      <c r="EK962" s="215"/>
      <c r="EL962" s="215"/>
      <c r="EM962" s="215"/>
      <c r="EN962" s="215"/>
      <c r="EO962" s="215"/>
      <c r="EP962" s="215"/>
      <c r="EQ962" s="215"/>
      <c r="ER962" s="215"/>
      <c r="ES962" s="215"/>
      <c r="ET962" s="215"/>
      <c r="EU962" s="215"/>
      <c r="EV962" s="215"/>
      <c r="EW962" s="215"/>
      <c r="EX962" s="215"/>
      <c r="EY962" s="215"/>
      <c r="EZ962" s="215"/>
      <c r="FA962" s="215"/>
      <c r="FB962" s="215"/>
      <c r="FC962" s="215"/>
      <c r="FD962" s="215"/>
      <c r="FE962" s="215"/>
      <c r="FF962" s="215"/>
      <c r="FG962" s="215"/>
      <c r="FH962" s="215"/>
      <c r="FI962" s="215"/>
      <c r="FJ962" s="215"/>
      <c r="FK962" s="215"/>
      <c r="FL962" s="215"/>
      <c r="FM962" s="215"/>
      <c r="FN962" s="215"/>
      <c r="FO962" s="215"/>
      <c r="FP962" s="215"/>
      <c r="FQ962" s="215"/>
      <c r="FR962" s="215"/>
      <c r="FS962" s="215"/>
      <c r="FT962" s="215"/>
      <c r="FU962" s="215"/>
      <c r="FV962" s="215"/>
      <c r="FW962" s="215"/>
      <c r="FX962" s="215"/>
      <c r="FY962" s="215"/>
      <c r="FZ962" s="215"/>
      <c r="GA962" s="215"/>
      <c r="GB962" s="215"/>
      <c r="GC962" s="215"/>
      <c r="GD962" s="215"/>
      <c r="GE962" s="215"/>
      <c r="GF962" s="215"/>
      <c r="GG962" s="215"/>
      <c r="GH962" s="215"/>
      <c r="GI962" s="215"/>
      <c r="GJ962" s="215"/>
      <c r="GK962" s="215"/>
      <c r="GL962" s="215"/>
      <c r="GM962" s="215"/>
      <c r="GN962" s="215"/>
      <c r="GO962" s="215"/>
      <c r="GP962" s="215"/>
      <c r="GQ962" s="215"/>
      <c r="GR962" s="215"/>
      <c r="GS962" s="215"/>
      <c r="GT962" s="215"/>
      <c r="GU962" s="215"/>
      <c r="GV962" s="215"/>
      <c r="GW962" s="215"/>
      <c r="GX962" s="215"/>
      <c r="GY962" s="215"/>
      <c r="GZ962" s="215"/>
      <c r="HA962" s="215"/>
      <c r="HB962" s="215"/>
      <c r="HC962" s="215"/>
      <c r="HD962" s="215"/>
      <c r="HE962" s="215"/>
      <c r="HF962" s="215"/>
      <c r="HG962" s="215"/>
      <c r="HH962" s="215"/>
      <c r="HI962" s="215"/>
      <c r="HJ962" s="215"/>
      <c r="HK962" s="215"/>
      <c r="HL962" s="215"/>
      <c r="HM962" s="215"/>
      <c r="HN962" s="215"/>
      <c r="HO962" s="215"/>
      <c r="HP962" s="215"/>
      <c r="HQ962" s="215"/>
      <c r="HR962" s="215"/>
      <c r="HS962" s="215"/>
      <c r="HT962" s="215"/>
      <c r="HU962" s="215"/>
      <c r="HV962" s="215"/>
      <c r="HW962" s="215"/>
      <c r="HX962" s="215"/>
      <c r="HY962" s="215"/>
      <c r="HZ962" s="215"/>
      <c r="IA962" s="215"/>
      <c r="IB962" s="215"/>
      <c r="IC962" s="215"/>
      <c r="ID962" s="215"/>
      <c r="IE962" s="215"/>
      <c r="IF962" s="215"/>
      <c r="IG962" s="215"/>
      <c r="IH962" s="215"/>
      <c r="II962" s="215"/>
      <c r="IJ962" s="215"/>
      <c r="IK962" s="215"/>
      <c r="IL962" s="215"/>
      <c r="IM962" s="215"/>
      <c r="IN962" s="215"/>
      <c r="IO962" s="215"/>
      <c r="IP962" s="215"/>
      <c r="IQ962" s="215"/>
      <c r="IR962" s="215"/>
      <c r="IS962" s="215"/>
      <c r="IT962" s="215"/>
      <c r="IU962" s="215"/>
      <c r="IV962" s="215"/>
      <c r="IW962" s="215"/>
      <c r="IX962" s="215"/>
      <c r="IY962" s="215"/>
      <c r="IZ962" s="215"/>
      <c r="JA962" s="215"/>
      <c r="JB962" s="215"/>
      <c r="JC962" s="215"/>
      <c r="JD962" s="215"/>
      <c r="JE962" s="215"/>
      <c r="JF962" s="215"/>
      <c r="JG962" s="215"/>
      <c r="JH962" s="215"/>
      <c r="JI962" s="215"/>
      <c r="JJ962" s="215"/>
      <c r="JK962" s="215"/>
      <c r="JL962" s="215"/>
      <c r="JM962" s="215"/>
      <c r="JN962" s="215"/>
      <c r="JO962" s="215"/>
      <c r="JP962" s="215"/>
      <c r="JQ962" s="215"/>
      <c r="JR962" s="215"/>
      <c r="JS962" s="215"/>
      <c r="JT962" s="215"/>
      <c r="JU962" s="215"/>
      <c r="JV962" s="215"/>
      <c r="JW962" s="215"/>
      <c r="JX962" s="215"/>
      <c r="JY962" s="215"/>
      <c r="JZ962" s="215"/>
      <c r="KA962" s="215"/>
      <c r="KB962" s="215"/>
      <c r="KC962" s="215"/>
      <c r="KD962" s="215"/>
      <c r="KE962" s="215"/>
      <c r="KF962" s="215"/>
      <c r="KG962" s="215"/>
      <c r="KH962" s="215"/>
      <c r="KI962" s="215"/>
      <c r="KJ962" s="215"/>
      <c r="KK962" s="215"/>
      <c r="KL962" s="215"/>
      <c r="KM962" s="215"/>
      <c r="KN962" s="215"/>
      <c r="KO962" s="215"/>
      <c r="KP962" s="215"/>
      <c r="KQ962" s="215"/>
      <c r="KR962" s="215"/>
      <c r="KS962" s="215"/>
      <c r="KT962" s="215"/>
      <c r="KU962" s="215"/>
      <c r="KV962" s="215"/>
      <c r="KW962" s="215"/>
      <c r="KX962" s="215"/>
      <c r="KY962" s="215"/>
      <c r="KZ962" s="215"/>
      <c r="LA962" s="215"/>
      <c r="LB962" s="215"/>
      <c r="LC962" s="215"/>
      <c r="LD962" s="215"/>
      <c r="LE962" s="215"/>
      <c r="LF962" s="215"/>
      <c r="LG962" s="215"/>
      <c r="LH962" s="215"/>
      <c r="LI962" s="215"/>
      <c r="LJ962" s="215"/>
      <c r="LK962" s="215"/>
      <c r="LL962" s="215"/>
      <c r="LM962" s="215"/>
      <c r="LN962" s="215"/>
      <c r="LO962" s="215"/>
      <c r="LP962" s="215"/>
      <c r="LQ962" s="215"/>
      <c r="LR962" s="215"/>
      <c r="LS962" s="215"/>
      <c r="LT962" s="215"/>
      <c r="LU962" s="215"/>
      <c r="LV962" s="215"/>
      <c r="LW962" s="215"/>
      <c r="LX962" s="215"/>
      <c r="LY962" s="215"/>
      <c r="LZ962" s="215"/>
      <c r="MA962" s="215"/>
      <c r="MB962" s="215"/>
      <c r="MC962" s="215"/>
      <c r="MD962" s="215"/>
      <c r="ME962" s="215"/>
      <c r="MF962" s="215"/>
      <c r="MG962" s="215"/>
      <c r="MH962" s="215"/>
      <c r="MI962" s="215"/>
      <c r="MJ962" s="215"/>
      <c r="MK962" s="215"/>
      <c r="ML962" s="215"/>
      <c r="MM962" s="215"/>
      <c r="MN962" s="215"/>
      <c r="MO962" s="215"/>
      <c r="MP962" s="215"/>
      <c r="MQ962" s="215"/>
      <c r="MR962" s="215"/>
      <c r="MS962" s="215"/>
      <c r="MT962" s="215"/>
      <c r="MU962" s="215"/>
      <c r="MV962" s="215"/>
      <c r="MW962" s="215"/>
      <c r="MX962" s="215"/>
      <c r="MY962" s="215"/>
      <c r="MZ962" s="215"/>
      <c r="NA962" s="215"/>
      <c r="NB962" s="215"/>
      <c r="NC962" s="215"/>
      <c r="ND962" s="215"/>
      <c r="NE962" s="215"/>
      <c r="NF962" s="215"/>
      <c r="NG962" s="215"/>
      <c r="NH962" s="215"/>
      <c r="NI962" s="215"/>
      <c r="NJ962" s="215"/>
      <c r="NK962" s="215"/>
      <c r="NL962" s="215"/>
      <c r="NM962" s="215"/>
      <c r="NN962" s="215"/>
      <c r="NO962" s="215"/>
      <c r="NP962" s="215"/>
      <c r="NQ962" s="215"/>
      <c r="NR962" s="215"/>
      <c r="NS962" s="215"/>
      <c r="NT962" s="215"/>
      <c r="NU962" s="215"/>
      <c r="NV962" s="215"/>
      <c r="NW962" s="215"/>
      <c r="NX962" s="215"/>
      <c r="NY962" s="215"/>
      <c r="NZ962" s="215"/>
      <c r="OA962" s="215"/>
      <c r="OB962" s="215"/>
      <c r="OC962" s="215"/>
      <c r="OD962" s="215"/>
      <c r="OE962" s="215"/>
      <c r="OF962" s="215"/>
      <c r="OG962" s="215"/>
      <c r="OH962" s="215"/>
      <c r="OI962" s="215"/>
      <c r="OJ962" s="215"/>
      <c r="OK962" s="215"/>
      <c r="OL962" s="215"/>
      <c r="OM962" s="215"/>
      <c r="ON962" s="215"/>
      <c r="OO962" s="215"/>
      <c r="OP962" s="215"/>
      <c r="OQ962" s="215"/>
      <c r="OR962" s="215"/>
      <c r="OS962" s="215"/>
      <c r="OT962" s="215"/>
      <c r="OU962" s="215"/>
      <c r="OV962" s="215"/>
      <c r="OW962" s="215"/>
      <c r="OX962" s="215"/>
      <c r="OY962" s="215"/>
      <c r="OZ962" s="215"/>
      <c r="PA962" s="215"/>
      <c r="PB962" s="215"/>
      <c r="PC962" s="215"/>
      <c r="PD962" s="215"/>
      <c r="PE962" s="215"/>
      <c r="PF962" s="215"/>
      <c r="PG962" s="215"/>
      <c r="PH962" s="215"/>
      <c r="PI962" s="215"/>
      <c r="PJ962" s="215"/>
      <c r="PK962" s="215"/>
      <c r="PL962" s="215"/>
      <c r="PM962" s="215"/>
      <c r="PN962" s="215"/>
      <c r="PO962" s="215"/>
      <c r="PP962" s="215"/>
      <c r="PQ962" s="215"/>
      <c r="PR962" s="215"/>
      <c r="PS962" s="215"/>
      <c r="PT962" s="215"/>
      <c r="PU962" s="215"/>
      <c r="PV962" s="215"/>
      <c r="PW962" s="215"/>
      <c r="PX962" s="215"/>
      <c r="PY962" s="215"/>
      <c r="PZ962" s="215"/>
      <c r="QA962" s="215"/>
      <c r="QB962" s="215"/>
      <c r="QC962" s="215"/>
      <c r="QD962" s="215"/>
      <c r="QE962" s="215"/>
      <c r="QF962" s="215"/>
      <c r="QG962" s="215"/>
      <c r="QH962" s="215"/>
      <c r="QI962" s="215"/>
      <c r="QJ962" s="215"/>
      <c r="QK962" s="215"/>
      <c r="QL962" s="215"/>
      <c r="QM962" s="215"/>
      <c r="QN962" s="215"/>
      <c r="QO962" s="215"/>
      <c r="QP962" s="215"/>
      <c r="QQ962" s="215"/>
      <c r="QR962" s="215"/>
      <c r="QS962" s="215"/>
      <c r="QT962" s="215"/>
      <c r="QU962" s="215"/>
      <c r="QV962" s="215"/>
      <c r="QW962" s="215"/>
      <c r="QX962" s="215"/>
      <c r="QY962" s="215"/>
      <c r="QZ962" s="215"/>
      <c r="RA962" s="215"/>
      <c r="RB962" s="215"/>
      <c r="RC962" s="215"/>
      <c r="RD962" s="215"/>
      <c r="RE962" s="215"/>
      <c r="RF962" s="215"/>
      <c r="RG962" s="215"/>
      <c r="RH962" s="215"/>
      <c r="RI962" s="215"/>
      <c r="RJ962" s="215"/>
      <c r="RK962" s="215"/>
      <c r="RL962" s="215"/>
      <c r="RM962" s="215"/>
      <c r="RN962" s="215"/>
      <c r="RO962" s="215"/>
      <c r="RP962" s="215"/>
      <c r="RQ962" s="215"/>
      <c r="RR962" s="215"/>
      <c r="RS962" s="215"/>
      <c r="RT962" s="215"/>
      <c r="RU962" s="215"/>
      <c r="RV962" s="215"/>
      <c r="RW962" s="215"/>
      <c r="RX962" s="215"/>
      <c r="RY962" s="215"/>
      <c r="RZ962" s="215"/>
      <c r="SA962" s="215"/>
      <c r="SB962" s="215"/>
    </row>
    <row r="963" spans="1:496" s="221" customFormat="1" ht="15" customHeight="1" x14ac:dyDescent="0.2">
      <c r="A963" s="219"/>
      <c r="B963" s="219"/>
      <c r="D963" s="219"/>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c r="AZ963" s="215"/>
      <c r="BA963" s="215"/>
      <c r="BB963" s="215"/>
      <c r="BC963" s="215"/>
      <c r="BD963" s="215"/>
      <c r="BE963" s="215"/>
      <c r="BF963" s="215"/>
      <c r="BG963" s="215"/>
      <c r="BH963" s="215"/>
      <c r="BI963" s="215"/>
      <c r="BJ963" s="215"/>
      <c r="BK963" s="215"/>
      <c r="BL963" s="215"/>
      <c r="BM963" s="215"/>
      <c r="BN963" s="215"/>
      <c r="BO963" s="215"/>
      <c r="BP963" s="215"/>
      <c r="BQ963" s="215"/>
      <c r="BR963" s="215"/>
      <c r="BS963" s="215"/>
      <c r="BT963" s="215"/>
      <c r="BU963" s="215"/>
      <c r="BV963" s="215"/>
      <c r="BW963" s="215"/>
      <c r="BX963" s="215"/>
      <c r="BY963" s="215"/>
      <c r="BZ963" s="215"/>
      <c r="CA963" s="215"/>
      <c r="CB963" s="215"/>
      <c r="CC963" s="215"/>
      <c r="CD963" s="215"/>
      <c r="CE963" s="215"/>
      <c r="CF963" s="215"/>
      <c r="CG963" s="215"/>
      <c r="CH963" s="215"/>
      <c r="CI963" s="215"/>
      <c r="CJ963" s="215"/>
      <c r="CK963" s="215"/>
      <c r="CL963" s="215"/>
      <c r="CM963" s="215"/>
      <c r="CN963" s="215"/>
      <c r="CO963" s="215"/>
      <c r="CP963" s="215"/>
      <c r="CQ963" s="215"/>
      <c r="CR963" s="215"/>
      <c r="CS963" s="215"/>
      <c r="CT963" s="215"/>
      <c r="CU963" s="215"/>
      <c r="CV963" s="215"/>
      <c r="CW963" s="215"/>
      <c r="CX963" s="215"/>
      <c r="CY963" s="215"/>
      <c r="CZ963" s="215"/>
      <c r="DA963" s="215"/>
      <c r="DB963" s="215"/>
      <c r="DC963" s="215"/>
      <c r="DD963" s="215"/>
      <c r="DE963" s="215"/>
      <c r="DF963" s="215"/>
      <c r="DG963" s="215"/>
      <c r="DH963" s="215"/>
      <c r="DI963" s="215"/>
      <c r="DJ963" s="215"/>
      <c r="DK963" s="215"/>
      <c r="DL963" s="215"/>
      <c r="DM963" s="215"/>
      <c r="DN963" s="215"/>
      <c r="DO963" s="215"/>
      <c r="DP963" s="215"/>
      <c r="DQ963" s="215"/>
      <c r="DR963" s="215"/>
      <c r="DS963" s="215"/>
      <c r="DT963" s="215"/>
      <c r="DU963" s="215"/>
      <c r="DV963" s="215"/>
      <c r="DW963" s="215"/>
      <c r="DX963" s="215"/>
      <c r="DY963" s="215"/>
      <c r="DZ963" s="215"/>
      <c r="EA963" s="215"/>
      <c r="EB963" s="215"/>
      <c r="EC963" s="215"/>
      <c r="ED963" s="215"/>
      <c r="EE963" s="215"/>
      <c r="EF963" s="215"/>
      <c r="EG963" s="215"/>
      <c r="EH963" s="215"/>
      <c r="EI963" s="215"/>
      <c r="EJ963" s="215"/>
      <c r="EK963" s="215"/>
      <c r="EL963" s="215"/>
      <c r="EM963" s="215"/>
      <c r="EN963" s="215"/>
      <c r="EO963" s="215"/>
      <c r="EP963" s="215"/>
      <c r="EQ963" s="215"/>
      <c r="ER963" s="215"/>
      <c r="ES963" s="215"/>
      <c r="ET963" s="215"/>
      <c r="EU963" s="215"/>
      <c r="EV963" s="215"/>
      <c r="EW963" s="215"/>
      <c r="EX963" s="215"/>
      <c r="EY963" s="215"/>
      <c r="EZ963" s="215"/>
      <c r="FA963" s="215"/>
      <c r="FB963" s="215"/>
      <c r="FC963" s="215"/>
      <c r="FD963" s="215"/>
      <c r="FE963" s="215"/>
      <c r="FF963" s="215"/>
      <c r="FG963" s="215"/>
      <c r="FH963" s="215"/>
      <c r="FI963" s="215"/>
      <c r="FJ963" s="215"/>
      <c r="FK963" s="215"/>
      <c r="FL963" s="215"/>
      <c r="FM963" s="215"/>
      <c r="FN963" s="215"/>
      <c r="FO963" s="215"/>
      <c r="FP963" s="215"/>
      <c r="FQ963" s="215"/>
      <c r="FR963" s="215"/>
      <c r="FS963" s="215"/>
      <c r="FT963" s="215"/>
      <c r="FU963" s="215"/>
      <c r="FV963" s="215"/>
      <c r="FW963" s="215"/>
      <c r="FX963" s="215"/>
      <c r="FY963" s="215"/>
      <c r="FZ963" s="215"/>
      <c r="GA963" s="215"/>
      <c r="GB963" s="215"/>
      <c r="GC963" s="215"/>
      <c r="GD963" s="215"/>
      <c r="GE963" s="215"/>
      <c r="GF963" s="215"/>
      <c r="GG963" s="215"/>
      <c r="GH963" s="215"/>
      <c r="GI963" s="215"/>
      <c r="GJ963" s="215"/>
      <c r="GK963" s="215"/>
      <c r="GL963" s="215"/>
      <c r="GM963" s="215"/>
      <c r="GN963" s="215"/>
      <c r="GO963" s="215"/>
      <c r="GP963" s="215"/>
      <c r="GQ963" s="215"/>
      <c r="GR963" s="215"/>
      <c r="GS963" s="215"/>
      <c r="GT963" s="215"/>
      <c r="GU963" s="215"/>
      <c r="GV963" s="215"/>
      <c r="GW963" s="215"/>
      <c r="GX963" s="215"/>
      <c r="GY963" s="215"/>
      <c r="GZ963" s="215"/>
      <c r="HA963" s="215"/>
      <c r="HB963" s="215"/>
      <c r="HC963" s="215"/>
      <c r="HD963" s="215"/>
      <c r="HE963" s="215"/>
      <c r="HF963" s="215"/>
      <c r="HG963" s="215"/>
      <c r="HH963" s="215"/>
      <c r="HI963" s="215"/>
      <c r="HJ963" s="215"/>
      <c r="HK963" s="215"/>
      <c r="HL963" s="215"/>
      <c r="HM963" s="215"/>
      <c r="HN963" s="215"/>
      <c r="HO963" s="215"/>
      <c r="HP963" s="215"/>
      <c r="HQ963" s="215"/>
      <c r="HR963" s="215"/>
      <c r="HS963" s="215"/>
      <c r="HT963" s="215"/>
      <c r="HU963" s="215"/>
      <c r="HV963" s="215"/>
      <c r="HW963" s="215"/>
      <c r="HX963" s="215"/>
      <c r="HY963" s="215"/>
      <c r="HZ963" s="215"/>
      <c r="IA963" s="215"/>
      <c r="IB963" s="215"/>
      <c r="IC963" s="215"/>
      <c r="ID963" s="215"/>
      <c r="IE963" s="215"/>
      <c r="IF963" s="215"/>
      <c r="IG963" s="215"/>
      <c r="IH963" s="215"/>
      <c r="II963" s="215"/>
      <c r="IJ963" s="215"/>
      <c r="IK963" s="215"/>
      <c r="IL963" s="215"/>
      <c r="IM963" s="215"/>
      <c r="IN963" s="215"/>
      <c r="IO963" s="215"/>
      <c r="IP963" s="215"/>
      <c r="IQ963" s="215"/>
      <c r="IR963" s="215"/>
      <c r="IS963" s="215"/>
      <c r="IT963" s="215"/>
      <c r="IU963" s="215"/>
      <c r="IV963" s="215"/>
      <c r="IW963" s="215"/>
      <c r="IX963" s="215"/>
      <c r="IY963" s="215"/>
      <c r="IZ963" s="215"/>
      <c r="JA963" s="215"/>
      <c r="JB963" s="215"/>
      <c r="JC963" s="215"/>
      <c r="JD963" s="215"/>
      <c r="JE963" s="215"/>
      <c r="JF963" s="215"/>
      <c r="JG963" s="215"/>
      <c r="JH963" s="215"/>
      <c r="JI963" s="215"/>
      <c r="JJ963" s="215"/>
      <c r="JK963" s="215"/>
      <c r="JL963" s="215"/>
      <c r="JM963" s="215"/>
      <c r="JN963" s="215"/>
      <c r="JO963" s="215"/>
      <c r="JP963" s="215"/>
      <c r="JQ963" s="215"/>
      <c r="JR963" s="215"/>
      <c r="JS963" s="215"/>
      <c r="JT963" s="215"/>
      <c r="JU963" s="215"/>
      <c r="JV963" s="215"/>
      <c r="JW963" s="215"/>
      <c r="JX963" s="215"/>
      <c r="JY963" s="215"/>
      <c r="JZ963" s="215"/>
      <c r="KA963" s="215"/>
      <c r="KB963" s="215"/>
      <c r="KC963" s="215"/>
      <c r="KD963" s="215"/>
      <c r="KE963" s="215"/>
      <c r="KF963" s="215"/>
      <c r="KG963" s="215"/>
      <c r="KH963" s="215"/>
      <c r="KI963" s="215"/>
      <c r="KJ963" s="215"/>
      <c r="KK963" s="215"/>
      <c r="KL963" s="215"/>
      <c r="KM963" s="215"/>
      <c r="KN963" s="215"/>
      <c r="KO963" s="215"/>
      <c r="KP963" s="215"/>
      <c r="KQ963" s="215"/>
      <c r="KR963" s="215"/>
      <c r="KS963" s="215"/>
      <c r="KT963" s="215"/>
      <c r="KU963" s="215"/>
      <c r="KV963" s="215"/>
      <c r="KW963" s="215"/>
      <c r="KX963" s="215"/>
      <c r="KY963" s="215"/>
      <c r="KZ963" s="215"/>
      <c r="LA963" s="215"/>
      <c r="LB963" s="215"/>
      <c r="LC963" s="215"/>
      <c r="LD963" s="215"/>
      <c r="LE963" s="215"/>
      <c r="LF963" s="215"/>
      <c r="LG963" s="215"/>
      <c r="LH963" s="215"/>
      <c r="LI963" s="215"/>
      <c r="LJ963" s="215"/>
      <c r="LK963" s="215"/>
      <c r="LL963" s="215"/>
      <c r="LM963" s="215"/>
      <c r="LN963" s="215"/>
      <c r="LO963" s="215"/>
      <c r="LP963" s="215"/>
      <c r="LQ963" s="215"/>
      <c r="LR963" s="215"/>
      <c r="LS963" s="215"/>
      <c r="LT963" s="215"/>
      <c r="LU963" s="215"/>
      <c r="LV963" s="215"/>
      <c r="LW963" s="215"/>
      <c r="LX963" s="215"/>
      <c r="LY963" s="215"/>
      <c r="LZ963" s="215"/>
      <c r="MA963" s="215"/>
      <c r="MB963" s="215"/>
      <c r="MC963" s="215"/>
      <c r="MD963" s="215"/>
      <c r="ME963" s="215"/>
      <c r="MF963" s="215"/>
      <c r="MG963" s="215"/>
      <c r="MH963" s="215"/>
      <c r="MI963" s="215"/>
      <c r="MJ963" s="215"/>
      <c r="MK963" s="215"/>
      <c r="ML963" s="215"/>
      <c r="MM963" s="215"/>
      <c r="MN963" s="215"/>
      <c r="MO963" s="215"/>
      <c r="MP963" s="215"/>
      <c r="MQ963" s="215"/>
      <c r="MR963" s="215"/>
      <c r="MS963" s="215"/>
      <c r="MT963" s="215"/>
      <c r="MU963" s="215"/>
      <c r="MV963" s="215"/>
      <c r="MW963" s="215"/>
      <c r="MX963" s="215"/>
      <c r="MY963" s="215"/>
      <c r="MZ963" s="215"/>
      <c r="NA963" s="215"/>
      <c r="NB963" s="215"/>
      <c r="NC963" s="215"/>
      <c r="ND963" s="215"/>
      <c r="NE963" s="215"/>
      <c r="NF963" s="215"/>
      <c r="NG963" s="215"/>
      <c r="NH963" s="215"/>
      <c r="NI963" s="215"/>
      <c r="NJ963" s="215"/>
      <c r="NK963" s="215"/>
      <c r="NL963" s="215"/>
      <c r="NM963" s="215"/>
      <c r="NN963" s="215"/>
      <c r="NO963" s="215"/>
      <c r="NP963" s="215"/>
      <c r="NQ963" s="215"/>
      <c r="NR963" s="215"/>
      <c r="NS963" s="215"/>
      <c r="NT963" s="215"/>
      <c r="NU963" s="215"/>
      <c r="NV963" s="215"/>
      <c r="NW963" s="215"/>
      <c r="NX963" s="215"/>
      <c r="NY963" s="215"/>
      <c r="NZ963" s="215"/>
      <c r="OA963" s="215"/>
      <c r="OB963" s="215"/>
      <c r="OC963" s="215"/>
      <c r="OD963" s="215"/>
      <c r="OE963" s="215"/>
      <c r="OF963" s="215"/>
      <c r="OG963" s="215"/>
      <c r="OH963" s="215"/>
      <c r="OI963" s="215"/>
      <c r="OJ963" s="215"/>
      <c r="OK963" s="215"/>
      <c r="OL963" s="215"/>
      <c r="OM963" s="215"/>
      <c r="ON963" s="215"/>
      <c r="OO963" s="215"/>
      <c r="OP963" s="215"/>
      <c r="OQ963" s="215"/>
      <c r="OR963" s="215"/>
      <c r="OS963" s="215"/>
      <c r="OT963" s="215"/>
      <c r="OU963" s="215"/>
      <c r="OV963" s="215"/>
      <c r="OW963" s="215"/>
      <c r="OX963" s="215"/>
      <c r="OY963" s="215"/>
      <c r="OZ963" s="215"/>
      <c r="PA963" s="215"/>
      <c r="PB963" s="215"/>
      <c r="PC963" s="215"/>
      <c r="PD963" s="215"/>
      <c r="PE963" s="215"/>
      <c r="PF963" s="215"/>
      <c r="PG963" s="215"/>
      <c r="PH963" s="215"/>
      <c r="PI963" s="215"/>
      <c r="PJ963" s="215"/>
      <c r="PK963" s="215"/>
      <c r="PL963" s="215"/>
      <c r="PM963" s="215"/>
      <c r="PN963" s="215"/>
      <c r="PO963" s="215"/>
      <c r="PP963" s="215"/>
      <c r="PQ963" s="215"/>
      <c r="PR963" s="215"/>
      <c r="PS963" s="215"/>
      <c r="PT963" s="215"/>
      <c r="PU963" s="215"/>
      <c r="PV963" s="215"/>
      <c r="PW963" s="215"/>
      <c r="PX963" s="215"/>
      <c r="PY963" s="215"/>
      <c r="PZ963" s="215"/>
      <c r="QA963" s="215"/>
      <c r="QB963" s="215"/>
      <c r="QC963" s="215"/>
      <c r="QD963" s="215"/>
      <c r="QE963" s="215"/>
      <c r="QF963" s="215"/>
      <c r="QG963" s="215"/>
      <c r="QH963" s="215"/>
      <c r="QI963" s="215"/>
      <c r="QJ963" s="215"/>
      <c r="QK963" s="215"/>
      <c r="QL963" s="215"/>
      <c r="QM963" s="215"/>
      <c r="QN963" s="215"/>
      <c r="QO963" s="215"/>
      <c r="QP963" s="215"/>
      <c r="QQ963" s="215"/>
      <c r="QR963" s="215"/>
      <c r="QS963" s="215"/>
      <c r="QT963" s="215"/>
      <c r="QU963" s="215"/>
      <c r="QV963" s="215"/>
      <c r="QW963" s="215"/>
      <c r="QX963" s="215"/>
      <c r="QY963" s="215"/>
      <c r="QZ963" s="215"/>
      <c r="RA963" s="215"/>
      <c r="RB963" s="215"/>
      <c r="RC963" s="215"/>
      <c r="RD963" s="215"/>
      <c r="RE963" s="215"/>
      <c r="RF963" s="215"/>
      <c r="RG963" s="215"/>
      <c r="RH963" s="215"/>
      <c r="RI963" s="215"/>
      <c r="RJ963" s="215"/>
      <c r="RK963" s="215"/>
      <c r="RL963" s="215"/>
      <c r="RM963" s="215"/>
      <c r="RN963" s="215"/>
      <c r="RO963" s="215"/>
      <c r="RP963" s="215"/>
      <c r="RQ963" s="215"/>
      <c r="RR963" s="215"/>
      <c r="RS963" s="215"/>
      <c r="RT963" s="215"/>
      <c r="RU963" s="215"/>
      <c r="RV963" s="215"/>
      <c r="RW963" s="215"/>
      <c r="RX963" s="215"/>
      <c r="RY963" s="215"/>
      <c r="RZ963" s="215"/>
      <c r="SA963" s="215"/>
      <c r="SB963" s="215"/>
    </row>
    <row r="964" spans="1:496" ht="15" customHeight="1" x14ac:dyDescent="0.2">
      <c r="A964" s="216"/>
    </row>
    <row r="965" spans="1:496" ht="15" customHeight="1" x14ac:dyDescent="0.2">
      <c r="B965" s="215"/>
      <c r="D965" s="215"/>
      <c r="E965" s="216"/>
    </row>
    <row r="966" spans="1:496" ht="15" customHeight="1" x14ac:dyDescent="0.2">
      <c r="B966" s="215"/>
      <c r="D966" s="215"/>
      <c r="E966" s="216"/>
    </row>
    <row r="967" spans="1:496" ht="15" customHeight="1" x14ac:dyDescent="0.2">
      <c r="B967" s="215"/>
      <c r="D967" s="215"/>
      <c r="E967" s="216"/>
    </row>
    <row r="968" spans="1:496" ht="15" customHeight="1" x14ac:dyDescent="0.2">
      <c r="B968" s="215"/>
      <c r="D968" s="215"/>
      <c r="E968" s="216"/>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Provincia de la Rioja</v>
      </c>
    </row>
    <row r="3" spans="1:6" s="5" customFormat="1" ht="20.100000000000001" customHeight="1" x14ac:dyDescent="0.2">
      <c r="A3" s="11" t="s">
        <v>15</v>
      </c>
      <c r="B3" s="11" t="str">
        <f>Ubicación</f>
        <v>CHIMBAS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65" t="s">
        <v>39</v>
      </c>
      <c r="B7" s="366"/>
      <c r="C7" s="366"/>
      <c r="D7" s="366"/>
      <c r="E7" s="367"/>
    </row>
    <row r="8" spans="1:6" ht="20.100000000000001" customHeight="1" x14ac:dyDescent="0.2">
      <c r="A8" s="368" t="s">
        <v>598</v>
      </c>
      <c r="B8" s="369"/>
      <c r="C8" s="370"/>
      <c r="D8" s="370"/>
      <c r="E8" s="371"/>
    </row>
    <row r="10" spans="1:6" ht="20.100000000000001" customHeight="1" x14ac:dyDescent="0.2">
      <c r="A10" s="374"/>
      <c r="B10" s="375"/>
      <c r="C10" s="58" t="s">
        <v>43</v>
      </c>
      <c r="D10" s="59" t="s">
        <v>40</v>
      </c>
      <c r="E10" s="59" t="s">
        <v>41</v>
      </c>
    </row>
    <row r="11" spans="1:6" ht="20.100000000000001" customHeight="1" x14ac:dyDescent="0.2">
      <c r="A11" s="372" t="s">
        <v>1016</v>
      </c>
      <c r="B11" s="373"/>
      <c r="C11" s="78">
        <f>ROUND(SUBTOTAL(9,C12:C34),2)</f>
        <v>0</v>
      </c>
      <c r="D11" s="14">
        <f>SUBTOTAL(9,D12:D34)</f>
        <v>0</v>
      </c>
      <c r="E11" s="10"/>
    </row>
    <row r="12" spans="1:6" ht="20.100000000000001" customHeight="1" x14ac:dyDescent="0.2">
      <c r="A12" s="127"/>
      <c r="B12" s="128"/>
      <c r="C12" s="129"/>
      <c r="D12" s="13">
        <f t="shared" ref="D12:D34" si="0">IFERROR(C12/GG_Obra,0)</f>
        <v>0</v>
      </c>
      <c r="E12" s="13">
        <f t="shared" ref="E12:E34" si="1">IFERROR(C12/Gastos_Generales_Pesos,0)</f>
        <v>0</v>
      </c>
    </row>
    <row r="13" spans="1:6" ht="20.100000000000001" customHeight="1" x14ac:dyDescent="0.2">
      <c r="A13" s="127"/>
      <c r="B13" s="128"/>
      <c r="C13" s="129"/>
      <c r="D13" s="13">
        <f t="shared" si="0"/>
        <v>0</v>
      </c>
      <c r="E13" s="13">
        <f t="shared" si="1"/>
        <v>0</v>
      </c>
    </row>
    <row r="14" spans="1:6" ht="20.100000000000001" customHeight="1" x14ac:dyDescent="0.2">
      <c r="A14" s="127"/>
      <c r="B14" s="128"/>
      <c r="C14" s="129"/>
      <c r="D14" s="13">
        <f t="shared" si="0"/>
        <v>0</v>
      </c>
      <c r="E14" s="13">
        <f t="shared" si="1"/>
        <v>0</v>
      </c>
    </row>
    <row r="15" spans="1:6" ht="20.100000000000001" customHeight="1" x14ac:dyDescent="0.2">
      <c r="A15" s="127"/>
      <c r="B15" s="128"/>
      <c r="C15" s="129"/>
      <c r="D15" s="13">
        <f t="shared" si="0"/>
        <v>0</v>
      </c>
      <c r="E15" s="13">
        <f t="shared" si="1"/>
        <v>0</v>
      </c>
    </row>
    <row r="16" spans="1:6" ht="20.100000000000001" customHeight="1" x14ac:dyDescent="0.2">
      <c r="A16" s="127"/>
      <c r="B16" s="128"/>
      <c r="C16" s="129"/>
      <c r="D16" s="13">
        <f t="shared" si="0"/>
        <v>0</v>
      </c>
      <c r="E16" s="13">
        <f t="shared" si="1"/>
        <v>0</v>
      </c>
    </row>
    <row r="17" spans="1:5" ht="20.100000000000001" customHeight="1" x14ac:dyDescent="0.2">
      <c r="A17" s="374"/>
      <c r="B17" s="375"/>
      <c r="C17" s="79"/>
      <c r="D17" s="13">
        <f t="shared" si="0"/>
        <v>0</v>
      </c>
      <c r="E17" s="13">
        <f t="shared" si="1"/>
        <v>0</v>
      </c>
    </row>
    <row r="18" spans="1:5" ht="20.100000000000001" customHeight="1" x14ac:dyDescent="0.2">
      <c r="A18" s="374"/>
      <c r="B18" s="375"/>
      <c r="C18" s="79"/>
      <c r="D18" s="13">
        <f t="shared" si="0"/>
        <v>0</v>
      </c>
      <c r="E18" s="13">
        <f t="shared" si="1"/>
        <v>0</v>
      </c>
    </row>
    <row r="19" spans="1:5" ht="20.100000000000001" customHeight="1" x14ac:dyDescent="0.2">
      <c r="A19" s="374"/>
      <c r="B19" s="375"/>
      <c r="C19" s="79"/>
      <c r="D19" s="13">
        <f t="shared" si="0"/>
        <v>0</v>
      </c>
      <c r="E19" s="13">
        <f t="shared" si="1"/>
        <v>0</v>
      </c>
    </row>
    <row r="20" spans="1:5" ht="20.100000000000001" customHeight="1" x14ac:dyDescent="0.2">
      <c r="A20" s="374"/>
      <c r="B20" s="375"/>
      <c r="C20" s="79"/>
      <c r="D20" s="13">
        <f t="shared" si="0"/>
        <v>0</v>
      </c>
      <c r="E20" s="13">
        <f t="shared" si="1"/>
        <v>0</v>
      </c>
    </row>
    <row r="21" spans="1:5" ht="20.100000000000001" customHeight="1" x14ac:dyDescent="0.2">
      <c r="A21" s="374"/>
      <c r="B21" s="375"/>
      <c r="C21" s="79"/>
      <c r="D21" s="13">
        <f t="shared" si="0"/>
        <v>0</v>
      </c>
      <c r="E21" s="13">
        <f t="shared" si="1"/>
        <v>0</v>
      </c>
    </row>
    <row r="22" spans="1:5" ht="20.100000000000001" customHeight="1" x14ac:dyDescent="0.2">
      <c r="A22" s="374"/>
      <c r="B22" s="375"/>
      <c r="C22" s="79"/>
      <c r="D22" s="13">
        <f t="shared" si="0"/>
        <v>0</v>
      </c>
      <c r="E22" s="13">
        <f t="shared" si="1"/>
        <v>0</v>
      </c>
    </row>
    <row r="23" spans="1:5" ht="20.100000000000001" customHeight="1" x14ac:dyDescent="0.2">
      <c r="A23" s="374"/>
      <c r="B23" s="375"/>
      <c r="C23" s="79"/>
      <c r="D23" s="13">
        <f t="shared" si="0"/>
        <v>0</v>
      </c>
      <c r="E23" s="13">
        <f t="shared" si="1"/>
        <v>0</v>
      </c>
    </row>
    <row r="24" spans="1:5" ht="20.100000000000001" customHeight="1" x14ac:dyDescent="0.2">
      <c r="A24" s="374"/>
      <c r="B24" s="375"/>
      <c r="C24" s="79"/>
      <c r="D24" s="13">
        <f t="shared" si="0"/>
        <v>0</v>
      </c>
      <c r="E24" s="13">
        <f t="shared" si="1"/>
        <v>0</v>
      </c>
    </row>
    <row r="25" spans="1:5" ht="20.100000000000001" customHeight="1" x14ac:dyDescent="0.2">
      <c r="A25" s="374"/>
      <c r="B25" s="375"/>
      <c r="C25" s="79"/>
      <c r="D25" s="13">
        <f t="shared" ref="D25:D28" si="2">IFERROR(C25/GG_Obra,0)</f>
        <v>0</v>
      </c>
      <c r="E25" s="13">
        <f t="shared" ref="E25:E28" si="3">IFERROR(C25/Gastos_Generales_Pesos,0)</f>
        <v>0</v>
      </c>
    </row>
    <row r="26" spans="1:5" ht="20.100000000000001" customHeight="1" x14ac:dyDescent="0.2">
      <c r="A26" s="374"/>
      <c r="B26" s="375"/>
      <c r="C26" s="79"/>
      <c r="D26" s="13">
        <f t="shared" si="2"/>
        <v>0</v>
      </c>
      <c r="E26" s="13">
        <f t="shared" si="3"/>
        <v>0</v>
      </c>
    </row>
    <row r="27" spans="1:5" ht="20.100000000000001" customHeight="1" x14ac:dyDescent="0.2">
      <c r="A27" s="374"/>
      <c r="B27" s="375"/>
      <c r="C27" s="79"/>
      <c r="D27" s="13">
        <f t="shared" si="2"/>
        <v>0</v>
      </c>
      <c r="E27" s="13">
        <f t="shared" si="3"/>
        <v>0</v>
      </c>
    </row>
    <row r="28" spans="1:5" ht="20.100000000000001" customHeight="1" x14ac:dyDescent="0.2">
      <c r="A28" s="374"/>
      <c r="B28" s="375"/>
      <c r="C28" s="79"/>
      <c r="D28" s="13">
        <f t="shared" si="2"/>
        <v>0</v>
      </c>
      <c r="E28" s="13">
        <f t="shared" si="3"/>
        <v>0</v>
      </c>
    </row>
    <row r="29" spans="1:5" ht="20.100000000000001" customHeight="1" x14ac:dyDescent="0.2">
      <c r="A29" s="374"/>
      <c r="B29" s="375"/>
      <c r="C29" s="79"/>
      <c r="D29" s="13">
        <f t="shared" si="0"/>
        <v>0</v>
      </c>
      <c r="E29" s="13">
        <f t="shared" si="1"/>
        <v>0</v>
      </c>
    </row>
    <row r="30" spans="1:5" ht="20.100000000000001" customHeight="1" x14ac:dyDescent="0.2">
      <c r="A30" s="374"/>
      <c r="B30" s="375"/>
      <c r="C30" s="79"/>
      <c r="D30" s="13">
        <f t="shared" si="0"/>
        <v>0</v>
      </c>
      <c r="E30" s="13">
        <f t="shared" si="1"/>
        <v>0</v>
      </c>
    </row>
    <row r="31" spans="1:5" ht="20.100000000000001" customHeight="1" x14ac:dyDescent="0.2">
      <c r="A31" s="374"/>
      <c r="B31" s="375"/>
      <c r="C31" s="79"/>
      <c r="D31" s="13">
        <f t="shared" si="0"/>
        <v>0</v>
      </c>
      <c r="E31" s="13">
        <f t="shared" si="1"/>
        <v>0</v>
      </c>
    </row>
    <row r="32" spans="1:5" ht="20.100000000000001" customHeight="1" x14ac:dyDescent="0.2">
      <c r="A32" s="374"/>
      <c r="B32" s="375"/>
      <c r="C32" s="79"/>
      <c r="D32" s="13">
        <f t="shared" si="0"/>
        <v>0</v>
      </c>
      <c r="E32" s="13">
        <f t="shared" si="1"/>
        <v>0</v>
      </c>
    </row>
    <row r="33" spans="1:5" ht="20.100000000000001" customHeight="1" x14ac:dyDescent="0.2">
      <c r="A33" s="374"/>
      <c r="B33" s="375"/>
      <c r="C33" s="79"/>
      <c r="D33" s="13">
        <f t="shared" si="0"/>
        <v>0</v>
      </c>
      <c r="E33" s="13">
        <f t="shared" si="1"/>
        <v>0</v>
      </c>
    </row>
    <row r="34" spans="1:5" ht="20.100000000000001" customHeight="1" x14ac:dyDescent="0.2">
      <c r="A34" s="374"/>
      <c r="B34" s="375"/>
      <c r="C34" s="79"/>
      <c r="D34" s="13">
        <f t="shared" si="0"/>
        <v>0</v>
      </c>
      <c r="E34" s="13">
        <f t="shared" si="1"/>
        <v>0</v>
      </c>
    </row>
    <row r="35" spans="1:5" ht="20.100000000000001" customHeight="1" x14ac:dyDescent="0.2">
      <c r="A35" s="60"/>
      <c r="E35" s="61"/>
    </row>
    <row r="36" spans="1:5" ht="20.100000000000001" customHeight="1" x14ac:dyDescent="0.2">
      <c r="A36" s="372" t="s">
        <v>42</v>
      </c>
      <c r="B36" s="373"/>
      <c r="C36" s="78">
        <f>ROUND(SUBTOTAL(9,C37:C73),2)</f>
        <v>0</v>
      </c>
      <c r="D36" s="56">
        <f>SUBTOTAL(9,D37:D80)</f>
        <v>0</v>
      </c>
      <c r="E36" s="61"/>
    </row>
    <row r="37" spans="1:5" ht="20.100000000000001" customHeight="1" x14ac:dyDescent="0.2">
      <c r="A37" s="123"/>
      <c r="B37" s="124"/>
      <c r="C37" s="125"/>
      <c r="D37" s="13">
        <f t="shared" ref="D37:D73" si="4">IFERROR(C37/GG_Empresa,0)</f>
        <v>0</v>
      </c>
      <c r="E37" s="13">
        <f t="shared" ref="E37:E73" si="5">IFERROR(C37/Gastos_Generales_Pesos,0)</f>
        <v>0</v>
      </c>
    </row>
    <row r="38" spans="1:5" ht="20.100000000000001" customHeight="1" x14ac:dyDescent="0.2">
      <c r="A38" s="123"/>
      <c r="B38" s="124"/>
      <c r="C38" s="125"/>
      <c r="D38" s="13">
        <f t="shared" si="4"/>
        <v>0</v>
      </c>
      <c r="E38" s="13">
        <f t="shared" si="5"/>
        <v>0</v>
      </c>
    </row>
    <row r="39" spans="1:5" ht="20.100000000000001" customHeight="1" x14ac:dyDescent="0.2">
      <c r="A39" s="123"/>
      <c r="B39" s="124"/>
      <c r="C39" s="125"/>
      <c r="D39" s="13">
        <f t="shared" si="4"/>
        <v>0</v>
      </c>
      <c r="E39" s="13">
        <f t="shared" si="5"/>
        <v>0</v>
      </c>
    </row>
    <row r="40" spans="1:5" ht="20.100000000000001" customHeight="1" x14ac:dyDescent="0.2">
      <c r="A40" s="123"/>
      <c r="B40" s="124"/>
      <c r="C40" s="125"/>
      <c r="D40" s="13">
        <f t="shared" si="4"/>
        <v>0</v>
      </c>
      <c r="E40" s="13">
        <f t="shared" si="5"/>
        <v>0</v>
      </c>
    </row>
    <row r="41" spans="1:5" ht="20.100000000000001" customHeight="1" x14ac:dyDescent="0.2">
      <c r="A41" s="123"/>
      <c r="B41" s="124"/>
      <c r="C41" s="125"/>
      <c r="D41" s="13">
        <f t="shared" ref="D41:D60" si="6">IFERROR(C41/GG_Empresa,0)</f>
        <v>0</v>
      </c>
      <c r="E41" s="13">
        <f t="shared" ref="E41:E60" si="7">IFERROR(C41/Gastos_Generales_Pesos,0)</f>
        <v>0</v>
      </c>
    </row>
    <row r="42" spans="1:5" ht="20.100000000000001" customHeight="1" x14ac:dyDescent="0.2">
      <c r="A42" s="123"/>
      <c r="B42" s="124"/>
      <c r="C42" s="125"/>
      <c r="D42" s="13">
        <f t="shared" si="6"/>
        <v>0</v>
      </c>
      <c r="E42" s="13">
        <f t="shared" si="7"/>
        <v>0</v>
      </c>
    </row>
    <row r="43" spans="1:5" ht="20.100000000000001" customHeight="1" x14ac:dyDescent="0.2">
      <c r="A43" s="123"/>
      <c r="B43" s="124"/>
      <c r="C43" s="125"/>
      <c r="D43" s="13">
        <f t="shared" si="6"/>
        <v>0</v>
      </c>
      <c r="E43" s="13">
        <f t="shared" si="7"/>
        <v>0</v>
      </c>
    </row>
    <row r="44" spans="1:5" ht="20.100000000000001" customHeight="1" x14ac:dyDescent="0.2">
      <c r="A44" s="123"/>
      <c r="B44" s="124"/>
      <c r="C44" s="125"/>
      <c r="D44" s="13">
        <f t="shared" si="6"/>
        <v>0</v>
      </c>
      <c r="E44" s="13">
        <f t="shared" si="7"/>
        <v>0</v>
      </c>
    </row>
    <row r="45" spans="1:5" ht="20.100000000000001" customHeight="1" x14ac:dyDescent="0.2">
      <c r="A45" s="123"/>
      <c r="B45" s="124"/>
      <c r="C45" s="125"/>
      <c r="D45" s="13">
        <f t="shared" si="6"/>
        <v>0</v>
      </c>
      <c r="E45" s="13">
        <f t="shared" si="7"/>
        <v>0</v>
      </c>
    </row>
    <row r="46" spans="1:5" ht="20.100000000000001" customHeight="1" x14ac:dyDescent="0.2">
      <c r="A46" s="123"/>
      <c r="B46" s="124"/>
      <c r="C46" s="125"/>
      <c r="D46" s="13">
        <f t="shared" si="6"/>
        <v>0</v>
      </c>
      <c r="E46" s="13">
        <f t="shared" si="7"/>
        <v>0</v>
      </c>
    </row>
    <row r="47" spans="1:5" ht="20.100000000000001" customHeight="1" x14ac:dyDescent="0.2">
      <c r="A47" s="123"/>
      <c r="B47" s="124"/>
      <c r="C47" s="125"/>
      <c r="D47" s="13">
        <f t="shared" si="6"/>
        <v>0</v>
      </c>
      <c r="E47" s="13">
        <f t="shared" si="7"/>
        <v>0</v>
      </c>
    </row>
    <row r="48" spans="1:5" ht="20.100000000000001" customHeight="1" x14ac:dyDescent="0.2">
      <c r="A48" s="123"/>
      <c r="B48" s="124"/>
      <c r="C48" s="125"/>
      <c r="D48" s="13">
        <f t="shared" si="6"/>
        <v>0</v>
      </c>
      <c r="E48" s="13">
        <f t="shared" si="7"/>
        <v>0</v>
      </c>
    </row>
    <row r="49" spans="1:5" ht="20.100000000000001" customHeight="1" x14ac:dyDescent="0.2">
      <c r="A49" s="123"/>
      <c r="B49" s="124"/>
      <c r="C49" s="125"/>
      <c r="D49" s="13">
        <f t="shared" si="6"/>
        <v>0</v>
      </c>
      <c r="E49" s="13">
        <f t="shared" si="7"/>
        <v>0</v>
      </c>
    </row>
    <row r="50" spans="1:5" ht="20.100000000000001" customHeight="1" x14ac:dyDescent="0.2">
      <c r="A50" s="123"/>
      <c r="B50" s="124"/>
      <c r="C50" s="125"/>
      <c r="D50" s="13">
        <f t="shared" si="6"/>
        <v>0</v>
      </c>
      <c r="E50" s="13">
        <f t="shared" si="7"/>
        <v>0</v>
      </c>
    </row>
    <row r="51" spans="1:5" ht="20.100000000000001" customHeight="1" x14ac:dyDescent="0.2">
      <c r="A51" s="123"/>
      <c r="B51" s="124"/>
      <c r="C51" s="125"/>
      <c r="D51" s="13">
        <f t="shared" si="6"/>
        <v>0</v>
      </c>
      <c r="E51" s="13">
        <f t="shared" si="7"/>
        <v>0</v>
      </c>
    </row>
    <row r="52" spans="1:5" ht="20.100000000000001" customHeight="1" x14ac:dyDescent="0.2">
      <c r="A52" s="123"/>
      <c r="B52" s="124"/>
      <c r="C52" s="125"/>
      <c r="D52" s="13">
        <f t="shared" si="6"/>
        <v>0</v>
      </c>
      <c r="E52" s="13">
        <f t="shared" si="7"/>
        <v>0</v>
      </c>
    </row>
    <row r="53" spans="1:5" ht="20.100000000000001" customHeight="1" x14ac:dyDescent="0.2">
      <c r="A53" s="123"/>
      <c r="B53" s="124"/>
      <c r="C53" s="125"/>
      <c r="D53" s="13">
        <f t="shared" si="6"/>
        <v>0</v>
      </c>
      <c r="E53" s="13">
        <f t="shared" si="7"/>
        <v>0</v>
      </c>
    </row>
    <row r="54" spans="1:5" ht="20.100000000000001" customHeight="1" x14ac:dyDescent="0.2">
      <c r="A54" s="123"/>
      <c r="B54" s="124"/>
      <c r="C54" s="125"/>
      <c r="D54" s="13">
        <f t="shared" si="6"/>
        <v>0</v>
      </c>
      <c r="E54" s="13">
        <f t="shared" si="7"/>
        <v>0</v>
      </c>
    </row>
    <row r="55" spans="1:5" ht="20.100000000000001" customHeight="1" x14ac:dyDescent="0.2">
      <c r="A55" s="123"/>
      <c r="B55" s="124"/>
      <c r="C55" s="125"/>
      <c r="D55" s="13">
        <f t="shared" si="6"/>
        <v>0</v>
      </c>
      <c r="E55" s="13">
        <f t="shared" si="7"/>
        <v>0</v>
      </c>
    </row>
    <row r="56" spans="1:5" ht="20.100000000000001" customHeight="1" x14ac:dyDescent="0.2">
      <c r="A56" s="123"/>
      <c r="B56" s="124"/>
      <c r="C56" s="125"/>
      <c r="D56" s="13">
        <f t="shared" si="6"/>
        <v>0</v>
      </c>
      <c r="E56" s="13">
        <f t="shared" si="7"/>
        <v>0</v>
      </c>
    </row>
    <row r="57" spans="1:5" ht="20.100000000000001" customHeight="1" x14ac:dyDescent="0.2">
      <c r="A57" s="123"/>
      <c r="B57" s="124"/>
      <c r="C57" s="125"/>
      <c r="D57" s="13">
        <f t="shared" si="6"/>
        <v>0</v>
      </c>
      <c r="E57" s="13">
        <f t="shared" si="7"/>
        <v>0</v>
      </c>
    </row>
    <row r="58" spans="1:5" ht="20.100000000000001" customHeight="1" x14ac:dyDescent="0.2">
      <c r="A58" s="123"/>
      <c r="B58" s="126"/>
      <c r="C58" s="125"/>
      <c r="D58" s="13">
        <f t="shared" si="6"/>
        <v>0</v>
      </c>
      <c r="E58" s="13">
        <f t="shared" si="7"/>
        <v>0</v>
      </c>
    </row>
    <row r="59" spans="1:5" ht="20.100000000000001" customHeight="1" x14ac:dyDescent="0.2">
      <c r="A59" s="123"/>
      <c r="B59" s="126"/>
      <c r="C59" s="125"/>
      <c r="D59" s="13">
        <f t="shared" si="6"/>
        <v>0</v>
      </c>
      <c r="E59" s="13">
        <f t="shared" si="7"/>
        <v>0</v>
      </c>
    </row>
    <row r="60" spans="1:5" ht="20.100000000000001" customHeight="1" x14ac:dyDescent="0.2">
      <c r="A60" s="123"/>
      <c r="B60" s="126"/>
      <c r="C60" s="125"/>
      <c r="D60" s="13">
        <f t="shared" si="6"/>
        <v>0</v>
      </c>
      <c r="E60" s="13">
        <f t="shared" si="7"/>
        <v>0</v>
      </c>
    </row>
    <row r="61" spans="1:5" ht="20.100000000000001" customHeight="1" x14ac:dyDescent="0.2">
      <c r="A61" s="123"/>
      <c r="B61" s="126"/>
      <c r="C61" s="125"/>
      <c r="D61" s="13">
        <f t="shared" si="4"/>
        <v>0</v>
      </c>
      <c r="E61" s="13">
        <f t="shared" si="5"/>
        <v>0</v>
      </c>
    </row>
    <row r="62" spans="1:5" ht="20.100000000000001" customHeight="1" x14ac:dyDescent="0.2">
      <c r="A62" s="123"/>
      <c r="B62" s="126"/>
      <c r="C62" s="125"/>
      <c r="D62" s="13">
        <f t="shared" si="4"/>
        <v>0</v>
      </c>
      <c r="E62" s="13">
        <f t="shared" si="5"/>
        <v>0</v>
      </c>
    </row>
    <row r="63" spans="1:5" ht="20.100000000000001" customHeight="1" x14ac:dyDescent="0.2">
      <c r="A63" s="123"/>
      <c r="B63" s="126"/>
      <c r="C63" s="125"/>
      <c r="D63" s="13">
        <f t="shared" si="4"/>
        <v>0</v>
      </c>
      <c r="E63" s="13">
        <f t="shared" si="5"/>
        <v>0</v>
      </c>
    </row>
    <row r="64" spans="1:5" ht="20.100000000000001" customHeight="1" x14ac:dyDescent="0.2">
      <c r="A64" s="123"/>
      <c r="B64" s="126"/>
      <c r="C64" s="125"/>
      <c r="D64" s="13">
        <f t="shared" si="4"/>
        <v>0</v>
      </c>
      <c r="E64" s="13">
        <f t="shared" si="5"/>
        <v>0</v>
      </c>
    </row>
    <row r="65" spans="1:5" ht="20.100000000000001" customHeight="1" x14ac:dyDescent="0.2">
      <c r="A65" s="123"/>
      <c r="B65" s="126"/>
      <c r="C65" s="125"/>
      <c r="D65" s="13">
        <f t="shared" si="4"/>
        <v>0</v>
      </c>
      <c r="E65" s="13">
        <f t="shared" si="5"/>
        <v>0</v>
      </c>
    </row>
    <row r="66" spans="1:5" ht="20.100000000000001" customHeight="1" x14ac:dyDescent="0.2">
      <c r="A66" s="123"/>
      <c r="B66" s="126"/>
      <c r="C66" s="125"/>
      <c r="D66" s="13">
        <f t="shared" si="4"/>
        <v>0</v>
      </c>
      <c r="E66" s="13">
        <f t="shared" si="5"/>
        <v>0</v>
      </c>
    </row>
    <row r="67" spans="1:5" ht="20.100000000000001" customHeight="1" x14ac:dyDescent="0.2">
      <c r="A67" s="123"/>
      <c r="B67" s="126"/>
      <c r="C67" s="125"/>
      <c r="D67" s="13">
        <f t="shared" si="4"/>
        <v>0</v>
      </c>
      <c r="E67" s="13">
        <f t="shared" si="5"/>
        <v>0</v>
      </c>
    </row>
    <row r="68" spans="1:5" ht="20.100000000000001" customHeight="1" x14ac:dyDescent="0.2">
      <c r="A68" s="123"/>
      <c r="B68" s="126"/>
      <c r="C68" s="125"/>
      <c r="D68" s="13">
        <f t="shared" si="4"/>
        <v>0</v>
      </c>
      <c r="E68" s="13">
        <f t="shared" si="5"/>
        <v>0</v>
      </c>
    </row>
    <row r="69" spans="1:5" ht="20.100000000000001" customHeight="1" x14ac:dyDescent="0.2">
      <c r="A69" s="123"/>
      <c r="B69" s="126"/>
      <c r="C69" s="125"/>
      <c r="D69" s="13">
        <f t="shared" si="4"/>
        <v>0</v>
      </c>
      <c r="E69" s="13">
        <f t="shared" si="5"/>
        <v>0</v>
      </c>
    </row>
    <row r="70" spans="1:5" ht="20.100000000000001" customHeight="1" x14ac:dyDescent="0.2">
      <c r="A70" s="123"/>
      <c r="B70" s="126"/>
      <c r="C70" s="125"/>
      <c r="D70" s="13">
        <f t="shared" ref="D70:D72" si="8">IFERROR(C70/GG_Empresa,0)</f>
        <v>0</v>
      </c>
      <c r="E70" s="13">
        <f t="shared" ref="E70:E72" si="9">IFERROR(C70/Gastos_Generales_Pesos,0)</f>
        <v>0</v>
      </c>
    </row>
    <row r="71" spans="1:5" ht="20.100000000000001" customHeight="1" x14ac:dyDescent="0.2">
      <c r="A71" s="123"/>
      <c r="B71" s="126"/>
      <c r="C71" s="125"/>
      <c r="D71" s="13">
        <f t="shared" si="8"/>
        <v>0</v>
      </c>
      <c r="E71" s="13">
        <f t="shared" si="9"/>
        <v>0</v>
      </c>
    </row>
    <row r="72" spans="1:5" ht="20.100000000000001" customHeight="1" x14ac:dyDescent="0.2">
      <c r="A72" s="123"/>
      <c r="B72" s="126"/>
      <c r="C72" s="125"/>
      <c r="D72" s="13">
        <f t="shared" si="8"/>
        <v>0</v>
      </c>
      <c r="E72" s="13">
        <f t="shared" si="9"/>
        <v>0</v>
      </c>
    </row>
    <row r="73" spans="1:5" ht="20.100000000000001" customHeight="1" x14ac:dyDescent="0.2">
      <c r="A73" s="123"/>
      <c r="B73" s="126"/>
      <c r="C73" s="125"/>
      <c r="D73" s="13">
        <f t="shared" si="4"/>
        <v>0</v>
      </c>
      <c r="E73" s="13">
        <f t="shared" si="5"/>
        <v>0</v>
      </c>
    </row>
    <row r="74" spans="1:5" ht="20.100000000000001" customHeight="1" x14ac:dyDescent="0.2">
      <c r="A74" s="60"/>
      <c r="E74" s="61"/>
    </row>
    <row r="75" spans="1:5" ht="20.100000000000001" customHeight="1" x14ac:dyDescent="0.2">
      <c r="A75" s="372" t="s">
        <v>599</v>
      </c>
      <c r="B75" s="373"/>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19" customWidth="1"/>
    <col min="2" max="16384" width="11.42578125" style="119"/>
  </cols>
  <sheetData>
    <row r="1" spans="1:7" ht="30" customHeight="1" x14ac:dyDescent="0.2">
      <c r="A1" s="118" t="s">
        <v>1017</v>
      </c>
    </row>
    <row r="2" spans="1:7" ht="165" x14ac:dyDescent="0.2">
      <c r="A2" s="120" t="s">
        <v>1195</v>
      </c>
    </row>
    <row r="3" spans="1:7" ht="30" customHeight="1" x14ac:dyDescent="0.2">
      <c r="A3" s="118" t="s">
        <v>1018</v>
      </c>
    </row>
    <row r="4" spans="1:7" ht="30" customHeight="1" x14ac:dyDescent="0.2">
      <c r="A4" s="118" t="s">
        <v>1038</v>
      </c>
    </row>
    <row r="5" spans="1:7" ht="150" x14ac:dyDescent="0.2">
      <c r="A5" s="142" t="s">
        <v>1039</v>
      </c>
    </row>
    <row r="6" spans="1:7" ht="105.75" x14ac:dyDescent="0.2">
      <c r="A6" s="142" t="s">
        <v>1198</v>
      </c>
      <c r="B6" s="121"/>
      <c r="C6" s="121"/>
      <c r="D6" s="121"/>
      <c r="E6" s="121"/>
      <c r="F6" s="121"/>
      <c r="G6" s="121"/>
    </row>
    <row r="7" spans="1:7" ht="60" x14ac:dyDescent="0.2">
      <c r="A7" s="142" t="s">
        <v>1199</v>
      </c>
      <c r="B7" s="121"/>
      <c r="C7" s="121"/>
      <c r="D7" s="121"/>
      <c r="E7" s="121"/>
      <c r="F7" s="121"/>
      <c r="G7" s="121"/>
    </row>
    <row r="8" spans="1:7" ht="210" x14ac:dyDescent="0.2">
      <c r="A8" s="142" t="s">
        <v>1200</v>
      </c>
      <c r="B8" s="121"/>
      <c r="C8" s="121"/>
      <c r="D8" s="121"/>
      <c r="E8" s="121"/>
      <c r="F8" s="121"/>
      <c r="G8" s="121"/>
    </row>
    <row r="9" spans="1:7" ht="15" x14ac:dyDescent="0.2">
      <c r="A9" s="120" t="s">
        <v>1040</v>
      </c>
      <c r="B9" s="121"/>
      <c r="C9" s="121"/>
      <c r="D9" s="121"/>
      <c r="E9" s="121"/>
      <c r="F9" s="121"/>
      <c r="G9" s="121"/>
    </row>
    <row r="10" spans="1:7" ht="45" customHeight="1" x14ac:dyDescent="0.2">
      <c r="A10" s="120" t="s">
        <v>1041</v>
      </c>
      <c r="B10" s="121"/>
      <c r="C10" s="121"/>
      <c r="D10" s="121"/>
      <c r="E10" s="121"/>
      <c r="F10" s="121"/>
      <c r="G10" s="121"/>
    </row>
    <row r="11" spans="1:7" ht="30" x14ac:dyDescent="0.2">
      <c r="A11" s="120" t="s">
        <v>1043</v>
      </c>
      <c r="B11" s="121" t="s">
        <v>3</v>
      </c>
      <c r="C11" s="121"/>
      <c r="D11" s="121"/>
      <c r="E11" s="121"/>
      <c r="F11" s="121"/>
      <c r="G11" s="121"/>
    </row>
    <row r="12" spans="1:7" ht="15" x14ac:dyDescent="0.2">
      <c r="A12" s="120" t="s">
        <v>1197</v>
      </c>
      <c r="B12" s="121"/>
      <c r="C12" s="121"/>
      <c r="D12" s="121"/>
      <c r="E12" s="121"/>
      <c r="F12" s="121"/>
      <c r="G12" s="121"/>
    </row>
    <row r="13" spans="1:7" ht="47.25" x14ac:dyDescent="0.2">
      <c r="A13" s="276" t="s">
        <v>1205</v>
      </c>
      <c r="B13" s="121"/>
      <c r="C13" s="121"/>
      <c r="D13" s="121"/>
      <c r="E13" s="121"/>
      <c r="F13" s="121"/>
      <c r="G13" s="121"/>
    </row>
    <row r="14" spans="1:7" ht="30" customHeight="1" x14ac:dyDescent="0.2">
      <c r="A14" s="118" t="s">
        <v>1049</v>
      </c>
    </row>
    <row r="15" spans="1:7" ht="150" x14ac:dyDescent="0.2">
      <c r="A15" s="120" t="s">
        <v>1201</v>
      </c>
    </row>
    <row r="16" spans="1:7" ht="45" customHeight="1" x14ac:dyDescent="0.2">
      <c r="A16" s="120" t="s">
        <v>1202</v>
      </c>
      <c r="B16" s="121"/>
      <c r="C16" s="121"/>
      <c r="D16" s="121"/>
      <c r="E16" s="121"/>
      <c r="F16" s="121"/>
      <c r="G16" s="121"/>
    </row>
    <row r="17" spans="1:7" ht="30" customHeight="1" x14ac:dyDescent="0.2">
      <c r="A17" s="118" t="s">
        <v>1019</v>
      </c>
    </row>
    <row r="18" spans="1:7" ht="45" customHeight="1" x14ac:dyDescent="0.2">
      <c r="A18" s="120" t="s">
        <v>1203</v>
      </c>
      <c r="B18" s="121"/>
      <c r="C18" s="121"/>
      <c r="D18" s="121"/>
      <c r="E18" s="121"/>
      <c r="F18" s="121"/>
      <c r="G18" s="121"/>
    </row>
    <row r="19" spans="1:7" ht="45" customHeight="1" x14ac:dyDescent="0.2">
      <c r="A19" s="120" t="s">
        <v>1044</v>
      </c>
      <c r="B19" s="121"/>
      <c r="C19" s="121"/>
      <c r="D19" s="121"/>
      <c r="E19" s="121"/>
      <c r="F19" s="121"/>
      <c r="G19" s="121"/>
    </row>
    <row r="20" spans="1:7" ht="45" customHeight="1" x14ac:dyDescent="0.2">
      <c r="A20" s="120" t="s">
        <v>1204</v>
      </c>
      <c r="B20" s="121"/>
      <c r="C20" s="121"/>
      <c r="D20" s="121"/>
      <c r="E20" s="121"/>
      <c r="F20" s="121"/>
      <c r="G20" s="121"/>
    </row>
    <row r="21" spans="1:7" ht="30" x14ac:dyDescent="0.2">
      <c r="A21" s="120" t="s">
        <v>1042</v>
      </c>
      <c r="B21" s="121"/>
      <c r="C21" s="121"/>
      <c r="D21" s="121"/>
      <c r="E21" s="121"/>
      <c r="F21" s="121"/>
      <c r="G21" s="121"/>
    </row>
    <row r="22" spans="1:7" ht="15" x14ac:dyDescent="0.2">
      <c r="A22" s="120"/>
      <c r="B22" s="121"/>
      <c r="C22" s="121"/>
      <c r="D22" s="121"/>
      <c r="E22" s="121"/>
      <c r="F22" s="121"/>
      <c r="G22" s="121"/>
    </row>
    <row r="23" spans="1:7" ht="30" customHeight="1" x14ac:dyDescent="0.2">
      <c r="A23" s="118" t="s">
        <v>1020</v>
      </c>
    </row>
    <row r="24" spans="1:7" ht="45" x14ac:dyDescent="0.2">
      <c r="A24" s="120" t="s">
        <v>1206</v>
      </c>
      <c r="B24" s="121"/>
      <c r="C24" s="121"/>
      <c r="D24" s="121"/>
      <c r="E24" s="121"/>
      <c r="F24" s="121"/>
      <c r="G24" s="121"/>
    </row>
    <row r="25" spans="1:7" ht="15" x14ac:dyDescent="0.2">
      <c r="A25" s="120" t="s">
        <v>1045</v>
      </c>
      <c r="B25" s="121"/>
      <c r="C25" s="121"/>
      <c r="D25" s="121"/>
      <c r="E25" s="121"/>
      <c r="F25" s="121"/>
      <c r="G25" s="121"/>
    </row>
    <row r="26" spans="1:7" ht="30" x14ac:dyDescent="0.2">
      <c r="A26" s="120" t="s">
        <v>1207</v>
      </c>
      <c r="B26" s="121"/>
      <c r="C26" s="121"/>
      <c r="D26" s="121"/>
      <c r="E26" s="121"/>
      <c r="F26" s="121"/>
      <c r="G26" s="121"/>
    </row>
    <row r="27" spans="1:7" ht="30" x14ac:dyDescent="0.2">
      <c r="A27" s="120" t="s">
        <v>1208</v>
      </c>
      <c r="B27" s="121"/>
      <c r="C27" s="121"/>
      <c r="D27" s="121"/>
      <c r="E27" s="121"/>
      <c r="F27" s="121"/>
      <c r="G27" s="121"/>
    </row>
    <row r="28" spans="1:7" ht="30" x14ac:dyDescent="0.2">
      <c r="A28" s="120" t="s">
        <v>1209</v>
      </c>
    </row>
    <row r="29" spans="1:7" ht="45" x14ac:dyDescent="0.2">
      <c r="A29" s="120" t="s">
        <v>1051</v>
      </c>
    </row>
    <row r="30" spans="1:7" ht="30.75" x14ac:dyDescent="0.2">
      <c r="A30" s="120" t="s">
        <v>1210</v>
      </c>
    </row>
    <row r="31" spans="1:7" ht="135.75" x14ac:dyDescent="0.2">
      <c r="A31" s="120" t="s">
        <v>1211</v>
      </c>
    </row>
    <row r="32" spans="1:7" ht="30" customHeight="1" x14ac:dyDescent="0.2">
      <c r="A32" s="118" t="s">
        <v>1021</v>
      </c>
    </row>
    <row r="33" spans="1:7" ht="45" x14ac:dyDescent="0.2">
      <c r="A33" s="120" t="s">
        <v>1212</v>
      </c>
    </row>
    <row r="34" spans="1:7" ht="150" x14ac:dyDescent="0.2">
      <c r="A34" s="120" t="s">
        <v>1213</v>
      </c>
    </row>
    <row r="35" spans="1:7" ht="120" x14ac:dyDescent="0.2">
      <c r="A35" s="120" t="s">
        <v>1052</v>
      </c>
    </row>
    <row r="36" spans="1:7" ht="44.25" customHeight="1" x14ac:dyDescent="0.2">
      <c r="A36" s="120" t="s">
        <v>1022</v>
      </c>
    </row>
    <row r="37" spans="1:7" ht="15" x14ac:dyDescent="0.2">
      <c r="A37" s="120" t="s">
        <v>1055</v>
      </c>
    </row>
    <row r="38" spans="1:7" ht="30" customHeight="1" x14ac:dyDescent="0.2">
      <c r="A38" s="118" t="s">
        <v>1023</v>
      </c>
    </row>
    <row r="39" spans="1:7" ht="45" x14ac:dyDescent="0.2">
      <c r="A39" s="120" t="s">
        <v>1046</v>
      </c>
      <c r="B39" s="121"/>
      <c r="C39" s="121"/>
      <c r="D39" s="121"/>
      <c r="E39" s="121"/>
      <c r="F39" s="121"/>
      <c r="G39" s="121"/>
    </row>
    <row r="40" spans="1:7" ht="30" x14ac:dyDescent="0.2">
      <c r="A40" s="120" t="s">
        <v>1053</v>
      </c>
    </row>
    <row r="41" spans="1:7" ht="30" x14ac:dyDescent="0.2">
      <c r="A41" s="120" t="s">
        <v>1054</v>
      </c>
    </row>
    <row r="42" spans="1:7" ht="15.75" x14ac:dyDescent="0.2">
      <c r="A42" s="118" t="s">
        <v>1024</v>
      </c>
    </row>
    <row r="43" spans="1:7" ht="45" x14ac:dyDescent="0.2">
      <c r="A43" s="120" t="s">
        <v>1025</v>
      </c>
    </row>
    <row r="45" spans="1:7" ht="30" customHeight="1" x14ac:dyDescent="0.2">
      <c r="A45" s="118" t="s">
        <v>1047</v>
      </c>
    </row>
    <row r="46" spans="1:7" ht="45" x14ac:dyDescent="0.2">
      <c r="A46" s="120" t="s">
        <v>1048</v>
      </c>
    </row>
    <row r="47" spans="1:7" ht="30" x14ac:dyDescent="0.2">
      <c r="A47" s="120" t="s">
        <v>1050</v>
      </c>
    </row>
    <row r="48" spans="1:7" ht="25.5" x14ac:dyDescent="0.2">
      <c r="A48" s="277" t="s">
        <v>1214</v>
      </c>
    </row>
    <row r="49" spans="1:1" ht="15" x14ac:dyDescent="0.2">
      <c r="A49" s="12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663"/>
  <sheetViews>
    <sheetView showGridLines="0" showZeros="0" topLeftCell="A29" zoomScale="90" zoomScaleNormal="90" zoomScaleSheetLayoutView="90" workbookViewId="0">
      <selection activeCell="G54" sqref="G54"/>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3"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25" t="s">
        <v>1013</v>
      </c>
      <c r="B1" s="325"/>
      <c r="C1" s="325"/>
      <c r="D1" s="325"/>
      <c r="E1" s="325"/>
      <c r="F1" s="98"/>
      <c r="J1" s="98"/>
    </row>
    <row r="2" spans="1:10" ht="20.100000000000001" customHeight="1" x14ac:dyDescent="0.2">
      <c r="A2" s="74" t="s">
        <v>10</v>
      </c>
      <c r="C2" s="74" t="s">
        <v>1240</v>
      </c>
      <c r="D2" s="134"/>
      <c r="E2" s="74"/>
      <c r="F2" s="74"/>
      <c r="J2" s="74"/>
    </row>
    <row r="3" spans="1:10" s="104" customFormat="1" ht="20.100000000000001" customHeight="1" x14ac:dyDescent="0.2">
      <c r="A3" s="103" t="s">
        <v>11</v>
      </c>
      <c r="B3" s="300"/>
      <c r="C3" s="105" t="s">
        <v>1289</v>
      </c>
      <c r="D3" s="135"/>
      <c r="E3" s="106"/>
      <c r="F3" s="106"/>
      <c r="H3" s="298"/>
      <c r="J3" s="106"/>
    </row>
    <row r="4" spans="1:10" s="104" customFormat="1" ht="20.100000000000001" customHeight="1" x14ac:dyDescent="0.2">
      <c r="A4" s="103" t="s">
        <v>15</v>
      </c>
      <c r="B4" s="300"/>
      <c r="C4" s="107" t="s">
        <v>1290</v>
      </c>
      <c r="D4" s="135"/>
      <c r="E4" s="106"/>
      <c r="F4" s="106"/>
      <c r="H4" s="298"/>
      <c r="J4" s="106"/>
    </row>
    <row r="5" spans="1:10" s="104" customFormat="1" ht="20.100000000000001" customHeight="1" x14ac:dyDescent="0.2">
      <c r="A5" s="103" t="s">
        <v>14</v>
      </c>
      <c r="B5" s="300"/>
      <c r="C5" s="108"/>
      <c r="D5" s="136"/>
      <c r="H5" s="298"/>
    </row>
    <row r="6" spans="1:10" s="104" customFormat="1" ht="20.100000000000001" customHeight="1" x14ac:dyDescent="0.2">
      <c r="A6" s="103" t="s">
        <v>35</v>
      </c>
      <c r="B6" s="300"/>
      <c r="C6" s="109"/>
      <c r="D6" s="136"/>
      <c r="H6" s="298"/>
    </row>
    <row r="7" spans="1:10" s="104" customFormat="1" ht="20.100000000000001" customHeight="1" x14ac:dyDescent="0.2">
      <c r="A7" s="103" t="s">
        <v>17</v>
      </c>
      <c r="B7" s="300"/>
      <c r="C7" s="110">
        <v>13351016.939999999</v>
      </c>
      <c r="D7" s="136"/>
      <c r="H7" s="298"/>
    </row>
    <row r="8" spans="1:10" s="104" customFormat="1" ht="20.100000000000001" customHeight="1" x14ac:dyDescent="0.2">
      <c r="A8" s="103" t="s">
        <v>989</v>
      </c>
      <c r="B8" s="300"/>
      <c r="C8" s="111"/>
      <c r="D8" s="136"/>
      <c r="H8" s="298"/>
    </row>
    <row r="9" spans="1:10" s="104" customFormat="1" ht="20.100000000000001" customHeight="1" x14ac:dyDescent="0.2">
      <c r="A9" s="103" t="s">
        <v>988</v>
      </c>
      <c r="B9" s="300"/>
      <c r="C9" s="112"/>
      <c r="D9" s="136"/>
      <c r="H9" s="298"/>
    </row>
    <row r="10" spans="1:10" s="104" customFormat="1" ht="20.100000000000001" customHeight="1" x14ac:dyDescent="0.2">
      <c r="A10" s="103" t="s">
        <v>16</v>
      </c>
      <c r="B10" s="300"/>
      <c r="C10" s="113" t="s">
        <v>1288</v>
      </c>
      <c r="D10" s="136"/>
      <c r="H10" s="298"/>
    </row>
    <row r="11" spans="1:10" s="104" customFormat="1" ht="20.100000000000001" customHeight="1" x14ac:dyDescent="0.2">
      <c r="B11" s="300"/>
      <c r="C11" s="114"/>
      <c r="D11" s="136"/>
      <c r="H11" s="298"/>
    </row>
    <row r="12" spans="1:10" ht="20.100000000000001" customHeight="1" x14ac:dyDescent="0.2">
      <c r="A12" s="325" t="s">
        <v>1014</v>
      </c>
      <c r="B12" s="325"/>
      <c r="C12" s="325"/>
      <c r="D12" s="325"/>
      <c r="E12" s="325"/>
      <c r="F12" s="98"/>
      <c r="J12" s="98"/>
    </row>
    <row r="13" spans="1:10" s="104" customFormat="1" ht="20.100000000000001" customHeight="1" x14ac:dyDescent="0.2">
      <c r="A13" s="103" t="s">
        <v>12</v>
      </c>
      <c r="B13" s="300"/>
      <c r="C13" s="202"/>
      <c r="D13" s="136"/>
      <c r="H13" s="298"/>
    </row>
    <row r="14" spans="1:10" s="104" customFormat="1" ht="20.100000000000001" customHeight="1" x14ac:dyDescent="0.2">
      <c r="A14" s="103" t="s">
        <v>1189</v>
      </c>
      <c r="B14" s="300"/>
      <c r="C14" s="203"/>
      <c r="D14" s="136"/>
      <c r="H14" s="298"/>
    </row>
    <row r="15" spans="1:10" ht="20.100000000000001" customHeight="1" x14ac:dyDescent="0.2">
      <c r="A15" s="103" t="s">
        <v>1008</v>
      </c>
      <c r="C15" s="252"/>
      <c r="D15" s="137"/>
      <c r="E15" s="130"/>
      <c r="F15" s="130"/>
      <c r="J15" s="130"/>
    </row>
    <row r="16" spans="1:10" ht="20.100000000000001" customHeight="1" x14ac:dyDescent="0.2">
      <c r="A16" s="103" t="s">
        <v>1007</v>
      </c>
      <c r="C16" s="203"/>
      <c r="D16" s="137"/>
    </row>
    <row r="17" spans="1:10" ht="20.100000000000001" customHeight="1" x14ac:dyDescent="0.2">
      <c r="A17" s="103" t="s">
        <v>1033</v>
      </c>
      <c r="C17" s="203">
        <v>2.4E-2</v>
      </c>
      <c r="D17" s="137"/>
    </row>
    <row r="18" spans="1:10" ht="20.100000000000001" customHeight="1" x14ac:dyDescent="0.2">
      <c r="A18" s="103" t="s">
        <v>1006</v>
      </c>
      <c r="C18" s="203">
        <v>0.21</v>
      </c>
      <c r="D18" s="137"/>
    </row>
    <row r="19" spans="1:10" ht="20.100000000000001" customHeight="1" x14ac:dyDescent="0.2">
      <c r="A19" s="103"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29" t="s">
        <v>1032</v>
      </c>
      <c r="C21" s="330"/>
      <c r="D21" s="330"/>
      <c r="E21" s="331"/>
      <c r="F21" s="98"/>
      <c r="J21" s="98"/>
    </row>
    <row r="23" spans="1:10" ht="20.100000000000001" customHeight="1" x14ac:dyDescent="0.2">
      <c r="B23" s="332" t="s">
        <v>990</v>
      </c>
      <c r="C23" s="326" t="s">
        <v>0</v>
      </c>
      <c r="D23" s="333" t="s">
        <v>1</v>
      </c>
      <c r="E23" s="334" t="s">
        <v>2</v>
      </c>
      <c r="F23" s="140"/>
      <c r="G23" s="326" t="s">
        <v>1035</v>
      </c>
      <c r="H23" s="326"/>
      <c r="I23" s="249"/>
      <c r="J23" s="327" t="s">
        <v>1034</v>
      </c>
    </row>
    <row r="24" spans="1:10" ht="20.100000000000001" customHeight="1" x14ac:dyDescent="0.2">
      <c r="B24" s="332"/>
      <c r="C24" s="326"/>
      <c r="D24" s="333"/>
      <c r="E24" s="334"/>
      <c r="F24" s="140"/>
      <c r="G24" s="132" t="s">
        <v>1036</v>
      </c>
      <c r="H24" s="299" t="s">
        <v>1</v>
      </c>
      <c r="I24" s="250"/>
      <c r="J24" s="328"/>
    </row>
    <row r="25" spans="1:10" ht="20.100000000000001" customHeight="1" thickBot="1" x14ac:dyDescent="0.25">
      <c r="B25" s="301"/>
      <c r="C25" s="131"/>
      <c r="D25" s="138"/>
      <c r="E25" s="73"/>
      <c r="F25" s="140"/>
      <c r="G25" s="295"/>
      <c r="H25" s="296"/>
      <c r="J25" s="115"/>
    </row>
    <row r="26" spans="1:10" ht="20.100000000000001" customHeight="1" thickBot="1" x14ac:dyDescent="0.25">
      <c r="A26" s="75">
        <f t="shared" ref="A26:A59" si="0">IF(D26=0,A25,A25+1)</f>
        <v>0</v>
      </c>
      <c r="B26" s="319">
        <v>1</v>
      </c>
      <c r="C26" s="166" t="str">
        <f t="shared" ref="C26:C55" si="1">IFERROR(VLOOKUP(J26,Tabla_Items,2,FALSE),G26)</f>
        <v xml:space="preserve"> TRABAJOS GENERALES DE LA OBRA</v>
      </c>
      <c r="D26" s="139">
        <f t="shared" ref="D26:D55" si="2">IFERROR(VLOOKUP(J26,Tabla_Items,3,FALSE),H26)</f>
        <v>0</v>
      </c>
      <c r="E26" s="116"/>
      <c r="F26" s="199"/>
      <c r="G26" s="302" t="s">
        <v>1243</v>
      </c>
      <c r="H26" s="303"/>
      <c r="I26" s="133"/>
      <c r="J26" s="200"/>
    </row>
    <row r="27" spans="1:10" ht="20.100000000000001" customHeight="1" x14ac:dyDescent="0.2">
      <c r="A27" s="75">
        <f t="shared" si="0"/>
        <v>1</v>
      </c>
      <c r="B27" s="320" t="s">
        <v>1218</v>
      </c>
      <c r="C27" s="166" t="str">
        <f t="shared" si="1"/>
        <v>Cartel de Obra</v>
      </c>
      <c r="D27" s="139" t="str">
        <f t="shared" si="2"/>
        <v xml:space="preserve">Un </v>
      </c>
      <c r="E27" s="117"/>
      <c r="F27" s="201"/>
      <c r="G27" s="304" t="s">
        <v>1244</v>
      </c>
      <c r="H27" s="305" t="s">
        <v>1231</v>
      </c>
      <c r="I27" s="133"/>
      <c r="J27" s="200"/>
    </row>
    <row r="28" spans="1:10" ht="20.100000000000001" customHeight="1" x14ac:dyDescent="0.2">
      <c r="A28" s="75">
        <f t="shared" si="0"/>
        <v>2</v>
      </c>
      <c r="B28" s="320" t="s">
        <v>1219</v>
      </c>
      <c r="C28" s="166" t="str">
        <f t="shared" si="1"/>
        <v>Obrador</v>
      </c>
      <c r="D28" s="139" t="str">
        <f t="shared" si="2"/>
        <v>gl</v>
      </c>
      <c r="E28" s="117"/>
      <c r="F28" s="201"/>
      <c r="G28" s="304" t="s">
        <v>782</v>
      </c>
      <c r="H28" s="307" t="s">
        <v>4</v>
      </c>
      <c r="I28" s="133"/>
      <c r="J28" s="200"/>
    </row>
    <row r="29" spans="1:10" ht="20.100000000000001" customHeight="1" x14ac:dyDescent="0.2">
      <c r="A29" s="75">
        <f t="shared" si="0"/>
        <v>3</v>
      </c>
      <c r="B29" s="320" t="s">
        <v>1220</v>
      </c>
      <c r="C29" s="166" t="str">
        <f t="shared" si="1"/>
        <v>Cercado de Obra</v>
      </c>
      <c r="D29" s="139" t="str">
        <f t="shared" si="2"/>
        <v>gl</v>
      </c>
      <c r="E29" s="117"/>
      <c r="F29" s="201"/>
      <c r="G29" s="304" t="s">
        <v>1245</v>
      </c>
      <c r="H29" s="307" t="s">
        <v>4</v>
      </c>
      <c r="I29" s="133"/>
      <c r="J29" s="200"/>
    </row>
    <row r="30" spans="1:10" ht="20.100000000000001" customHeight="1" x14ac:dyDescent="0.2">
      <c r="A30" s="75">
        <f t="shared" si="0"/>
        <v>4</v>
      </c>
      <c r="B30" s="320" t="s">
        <v>1221</v>
      </c>
      <c r="C30" s="166" t="str">
        <f t="shared" si="1"/>
        <v>Limpieza de terreno</v>
      </c>
      <c r="D30" s="139" t="str">
        <f t="shared" si="2"/>
        <v>m2</v>
      </c>
      <c r="E30" s="117"/>
      <c r="F30" s="201"/>
      <c r="G30" s="304" t="s">
        <v>786</v>
      </c>
      <c r="H30" s="305" t="s">
        <v>6</v>
      </c>
      <c r="I30" s="133"/>
      <c r="J30" s="200"/>
    </row>
    <row r="31" spans="1:10" ht="20.100000000000001" customHeight="1" x14ac:dyDescent="0.2">
      <c r="A31" s="75">
        <f t="shared" si="0"/>
        <v>4</v>
      </c>
      <c r="B31" s="321" t="s">
        <v>1264</v>
      </c>
      <c r="C31" s="166" t="str">
        <f t="shared" si="1"/>
        <v>Cumplimiento Plan de Gestión Ambiental y Social. Condiciones de Higiene y Seguridad</v>
      </c>
      <c r="D31" s="139">
        <f t="shared" si="2"/>
        <v>0</v>
      </c>
      <c r="E31" s="117"/>
      <c r="F31" s="201"/>
      <c r="G31" s="308" t="s">
        <v>1225</v>
      </c>
      <c r="H31" s="307"/>
      <c r="I31" s="133"/>
      <c r="J31" s="200"/>
    </row>
    <row r="32" spans="1:10" ht="20.100000000000001" customHeight="1" x14ac:dyDescent="0.2">
      <c r="A32" s="75">
        <f t="shared" si="0"/>
        <v>5</v>
      </c>
      <c r="B32" s="321" t="s">
        <v>1265</v>
      </c>
      <c r="C32" s="166" t="str">
        <f t="shared" si="1"/>
        <v>Plan de Manejo Ambiental</v>
      </c>
      <c r="D32" s="139" t="str">
        <f t="shared" si="2"/>
        <v>gl</v>
      </c>
      <c r="E32" s="117"/>
      <c r="F32" s="201"/>
      <c r="G32" s="306" t="s">
        <v>1226</v>
      </c>
      <c r="H32" s="307" t="s">
        <v>4</v>
      </c>
      <c r="I32" s="133"/>
      <c r="J32" s="200"/>
    </row>
    <row r="33" spans="1:10" ht="20.100000000000001" customHeight="1" x14ac:dyDescent="0.2">
      <c r="A33" s="75">
        <f t="shared" si="0"/>
        <v>6</v>
      </c>
      <c r="B33" s="321" t="s">
        <v>1266</v>
      </c>
      <c r="C33" s="166" t="str">
        <f t="shared" si="1"/>
        <v>Permiso Ambiental</v>
      </c>
      <c r="D33" s="139" t="str">
        <f t="shared" si="2"/>
        <v>mes</v>
      </c>
      <c r="E33" s="117"/>
      <c r="F33" s="201"/>
      <c r="G33" s="306" t="s">
        <v>1227</v>
      </c>
      <c r="H33" s="307" t="s">
        <v>1232</v>
      </c>
      <c r="I33" s="133"/>
      <c r="J33" s="200"/>
    </row>
    <row r="34" spans="1:10" ht="20.100000000000001" customHeight="1" thickBot="1" x14ac:dyDescent="0.25">
      <c r="A34" s="75">
        <f t="shared" si="0"/>
        <v>7</v>
      </c>
      <c r="B34" s="322" t="s">
        <v>1267</v>
      </c>
      <c r="C34" s="166" t="str">
        <f t="shared" si="1"/>
        <v>Seguimiento Pmas</v>
      </c>
      <c r="D34" s="139" t="str">
        <f t="shared" si="2"/>
        <v>mes</v>
      </c>
      <c r="E34" s="117"/>
      <c r="F34" s="201"/>
      <c r="G34" s="309" t="s">
        <v>1228</v>
      </c>
      <c r="H34" s="310" t="s">
        <v>1232</v>
      </c>
      <c r="I34" s="133"/>
      <c r="J34" s="200"/>
    </row>
    <row r="35" spans="1:10" ht="20.100000000000001" customHeight="1" thickBot="1" x14ac:dyDescent="0.25">
      <c r="A35" s="75">
        <f t="shared" si="0"/>
        <v>7</v>
      </c>
      <c r="B35" s="319" t="s">
        <v>1268</v>
      </c>
      <c r="C35" s="166" t="str">
        <f t="shared" si="1"/>
        <v>COMPONENTE CANCHA</v>
      </c>
      <c r="D35" s="139">
        <f t="shared" si="2"/>
        <v>0</v>
      </c>
      <c r="E35" s="117"/>
      <c r="F35" s="201"/>
      <c r="G35" s="302" t="s">
        <v>1246</v>
      </c>
      <c r="H35" s="311"/>
      <c r="I35" s="133"/>
      <c r="J35" s="200"/>
    </row>
    <row r="36" spans="1:10" ht="20.100000000000001" customHeight="1" x14ac:dyDescent="0.2">
      <c r="A36" s="75">
        <f t="shared" si="0"/>
        <v>8</v>
      </c>
      <c r="B36" s="320" t="s">
        <v>1222</v>
      </c>
      <c r="C36" s="166" t="str">
        <f t="shared" si="1"/>
        <v>Replanteo del componente</v>
      </c>
      <c r="D36" s="139" t="str">
        <f t="shared" si="2"/>
        <v>m2</v>
      </c>
      <c r="E36" s="117"/>
      <c r="F36" s="201"/>
      <c r="G36" s="312" t="s">
        <v>1247</v>
      </c>
      <c r="H36" s="307" t="s">
        <v>6</v>
      </c>
      <c r="I36" s="133"/>
      <c r="J36" s="200"/>
    </row>
    <row r="37" spans="1:10" ht="20.100000000000001" customHeight="1" x14ac:dyDescent="0.2">
      <c r="A37" s="75">
        <f t="shared" si="0"/>
        <v>8</v>
      </c>
      <c r="B37" s="320" t="s">
        <v>1223</v>
      </c>
      <c r="C37" s="166" t="str">
        <f t="shared" si="1"/>
        <v>Movimiento de Suelos</v>
      </c>
      <c r="D37" s="139">
        <f t="shared" si="2"/>
        <v>0</v>
      </c>
      <c r="E37" s="117"/>
      <c r="F37" s="201"/>
      <c r="G37" s="312" t="s">
        <v>1248</v>
      </c>
      <c r="H37" s="305"/>
      <c r="I37" s="133"/>
      <c r="J37" s="200"/>
    </row>
    <row r="38" spans="1:10" ht="20.100000000000001" customHeight="1" x14ac:dyDescent="0.2">
      <c r="A38" s="75">
        <f t="shared" si="0"/>
        <v>9</v>
      </c>
      <c r="B38" s="320" t="s">
        <v>1269</v>
      </c>
      <c r="C38" s="166" t="str">
        <f t="shared" si="1"/>
        <v>Extracción de tierra originaria</v>
      </c>
      <c r="D38" s="139" t="str">
        <f t="shared" si="2"/>
        <v>m3</v>
      </c>
      <c r="E38" s="117"/>
      <c r="F38" s="201"/>
      <c r="G38" s="306" t="s">
        <v>1249</v>
      </c>
      <c r="H38" s="307" t="s">
        <v>5</v>
      </c>
      <c r="I38" s="133"/>
      <c r="J38" s="200"/>
    </row>
    <row r="39" spans="1:10" ht="20.100000000000001" customHeight="1" x14ac:dyDescent="0.2">
      <c r="A39" s="75">
        <f t="shared" si="0"/>
        <v>10</v>
      </c>
      <c r="B39" s="320" t="s">
        <v>1270</v>
      </c>
      <c r="C39" s="166" t="str">
        <f t="shared" si="1"/>
        <v>Excavacion para bases / insertos</v>
      </c>
      <c r="D39" s="139" t="str">
        <f t="shared" si="2"/>
        <v>m3</v>
      </c>
      <c r="E39" s="117"/>
      <c r="F39" s="201"/>
      <c r="G39" s="313" t="s">
        <v>1250</v>
      </c>
      <c r="H39" s="307" t="s">
        <v>5</v>
      </c>
      <c r="I39" s="133"/>
      <c r="J39" s="200"/>
    </row>
    <row r="40" spans="1:10" ht="20.100000000000001" customHeight="1" x14ac:dyDescent="0.2">
      <c r="A40" s="75">
        <f t="shared" si="0"/>
        <v>11</v>
      </c>
      <c r="B40" s="320" t="s">
        <v>1271</v>
      </c>
      <c r="C40" s="166" t="str">
        <f t="shared" si="1"/>
        <v>Rellenos + compactación terreno con aporte de tierra</v>
      </c>
      <c r="D40" s="139" t="str">
        <f t="shared" si="2"/>
        <v>m3</v>
      </c>
      <c r="E40" s="117"/>
      <c r="F40" s="201"/>
      <c r="G40" s="314" t="s">
        <v>1251</v>
      </c>
      <c r="H40" s="307" t="s">
        <v>5</v>
      </c>
      <c r="I40" s="133"/>
      <c r="J40" s="200"/>
    </row>
    <row r="41" spans="1:10" ht="20.100000000000001" customHeight="1" x14ac:dyDescent="0.2">
      <c r="A41" s="75">
        <f t="shared" si="0"/>
        <v>12</v>
      </c>
      <c r="B41" s="321" t="s">
        <v>1241</v>
      </c>
      <c r="C41" s="166" t="str">
        <f t="shared" si="1"/>
        <v>Relleno de bases / insertos</v>
      </c>
      <c r="D41" s="139" t="str">
        <f t="shared" si="2"/>
        <v>m3</v>
      </c>
      <c r="E41" s="117"/>
      <c r="F41" s="201"/>
      <c r="G41" s="315" t="s">
        <v>1252</v>
      </c>
      <c r="H41" s="307" t="s">
        <v>5</v>
      </c>
      <c r="I41" s="133"/>
      <c r="J41" s="200"/>
    </row>
    <row r="42" spans="1:10" ht="20.100000000000001" customHeight="1" x14ac:dyDescent="0.2">
      <c r="A42" s="75">
        <f t="shared" si="0"/>
        <v>13</v>
      </c>
      <c r="B42" s="321" t="s">
        <v>1272</v>
      </c>
      <c r="C42" s="166" t="str">
        <f t="shared" si="1"/>
        <v>Piso de Hº Aº espesor 15 cm</v>
      </c>
      <c r="D42" s="139" t="str">
        <f t="shared" si="2"/>
        <v>m2</v>
      </c>
      <c r="E42" s="117"/>
      <c r="F42" s="201"/>
      <c r="G42" s="316" t="s">
        <v>1253</v>
      </c>
      <c r="H42" s="307" t="s">
        <v>6</v>
      </c>
      <c r="I42" s="133"/>
      <c r="J42" s="200"/>
    </row>
    <row r="43" spans="1:10" ht="20.100000000000001" customHeight="1" x14ac:dyDescent="0.2">
      <c r="A43" s="75">
        <f t="shared" si="0"/>
        <v>14</v>
      </c>
      <c r="B43" s="321" t="s">
        <v>1273</v>
      </c>
      <c r="C43" s="166" t="str">
        <f t="shared" si="1"/>
        <v>Terminación en piso de Hº Aº con cemento alisado (playón polideportivo)</v>
      </c>
      <c r="D43" s="139" t="str">
        <f t="shared" si="2"/>
        <v>m2</v>
      </c>
      <c r="E43" s="117"/>
      <c r="F43" s="201"/>
      <c r="G43" s="316" t="s">
        <v>1254</v>
      </c>
      <c r="H43" s="307" t="s">
        <v>6</v>
      </c>
      <c r="I43" s="133"/>
      <c r="J43" s="200"/>
    </row>
    <row r="44" spans="1:10" ht="20.100000000000001" customHeight="1" x14ac:dyDescent="0.2">
      <c r="A44" s="75">
        <f t="shared" si="0"/>
        <v>15</v>
      </c>
      <c r="B44" s="321" t="s">
        <v>1274</v>
      </c>
      <c r="C44" s="166" t="str">
        <f t="shared" si="1"/>
        <v>Cordón perimetral Hº Aº</v>
      </c>
      <c r="D44" s="139" t="str">
        <f t="shared" si="2"/>
        <v>ml</v>
      </c>
      <c r="E44" s="117"/>
      <c r="F44" s="201"/>
      <c r="G44" s="316" t="s">
        <v>1291</v>
      </c>
      <c r="H44" s="307" t="s">
        <v>606</v>
      </c>
      <c r="I44" s="133"/>
      <c r="J44" s="200"/>
    </row>
    <row r="45" spans="1:10" ht="20.100000000000001" customHeight="1" x14ac:dyDescent="0.2">
      <c r="A45" s="75">
        <f t="shared" si="0"/>
        <v>16</v>
      </c>
      <c r="B45" s="321" t="s">
        <v>1275</v>
      </c>
      <c r="C45" s="166" t="str">
        <f t="shared" si="1"/>
        <v>Demarcación de canchas</v>
      </c>
      <c r="D45" s="139" t="str">
        <f t="shared" si="2"/>
        <v>gl</v>
      </c>
      <c r="E45" s="117"/>
      <c r="F45" s="201"/>
      <c r="G45" s="316" t="s">
        <v>1255</v>
      </c>
      <c r="H45" s="307" t="s">
        <v>4</v>
      </c>
      <c r="I45" s="133"/>
      <c r="J45" s="200"/>
    </row>
    <row r="46" spans="1:10" ht="20.100000000000001" customHeight="1" x14ac:dyDescent="0.2">
      <c r="A46" s="75">
        <f t="shared" si="0"/>
        <v>17</v>
      </c>
      <c r="B46" s="320" t="s">
        <v>1276</v>
      </c>
      <c r="C46" s="166" t="str">
        <f t="shared" si="1"/>
        <v>Pintura en la superficie del playon</v>
      </c>
      <c r="D46" s="139" t="str">
        <f t="shared" si="2"/>
        <v>gl</v>
      </c>
      <c r="E46" s="117"/>
      <c r="F46" s="201"/>
      <c r="G46" s="308" t="s">
        <v>1256</v>
      </c>
      <c r="H46" s="307" t="s">
        <v>4</v>
      </c>
      <c r="I46" s="133"/>
      <c r="J46" s="200"/>
    </row>
    <row r="47" spans="1:10" ht="20.100000000000001" customHeight="1" x14ac:dyDescent="0.2">
      <c r="A47" s="75">
        <f t="shared" si="0"/>
        <v>18</v>
      </c>
      <c r="B47" s="320" t="s">
        <v>1277</v>
      </c>
      <c r="C47" s="166" t="str">
        <f t="shared" si="1"/>
        <v>Demarcación institucional</v>
      </c>
      <c r="D47" s="139" t="str">
        <f t="shared" si="2"/>
        <v>gl</v>
      </c>
      <c r="E47" s="117"/>
      <c r="F47" s="201"/>
      <c r="G47" s="316" t="s">
        <v>1257</v>
      </c>
      <c r="H47" s="307" t="s">
        <v>4</v>
      </c>
      <c r="I47" s="133"/>
      <c r="J47" s="200"/>
    </row>
    <row r="48" spans="1:10" ht="20.100000000000001" customHeight="1" x14ac:dyDescent="0.2">
      <c r="A48" s="75">
        <f t="shared" si="0"/>
        <v>19</v>
      </c>
      <c r="B48" s="320" t="s">
        <v>1278</v>
      </c>
      <c r="C48" s="166" t="str">
        <f t="shared" si="1"/>
        <v>Jirafas - Tableros de Basquet</v>
      </c>
      <c r="D48" s="139" t="str">
        <f t="shared" si="2"/>
        <v>gl</v>
      </c>
      <c r="E48" s="117"/>
      <c r="F48" s="201"/>
      <c r="G48" s="316" t="s">
        <v>1258</v>
      </c>
      <c r="H48" s="307" t="s">
        <v>4</v>
      </c>
      <c r="I48" s="133"/>
      <c r="J48" s="200"/>
    </row>
    <row r="49" spans="1:10" ht="20.100000000000001" customHeight="1" x14ac:dyDescent="0.2">
      <c r="A49" s="75">
        <f t="shared" si="0"/>
        <v>20</v>
      </c>
      <c r="B49" s="320" t="s">
        <v>1279</v>
      </c>
      <c r="C49" s="166" t="str">
        <f t="shared" si="1"/>
        <v>Arcos de futbol</v>
      </c>
      <c r="D49" s="139" t="str">
        <f t="shared" si="2"/>
        <v>gl</v>
      </c>
      <c r="E49" s="117"/>
      <c r="F49" s="201"/>
      <c r="G49" s="317" t="s">
        <v>1259</v>
      </c>
      <c r="H49" s="307" t="s">
        <v>4</v>
      </c>
      <c r="I49" s="133"/>
      <c r="J49" s="200"/>
    </row>
    <row r="50" spans="1:10" ht="20.100000000000001" customHeight="1" x14ac:dyDescent="0.2">
      <c r="A50" s="75">
        <f t="shared" si="0"/>
        <v>21</v>
      </c>
      <c r="B50" s="320" t="s">
        <v>1280</v>
      </c>
      <c r="C50" s="166" t="str">
        <f t="shared" ref="C50" si="3">IFERROR(VLOOKUP(J50,Tabla_Items,2,FALSE),G50)</f>
        <v>Red de Vóley , accesorios y soportes metálicos</v>
      </c>
      <c r="D50" s="139" t="str">
        <f t="shared" ref="D50" si="4">IFERROR(VLOOKUP(J50,Tabla_Items,3,FALSE),H50)</f>
        <v>gl</v>
      </c>
      <c r="E50" s="117"/>
      <c r="F50" s="201"/>
      <c r="G50" s="317" t="s">
        <v>1260</v>
      </c>
      <c r="H50" s="307" t="s">
        <v>4</v>
      </c>
      <c r="I50" s="133"/>
      <c r="J50" s="200"/>
    </row>
    <row r="51" spans="1:10" ht="20.100000000000001" customHeight="1" x14ac:dyDescent="0.2">
      <c r="A51" s="75">
        <f t="shared" si="0"/>
        <v>21</v>
      </c>
      <c r="B51" s="320" t="s">
        <v>1281</v>
      </c>
      <c r="C51" s="166" t="str">
        <f t="shared" si="1"/>
        <v>Luminarias</v>
      </c>
      <c r="D51" s="139">
        <f t="shared" si="2"/>
        <v>0</v>
      </c>
      <c r="E51" s="117"/>
      <c r="F51" s="201"/>
      <c r="G51" s="317" t="s">
        <v>1229</v>
      </c>
      <c r="H51" s="307"/>
      <c r="I51" s="133"/>
      <c r="J51" s="200"/>
    </row>
    <row r="52" spans="1:10" ht="20.100000000000001" customHeight="1" x14ac:dyDescent="0.2">
      <c r="A52" s="75">
        <f t="shared" si="0"/>
        <v>22</v>
      </c>
      <c r="B52" s="321" t="s">
        <v>1282</v>
      </c>
      <c r="C52" s="166" t="str">
        <f t="shared" ref="C52" si="5">IFERROR(VLOOKUP(J52,Tabla_Items,2,FALSE),G52)</f>
        <v>Columnas telescópicas c/ reflector y protección</v>
      </c>
      <c r="D52" s="139" t="str">
        <f t="shared" ref="D52" si="6">IFERROR(VLOOKUP(J52,Tabla_Items,3,FALSE),H52)</f>
        <v xml:space="preserve">Un </v>
      </c>
      <c r="E52" s="117"/>
      <c r="F52" s="201"/>
      <c r="G52" s="314" t="s">
        <v>1261</v>
      </c>
      <c r="H52" s="307" t="s">
        <v>1231</v>
      </c>
      <c r="I52" s="133"/>
      <c r="J52" s="200"/>
    </row>
    <row r="53" spans="1:10" ht="20.100000000000001" customHeight="1" x14ac:dyDescent="0.2">
      <c r="A53" s="75">
        <f t="shared" si="0"/>
        <v>22</v>
      </c>
      <c r="B53" s="320" t="s">
        <v>1283</v>
      </c>
      <c r="C53" s="166" t="str">
        <f t="shared" si="1"/>
        <v>Instalacion electrica</v>
      </c>
      <c r="D53" s="139">
        <f t="shared" si="2"/>
        <v>0</v>
      </c>
      <c r="E53" s="117"/>
      <c r="F53" s="201"/>
      <c r="G53" s="317" t="s">
        <v>1292</v>
      </c>
      <c r="H53" s="307"/>
      <c r="I53" s="133"/>
      <c r="J53" s="200"/>
    </row>
    <row r="54" spans="1:10" ht="20.100000000000001" customHeight="1" x14ac:dyDescent="0.2">
      <c r="A54" s="75">
        <f t="shared" si="0"/>
        <v>23</v>
      </c>
      <c r="B54" s="321" t="s">
        <v>1284</v>
      </c>
      <c r="C54" s="166" t="str">
        <f t="shared" si="1"/>
        <v>Tendido Subterráneo</v>
      </c>
      <c r="D54" s="139" t="str">
        <f t="shared" si="2"/>
        <v>gl</v>
      </c>
      <c r="E54" s="117"/>
      <c r="F54" s="201"/>
      <c r="G54" s="314" t="s">
        <v>1262</v>
      </c>
      <c r="H54" s="307" t="s">
        <v>4</v>
      </c>
      <c r="I54" s="133"/>
      <c r="J54" s="200"/>
    </row>
    <row r="55" spans="1:10" ht="20.100000000000001" customHeight="1" thickBot="1" x14ac:dyDescent="0.25">
      <c r="A55" s="75">
        <f t="shared" si="0"/>
        <v>24</v>
      </c>
      <c r="B55" s="321" t="s">
        <v>1285</v>
      </c>
      <c r="C55" s="166" t="str">
        <f t="shared" si="1"/>
        <v>Tablero</v>
      </c>
      <c r="D55" s="139" t="str">
        <f t="shared" si="2"/>
        <v>gl</v>
      </c>
      <c r="E55" s="117"/>
      <c r="F55" s="201"/>
      <c r="G55" s="314" t="s">
        <v>1263</v>
      </c>
      <c r="H55" s="307" t="s">
        <v>4</v>
      </c>
      <c r="I55" s="133"/>
      <c r="J55" s="200"/>
    </row>
    <row r="56" spans="1:10" ht="20.100000000000001" customHeight="1" thickBot="1" x14ac:dyDescent="0.25">
      <c r="A56" s="75">
        <f t="shared" si="0"/>
        <v>24</v>
      </c>
      <c r="B56" s="319" t="s">
        <v>1286</v>
      </c>
      <c r="C56" s="166" t="str">
        <f t="shared" ref="C56:C57" si="7">IFERROR(VLOOKUP(J56,Tabla_Items,2,FALSE),G56)</f>
        <v xml:space="preserve"> LIMPIEZA DE OBRA</v>
      </c>
      <c r="D56" s="139">
        <f t="shared" ref="D56" si="8">IFERROR(VLOOKUP(J56,Tabla_Items,3,FALSE),H56)</f>
        <v>0</v>
      </c>
      <c r="E56" s="117"/>
      <c r="F56" s="201"/>
      <c r="G56" s="302" t="s">
        <v>1230</v>
      </c>
      <c r="H56" s="303"/>
      <c r="I56" s="133"/>
      <c r="J56" s="200"/>
    </row>
    <row r="57" spans="1:10" ht="20.100000000000001" customHeight="1" x14ac:dyDescent="0.2">
      <c r="A57" s="75">
        <f t="shared" si="0"/>
        <v>25</v>
      </c>
      <c r="B57" s="323" t="s">
        <v>1224</v>
      </c>
      <c r="C57" s="166" t="str">
        <f t="shared" si="7"/>
        <v>Limpieza de obra periódica</v>
      </c>
      <c r="D57" s="139" t="str">
        <f t="shared" ref="D57:D59" si="9">IFERROR(VLOOKUP(J57,Tabla_Items,3,FALSE),H57)</f>
        <v>m2</v>
      </c>
      <c r="E57" s="117"/>
      <c r="F57" s="201"/>
      <c r="G57" s="318" t="s">
        <v>1293</v>
      </c>
      <c r="H57" s="307" t="s">
        <v>6</v>
      </c>
      <c r="I57" s="133"/>
      <c r="J57" s="200"/>
    </row>
    <row r="58" spans="1:10" ht="20.100000000000001" customHeight="1" x14ac:dyDescent="0.2">
      <c r="A58" s="75">
        <f t="shared" si="0"/>
        <v>26</v>
      </c>
      <c r="B58" s="321" t="s">
        <v>1287</v>
      </c>
      <c r="C58" s="166" t="str">
        <f t="shared" ref="C58:C59" si="10">IFERROR(VLOOKUP(J58,Tabla_Items,2,FALSE),G58)</f>
        <v>Limpieza final de la obra y el obrador</v>
      </c>
      <c r="D58" s="139" t="str">
        <f t="shared" si="9"/>
        <v>m2</v>
      </c>
      <c r="E58" s="117"/>
      <c r="F58" s="201"/>
      <c r="G58" s="318" t="s">
        <v>1242</v>
      </c>
      <c r="H58" s="307" t="s">
        <v>6</v>
      </c>
      <c r="I58" s="133"/>
      <c r="J58" s="200"/>
    </row>
    <row r="59" spans="1:10" ht="20.100000000000001" customHeight="1" x14ac:dyDescent="0.2">
      <c r="A59" s="75">
        <f t="shared" si="0"/>
        <v>26</v>
      </c>
      <c r="B59" s="321"/>
      <c r="C59" s="166">
        <f t="shared" si="10"/>
        <v>0</v>
      </c>
      <c r="D59" s="139">
        <f t="shared" si="9"/>
        <v>0</v>
      </c>
      <c r="E59" s="117"/>
      <c r="F59" s="201"/>
      <c r="G59" s="318"/>
      <c r="H59" s="307"/>
      <c r="I59" s="133"/>
      <c r="J59" s="200"/>
    </row>
    <row r="60" spans="1:10" ht="20.100000000000001" customHeight="1" x14ac:dyDescent="0.2">
      <c r="H60" s="297"/>
      <c r="I60" s="133"/>
    </row>
    <row r="61" spans="1:10" ht="20.100000000000001" customHeight="1" x14ac:dyDescent="0.2">
      <c r="H61" s="297"/>
      <c r="I61" s="133"/>
    </row>
    <row r="62" spans="1:10" ht="20.100000000000001" customHeight="1" x14ac:dyDescent="0.2">
      <c r="C62" s="75">
        <v>5</v>
      </c>
      <c r="H62" s="297"/>
      <c r="I62" s="133"/>
    </row>
    <row r="63" spans="1:10" ht="20.100000000000001" customHeight="1" x14ac:dyDescent="0.2">
      <c r="H63" s="297"/>
      <c r="I63" s="133"/>
    </row>
    <row r="64" spans="1:10" ht="20.100000000000001" customHeight="1" x14ac:dyDescent="0.2">
      <c r="H64" s="297"/>
      <c r="I64" s="133"/>
    </row>
    <row r="65" spans="8:9" ht="20.100000000000001" customHeight="1" x14ac:dyDescent="0.2">
      <c r="H65" s="297"/>
      <c r="I65" s="133"/>
    </row>
    <row r="66" spans="8:9" ht="20.100000000000001" customHeight="1" x14ac:dyDescent="0.2">
      <c r="H66" s="297"/>
      <c r="I66" s="133"/>
    </row>
    <row r="67" spans="8:9" ht="20.100000000000001" customHeight="1" x14ac:dyDescent="0.2">
      <c r="H67" s="297"/>
      <c r="I67" s="133"/>
    </row>
    <row r="68" spans="8:9" ht="20.100000000000001" customHeight="1" x14ac:dyDescent="0.2">
      <c r="H68" s="297"/>
      <c r="I68" s="133"/>
    </row>
    <row r="69" spans="8:9" ht="20.100000000000001" customHeight="1" x14ac:dyDescent="0.2">
      <c r="H69" s="297"/>
      <c r="I69" s="133"/>
    </row>
    <row r="70" spans="8:9" ht="20.100000000000001" customHeight="1" x14ac:dyDescent="0.2">
      <c r="H70" s="297"/>
      <c r="I70" s="133"/>
    </row>
    <row r="71" spans="8:9" ht="20.100000000000001" customHeight="1" x14ac:dyDescent="0.2">
      <c r="H71" s="297"/>
      <c r="I71" s="133"/>
    </row>
    <row r="72" spans="8:9" ht="20.100000000000001" customHeight="1" x14ac:dyDescent="0.2">
      <c r="H72" s="297"/>
      <c r="I72" s="133"/>
    </row>
    <row r="73" spans="8:9" ht="20.100000000000001" customHeight="1" x14ac:dyDescent="0.2">
      <c r="H73" s="297"/>
      <c r="I73" s="133"/>
    </row>
    <row r="74" spans="8:9" ht="20.100000000000001" customHeight="1" x14ac:dyDescent="0.2">
      <c r="H74" s="297"/>
      <c r="I74" s="133"/>
    </row>
    <row r="75" spans="8:9" ht="20.100000000000001" customHeight="1" x14ac:dyDescent="0.2">
      <c r="H75" s="297"/>
      <c r="I75" s="133"/>
    </row>
    <row r="76" spans="8:9" ht="20.100000000000001" customHeight="1" x14ac:dyDescent="0.2">
      <c r="H76" s="297"/>
      <c r="I76" s="133"/>
    </row>
    <row r="77" spans="8:9" ht="20.100000000000001" customHeight="1" x14ac:dyDescent="0.2">
      <c r="H77" s="297"/>
      <c r="I77" s="133"/>
    </row>
    <row r="78" spans="8:9" ht="20.100000000000001" customHeight="1" x14ac:dyDescent="0.2">
      <c r="H78" s="297"/>
      <c r="I78" s="133"/>
    </row>
    <row r="79" spans="8:9" ht="20.100000000000001" customHeight="1" x14ac:dyDescent="0.2">
      <c r="H79" s="297"/>
      <c r="I79" s="133"/>
    </row>
    <row r="80" spans="8:9" ht="20.100000000000001" customHeight="1" x14ac:dyDescent="0.2">
      <c r="H80" s="297"/>
      <c r="I80" s="133"/>
    </row>
    <row r="81" spans="8:9" ht="20.100000000000001" customHeight="1" x14ac:dyDescent="0.2">
      <c r="H81" s="297"/>
      <c r="I81" s="133"/>
    </row>
    <row r="82" spans="8:9" ht="20.100000000000001" customHeight="1" x14ac:dyDescent="0.2">
      <c r="H82" s="297"/>
      <c r="I82" s="133"/>
    </row>
    <row r="83" spans="8:9" ht="20.100000000000001" customHeight="1" x14ac:dyDescent="0.2">
      <c r="H83" s="297"/>
      <c r="I83" s="133"/>
    </row>
    <row r="84" spans="8:9" ht="20.100000000000001" customHeight="1" x14ac:dyDescent="0.2">
      <c r="H84" s="297"/>
      <c r="I84" s="133"/>
    </row>
    <row r="85" spans="8:9" ht="20.100000000000001" customHeight="1" x14ac:dyDescent="0.2">
      <c r="H85" s="297"/>
      <c r="I85" s="133"/>
    </row>
    <row r="86" spans="8:9" ht="20.100000000000001" customHeight="1" x14ac:dyDescent="0.2">
      <c r="H86" s="297"/>
      <c r="I86" s="133"/>
    </row>
    <row r="87" spans="8:9" ht="20.100000000000001" customHeight="1" x14ac:dyDescent="0.2">
      <c r="H87" s="297"/>
      <c r="I87" s="133"/>
    </row>
    <row r="88" spans="8:9" ht="20.100000000000001" customHeight="1" x14ac:dyDescent="0.2">
      <c r="H88" s="297"/>
      <c r="I88" s="133"/>
    </row>
    <row r="89" spans="8:9" ht="20.100000000000001" customHeight="1" x14ac:dyDescent="0.2">
      <c r="H89" s="297"/>
      <c r="I89" s="133"/>
    </row>
    <row r="90" spans="8:9" ht="20.100000000000001" customHeight="1" x14ac:dyDescent="0.2">
      <c r="H90" s="297"/>
      <c r="I90" s="133"/>
    </row>
    <row r="91" spans="8:9" ht="20.100000000000001" customHeight="1" x14ac:dyDescent="0.2">
      <c r="H91" s="297"/>
      <c r="I91" s="133"/>
    </row>
    <row r="92" spans="8:9" ht="20.100000000000001" customHeight="1" x14ac:dyDescent="0.2">
      <c r="H92" s="297"/>
      <c r="I92" s="133"/>
    </row>
    <row r="93" spans="8:9" ht="20.100000000000001" customHeight="1" x14ac:dyDescent="0.2">
      <c r="H93" s="297"/>
      <c r="I93" s="133"/>
    </row>
    <row r="94" spans="8:9" ht="20.100000000000001" customHeight="1" x14ac:dyDescent="0.2">
      <c r="H94" s="297"/>
      <c r="I94" s="133"/>
    </row>
    <row r="95" spans="8:9" ht="20.100000000000001" customHeight="1" x14ac:dyDescent="0.2">
      <c r="H95" s="297"/>
      <c r="I95" s="133"/>
    </row>
    <row r="96" spans="8:9" ht="20.100000000000001" customHeight="1" x14ac:dyDescent="0.2">
      <c r="H96" s="297"/>
      <c r="I96" s="133"/>
    </row>
    <row r="97" spans="3:9" ht="20.100000000000001" customHeight="1" x14ac:dyDescent="0.2">
      <c r="H97" s="297"/>
      <c r="I97" s="133"/>
    </row>
    <row r="98" spans="3:9" ht="20.100000000000001" customHeight="1" x14ac:dyDescent="0.2">
      <c r="H98" s="297"/>
      <c r="I98" s="133"/>
    </row>
    <row r="99" spans="3:9" ht="20.100000000000001" customHeight="1" x14ac:dyDescent="0.2">
      <c r="H99" s="297"/>
      <c r="I99" s="133"/>
    </row>
    <row r="100" spans="3:9" ht="20.100000000000001" customHeight="1" x14ac:dyDescent="0.2">
      <c r="H100" s="297"/>
      <c r="I100" s="133"/>
    </row>
    <row r="101" spans="3:9" ht="20.100000000000001" customHeight="1" x14ac:dyDescent="0.2">
      <c r="H101" s="297"/>
      <c r="I101" s="133"/>
    </row>
    <row r="102" spans="3:9" ht="20.100000000000001" customHeight="1" x14ac:dyDescent="0.2">
      <c r="H102" s="297"/>
      <c r="I102" s="133"/>
    </row>
    <row r="103" spans="3:9" ht="20.100000000000001" customHeight="1" x14ac:dyDescent="0.2">
      <c r="H103" s="297"/>
      <c r="I103" s="133"/>
    </row>
    <row r="104" spans="3:9" ht="20.100000000000001" customHeight="1" x14ac:dyDescent="0.2">
      <c r="H104" s="297"/>
      <c r="I104" s="133"/>
    </row>
    <row r="105" spans="3:9" ht="20.100000000000001" customHeight="1" x14ac:dyDescent="0.2">
      <c r="H105" s="297"/>
      <c r="I105" s="133"/>
    </row>
    <row r="106" spans="3:9" ht="20.100000000000001" customHeight="1" x14ac:dyDescent="0.2">
      <c r="H106" s="297"/>
      <c r="I106" s="133"/>
    </row>
    <row r="107" spans="3:9" ht="20.100000000000001" customHeight="1" x14ac:dyDescent="0.2">
      <c r="H107" s="297"/>
      <c r="I107" s="133"/>
    </row>
    <row r="108" spans="3:9" ht="20.100000000000001" customHeight="1" x14ac:dyDescent="0.2">
      <c r="H108" s="297"/>
      <c r="I108" s="133"/>
    </row>
    <row r="109" spans="3:9" ht="20.100000000000001" customHeight="1" x14ac:dyDescent="0.2">
      <c r="H109" s="297"/>
      <c r="I109" s="133"/>
    </row>
    <row r="110" spans="3:9" ht="20.100000000000001" customHeight="1" x14ac:dyDescent="0.2">
      <c r="H110" s="297"/>
      <c r="I110" s="133"/>
    </row>
    <row r="111" spans="3:9" ht="20.100000000000001" customHeight="1" x14ac:dyDescent="0.2">
      <c r="H111" s="297"/>
      <c r="I111" s="133"/>
    </row>
    <row r="112" spans="3:9" ht="20.100000000000001" customHeight="1" x14ac:dyDescent="0.2">
      <c r="C112" s="75">
        <v>5</v>
      </c>
    </row>
    <row r="162" spans="3:3" ht="20.100000000000001" customHeight="1" x14ac:dyDescent="0.2">
      <c r="C162" s="75">
        <v>5</v>
      </c>
    </row>
    <row r="212" spans="3:3" ht="20.100000000000001" customHeight="1" x14ac:dyDescent="0.2">
      <c r="C212" s="75">
        <v>5</v>
      </c>
    </row>
    <row r="262" spans="3:3" ht="20.100000000000001" customHeight="1" x14ac:dyDescent="0.2">
      <c r="C262" s="75">
        <v>5</v>
      </c>
    </row>
    <row r="312" spans="3:3" ht="20.100000000000001" customHeight="1" x14ac:dyDescent="0.2">
      <c r="C312" s="75">
        <v>5</v>
      </c>
    </row>
    <row r="362" spans="3:3" ht="20.100000000000001" customHeight="1" x14ac:dyDescent="0.2">
      <c r="C362" s="75">
        <v>5</v>
      </c>
    </row>
    <row r="412" spans="3:3" ht="20.100000000000001" customHeight="1" x14ac:dyDescent="0.2">
      <c r="C412" s="75">
        <v>5</v>
      </c>
    </row>
    <row r="462" spans="3:3" ht="20.100000000000001" customHeight="1" x14ac:dyDescent="0.2">
      <c r="C462" s="75">
        <v>5</v>
      </c>
    </row>
    <row r="512" spans="3:3" ht="20.100000000000001" customHeight="1" x14ac:dyDescent="0.2">
      <c r="C512" s="75">
        <v>5</v>
      </c>
    </row>
    <row r="562" spans="3:3" ht="20.100000000000001" customHeight="1" x14ac:dyDescent="0.2">
      <c r="C562" s="75">
        <v>5</v>
      </c>
    </row>
    <row r="612" spans="3:3" ht="20.100000000000001" customHeight="1" x14ac:dyDescent="0.2">
      <c r="C612" s="75">
        <v>5</v>
      </c>
    </row>
    <row r="613" spans="3:3" ht="20.100000000000001" customHeight="1" x14ac:dyDescent="0.2">
      <c r="C613" s="75" t="str">
        <f>Datos!B48</f>
        <v>2.10</v>
      </c>
    </row>
    <row r="662" spans="3:3" ht="20.100000000000001" customHeight="1" x14ac:dyDescent="0.2">
      <c r="C662" s="75">
        <v>5</v>
      </c>
    </row>
    <row r="663" spans="3:3" ht="20.100000000000001" customHeight="1" x14ac:dyDescent="0.2">
      <c r="C663" s="75" t="str">
        <f>Datos!B49</f>
        <v>2.11</v>
      </c>
    </row>
    <row r="712" spans="3:3" ht="20.100000000000001" customHeight="1" x14ac:dyDescent="0.2">
      <c r="C712" s="75">
        <v>5</v>
      </c>
    </row>
    <row r="713" spans="3:3" ht="20.100000000000001" customHeight="1" x14ac:dyDescent="0.2">
      <c r="C713" s="75" t="e">
        <f>Datos!#REF!</f>
        <v>#REF!</v>
      </c>
    </row>
    <row r="762" spans="3:3" ht="20.100000000000001" customHeight="1" x14ac:dyDescent="0.2">
      <c r="C762" s="75">
        <v>5</v>
      </c>
    </row>
    <row r="763" spans="3:3" ht="20.100000000000001" customHeight="1" x14ac:dyDescent="0.2">
      <c r="C763" s="75" t="str">
        <f>Datos!B51</f>
        <v>2.13</v>
      </c>
    </row>
    <row r="813" spans="3:3" ht="20.100000000000001" customHeight="1" x14ac:dyDescent="0.2">
      <c r="C813" s="75" t="e">
        <f>Datos!#REF!</f>
        <v>#REF!</v>
      </c>
    </row>
    <row r="862" spans="3:3" ht="20.100000000000001" customHeight="1" x14ac:dyDescent="0.2">
      <c r="C862" s="75">
        <v>7</v>
      </c>
    </row>
    <row r="863" spans="3:3" ht="20.100000000000001" customHeight="1" x14ac:dyDescent="0.2">
      <c r="C863" s="75" t="str">
        <f>Datos!B54</f>
        <v>2.14.1</v>
      </c>
    </row>
    <row r="913" spans="3:3" ht="20.100000000000001" customHeight="1" x14ac:dyDescent="0.2">
      <c r="C913" s="75" t="str">
        <f>Datos!B55</f>
        <v>2.14.2</v>
      </c>
    </row>
    <row r="962" spans="3:3" ht="20.100000000000001" customHeight="1" x14ac:dyDescent="0.2">
      <c r="C962" s="75">
        <v>8</v>
      </c>
    </row>
    <row r="963" spans="3:3" ht="20.100000000000001" customHeight="1" x14ac:dyDescent="0.2">
      <c r="C963" s="75" t="e">
        <f>Datos!#REF!</f>
        <v>#REF!</v>
      </c>
    </row>
    <row r="1012" spans="3:3" ht="20.100000000000001" customHeight="1" x14ac:dyDescent="0.2">
      <c r="C1012" s="75">
        <v>8</v>
      </c>
    </row>
    <row r="1013" spans="3:3" ht="20.100000000000001" customHeight="1" x14ac:dyDescent="0.2">
      <c r="C1013" s="75" t="str">
        <f>Datos!B58</f>
        <v>3.2</v>
      </c>
    </row>
    <row r="1062" spans="3:3" ht="20.100000000000001" customHeight="1" x14ac:dyDescent="0.2">
      <c r="C1062" s="75">
        <v>8</v>
      </c>
    </row>
    <row r="1063" spans="3:3" ht="20.100000000000001" customHeight="1" x14ac:dyDescent="0.2">
      <c r="C1063" s="75">
        <f>Datos!B59</f>
        <v>0</v>
      </c>
    </row>
    <row r="1112" spans="3:3" ht="20.100000000000001" customHeight="1" x14ac:dyDescent="0.2">
      <c r="C1112" s="75">
        <v>8</v>
      </c>
    </row>
    <row r="1113" spans="3:3" ht="20.100000000000001" customHeight="1" x14ac:dyDescent="0.2">
      <c r="C1113" s="75" t="e">
        <f>Datos!#REF!</f>
        <v>#REF!</v>
      </c>
    </row>
    <row r="1162" spans="3:3" ht="20.100000000000001" customHeight="1" x14ac:dyDescent="0.2">
      <c r="C1162" s="75">
        <v>8</v>
      </c>
    </row>
    <row r="1163" spans="3:3" ht="20.100000000000001" customHeight="1" x14ac:dyDescent="0.2">
      <c r="C1163" s="75" t="e">
        <f>Datos!#REF!</f>
        <v>#REF!</v>
      </c>
    </row>
    <row r="1213" spans="3:3" ht="20.100000000000001" customHeight="1" x14ac:dyDescent="0.2">
      <c r="C1213" s="75" t="e">
        <f>Datos!#REF!</f>
        <v>#REF!</v>
      </c>
    </row>
    <row r="1263" spans="3:3" ht="20.100000000000001" customHeight="1" x14ac:dyDescent="0.2">
      <c r="C1263" s="75" t="e">
        <f>Datos!#REF!</f>
        <v>#REF!</v>
      </c>
    </row>
    <row r="1313" spans="3:3" ht="20.100000000000001" customHeight="1" x14ac:dyDescent="0.2">
      <c r="C1313" s="75" t="e">
        <f>Datos!#REF!</f>
        <v>#REF!</v>
      </c>
    </row>
    <row r="1362" spans="3:3" ht="20.100000000000001" customHeight="1" x14ac:dyDescent="0.2">
      <c r="C1362" s="75">
        <v>12</v>
      </c>
    </row>
    <row r="1363" spans="3:3" ht="20.100000000000001" customHeight="1" x14ac:dyDescent="0.2">
      <c r="C1363" s="75" t="e">
        <f>Datos!#REF!</f>
        <v>#REF!</v>
      </c>
    </row>
    <row r="1412" spans="3:3" ht="20.100000000000001" customHeight="1" x14ac:dyDescent="0.2">
      <c r="C1412" s="75">
        <v>12</v>
      </c>
    </row>
    <row r="1413" spans="3:3" ht="20.100000000000001" customHeight="1" x14ac:dyDescent="0.2">
      <c r="C1413" s="75" t="e">
        <f>Datos!#REF!</f>
        <v>#REF!</v>
      </c>
    </row>
    <row r="1462" spans="3:3" ht="20.100000000000001" customHeight="1" x14ac:dyDescent="0.2">
      <c r="C1462" s="75">
        <v>12</v>
      </c>
    </row>
    <row r="1463" spans="3:3" ht="20.100000000000001" customHeight="1" x14ac:dyDescent="0.2">
      <c r="C1463" s="75" t="e">
        <f>Datos!#REF!</f>
        <v>#REF!</v>
      </c>
    </row>
    <row r="1512" spans="3:3" ht="20.100000000000001" customHeight="1" x14ac:dyDescent="0.2">
      <c r="C1512" s="75">
        <v>12</v>
      </c>
    </row>
    <row r="1513" spans="3:3" ht="20.100000000000001" customHeight="1" x14ac:dyDescent="0.2">
      <c r="C1513" s="75" t="e">
        <f>Datos!#REF!</f>
        <v>#REF!</v>
      </c>
    </row>
    <row r="1562" spans="3:3" ht="20.100000000000001" customHeight="1" x14ac:dyDescent="0.2">
      <c r="C1562" s="75">
        <v>12</v>
      </c>
    </row>
    <row r="1563" spans="3:3" ht="20.100000000000001" customHeight="1" x14ac:dyDescent="0.2">
      <c r="C1563" s="75" t="e">
        <f>Datos!#REF!</f>
        <v>#REF!</v>
      </c>
    </row>
    <row r="1612" spans="3:3" ht="20.100000000000001" customHeight="1" x14ac:dyDescent="0.2">
      <c r="C1612" s="75">
        <v>13</v>
      </c>
    </row>
    <row r="1613" spans="3:3" ht="20.100000000000001" customHeight="1" x14ac:dyDescent="0.2">
      <c r="C1613" s="75" t="e">
        <f>Datos!#REF!</f>
        <v>#REF!</v>
      </c>
    </row>
    <row r="1662" spans="3:3" ht="20.100000000000001" customHeight="1" x14ac:dyDescent="0.2">
      <c r="C1662" s="75">
        <v>13</v>
      </c>
    </row>
    <row r="1663" spans="3:3" ht="20.100000000000001" customHeight="1" x14ac:dyDescent="0.2">
      <c r="C1663" s="75" t="e">
        <f>Datos!#REF!</f>
        <v>#REF!</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3" stopIfTrue="1">
      <formula>#REF!=1</formula>
    </cfRule>
  </conditionalFormatting>
  <conditionalFormatting sqref="B26:B59">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59">
    <cfRule type="expression" dxfId="119" priority="7" stopIfTrue="1">
      <formula>#REF!&gt;0</formula>
    </cfRule>
    <cfRule type="expression" dxfId="118" priority="8" stopIfTrue="1">
      <formula>#REF!&gt;0</formula>
    </cfRule>
    <cfRule type="expression" dxfId="11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29"/>
  <sheetViews>
    <sheetView showGridLines="0" showZeros="0" view="pageBreakPreview" topLeftCell="A40" zoomScale="90" zoomScaleNormal="90" zoomScaleSheetLayoutView="90" workbookViewId="0">
      <selection activeCell="F50" sqref="F50"/>
    </sheetView>
  </sheetViews>
  <sheetFormatPr baseColWidth="10" defaultColWidth="11.42578125" defaultRowHeight="12.75" x14ac:dyDescent="0.2"/>
  <cols>
    <col min="1" max="1" width="8.7109375" style="144" customWidth="1"/>
    <col min="2" max="3" width="30.7109375" style="144" customWidth="1"/>
    <col min="4" max="4" width="6.7109375" style="144" customWidth="1"/>
    <col min="5" max="5" width="10.7109375" style="144" customWidth="1"/>
    <col min="6" max="7" width="17.7109375" style="144" customWidth="1"/>
    <col min="8" max="8" width="22.7109375" style="144" customWidth="1"/>
    <col min="9" max="9" width="14.7109375" style="144" customWidth="1"/>
    <col min="10" max="16384" width="11.42578125" style="144"/>
  </cols>
  <sheetData>
    <row r="1" spans="1:9" ht="20.100000000000001" customHeight="1" x14ac:dyDescent="0.2">
      <c r="A1" s="143" t="s">
        <v>10</v>
      </c>
      <c r="B1" s="143"/>
      <c r="C1" s="143" t="str">
        <f>Comitente</f>
        <v>SUBSECRETARIA DE ARQUITECTURA</v>
      </c>
      <c r="D1" s="143"/>
      <c r="E1" s="143"/>
      <c r="F1" s="143"/>
      <c r="G1" s="143"/>
      <c r="I1" s="145"/>
    </row>
    <row r="2" spans="1:9" s="104" customFormat="1" ht="20.100000000000001" customHeight="1" x14ac:dyDescent="0.2">
      <c r="A2" s="146" t="s">
        <v>11</v>
      </c>
      <c r="B2" s="146"/>
      <c r="C2" s="143" t="str">
        <f>Obra</f>
        <v>Provincia de la Rioja</v>
      </c>
      <c r="D2" s="147"/>
      <c r="E2" s="147"/>
      <c r="F2" s="147"/>
      <c r="G2" s="147"/>
      <c r="I2" s="147"/>
    </row>
    <row r="3" spans="1:9" s="104" customFormat="1" ht="20.100000000000001" customHeight="1" x14ac:dyDescent="0.2">
      <c r="A3" s="146" t="s">
        <v>15</v>
      </c>
      <c r="B3" s="146"/>
      <c r="C3" s="148" t="str">
        <f>Ubicación</f>
        <v>CHIMBAS - SAN JUAN</v>
      </c>
      <c r="D3" s="148"/>
      <c r="E3" s="148"/>
      <c r="F3" s="148"/>
      <c r="G3" s="148"/>
      <c r="I3" s="148"/>
    </row>
    <row r="4" spans="1:9" s="104" customFormat="1" ht="20.100000000000001" customHeight="1" x14ac:dyDescent="0.2">
      <c r="A4" s="146" t="s">
        <v>14</v>
      </c>
      <c r="B4" s="149"/>
      <c r="C4" s="150">
        <f>Licitación_N°</f>
        <v>0</v>
      </c>
    </row>
    <row r="5" spans="1:9" s="104" customFormat="1" ht="20.100000000000001" customHeight="1" x14ac:dyDescent="0.2">
      <c r="A5" s="146" t="s">
        <v>35</v>
      </c>
      <c r="B5" s="149"/>
      <c r="C5" s="151">
        <f>Expediente_N°</f>
        <v>0</v>
      </c>
    </row>
    <row r="6" spans="1:9" s="104" customFormat="1" ht="20.100000000000001" customHeight="1" x14ac:dyDescent="0.2">
      <c r="A6" s="146" t="s">
        <v>17</v>
      </c>
      <c r="B6" s="149"/>
      <c r="C6" s="152">
        <f>P_Oficial</f>
        <v>13351016.939999999</v>
      </c>
    </row>
    <row r="7" spans="1:9" s="104" customFormat="1" ht="20.100000000000001" customHeight="1" x14ac:dyDescent="0.2">
      <c r="A7" s="146" t="s">
        <v>989</v>
      </c>
      <c r="B7" s="149"/>
      <c r="C7" s="153">
        <f>Anticipo_Financiero</f>
        <v>0</v>
      </c>
    </row>
    <row r="8" spans="1:9" s="104" customFormat="1" ht="20.100000000000001" customHeight="1" x14ac:dyDescent="0.2">
      <c r="A8" s="146" t="s">
        <v>988</v>
      </c>
      <c r="B8" s="149"/>
      <c r="C8" s="154">
        <f>Fecha_Base</f>
        <v>0</v>
      </c>
    </row>
    <row r="9" spans="1:9" s="104" customFormat="1" ht="20.100000000000001" customHeight="1" x14ac:dyDescent="0.2">
      <c r="A9" s="146" t="s">
        <v>16</v>
      </c>
      <c r="B9" s="149"/>
      <c r="C9" s="155" t="str">
        <f>Plazo_Obra</f>
        <v>90 dias</v>
      </c>
    </row>
    <row r="10" spans="1:9" s="104" customFormat="1" ht="20.100000000000001" customHeight="1" x14ac:dyDescent="0.2">
      <c r="A10" s="146" t="s">
        <v>12</v>
      </c>
      <c r="B10" s="149"/>
      <c r="C10" s="146">
        <f>Contratista</f>
        <v>0</v>
      </c>
    </row>
    <row r="11" spans="1:9" s="104" customFormat="1" ht="20.100000000000001" customHeight="1" x14ac:dyDescent="0.2">
      <c r="A11" s="146" t="s">
        <v>46</v>
      </c>
      <c r="B11" s="149"/>
      <c r="C11" s="156">
        <f>Monto_Oferta</f>
        <v>0</v>
      </c>
    </row>
    <row r="12" spans="1:9" ht="20.100000000000001" customHeight="1" x14ac:dyDescent="0.2"/>
    <row r="13" spans="1:9" ht="20.100000000000001" customHeight="1" x14ac:dyDescent="0.2">
      <c r="A13" s="157" t="s">
        <v>45</v>
      </c>
      <c r="B13" s="158"/>
      <c r="C13" s="158"/>
      <c r="D13" s="158"/>
      <c r="E13" s="158"/>
      <c r="F13" s="158"/>
      <c r="G13" s="158"/>
      <c r="H13" s="159"/>
      <c r="I13" s="160"/>
    </row>
    <row r="14" spans="1:9" ht="20.100000000000001" customHeight="1" x14ac:dyDescent="0.2"/>
    <row r="15" spans="1:9" ht="20.100000000000001" customHeight="1" x14ac:dyDescent="0.2">
      <c r="A15" s="339" t="s">
        <v>990</v>
      </c>
      <c r="B15" s="341" t="s">
        <v>0</v>
      </c>
      <c r="C15" s="342"/>
      <c r="D15" s="339" t="s">
        <v>1</v>
      </c>
      <c r="E15" s="339" t="s">
        <v>2</v>
      </c>
      <c r="F15" s="338" t="s">
        <v>1030</v>
      </c>
      <c r="G15" s="338" t="s">
        <v>1031</v>
      </c>
      <c r="H15" s="338" t="s">
        <v>1009</v>
      </c>
      <c r="I15" s="339" t="s">
        <v>13</v>
      </c>
    </row>
    <row r="16" spans="1:9" ht="20.100000000000001" customHeight="1" x14ac:dyDescent="0.2">
      <c r="A16" s="340"/>
      <c r="B16" s="343"/>
      <c r="C16" s="344"/>
      <c r="D16" s="340"/>
      <c r="E16" s="340"/>
      <c r="F16" s="338"/>
      <c r="G16" s="338"/>
      <c r="H16" s="338"/>
      <c r="I16" s="340"/>
    </row>
    <row r="17" spans="1:9" ht="20.100000000000001" customHeight="1" x14ac:dyDescent="0.2">
      <c r="A17" s="73"/>
      <c r="B17" s="131"/>
      <c r="C17" s="131"/>
      <c r="D17" s="73"/>
      <c r="E17" s="73"/>
      <c r="F17" s="131"/>
      <c r="G17" s="131"/>
      <c r="I17" s="161"/>
    </row>
    <row r="18" spans="1:9" ht="24.95" customHeight="1" x14ac:dyDescent="0.2">
      <c r="A18" s="141">
        <f>Datos!B26</f>
        <v>1</v>
      </c>
      <c r="B18" s="335" t="str">
        <f t="shared" ref="B18:B49" si="0">IFERROR(VLOOKUP(A18,Tabla_Datos,2,FALSE),"")</f>
        <v xml:space="preserve"> TRABAJOS GENERALES DE LA OBRA</v>
      </c>
      <c r="C18" s="336"/>
      <c r="D18" s="162">
        <f t="shared" ref="D18:D50" si="1">IFERROR(VLOOKUP(A18,Tabla_Datos,3,FALSE),"")</f>
        <v>0</v>
      </c>
      <c r="E18" s="163">
        <f t="shared" ref="E18:E49" si="2">IFERROR(VLOOKUP(A18,Tabla_Datos,4,FALSE),0)</f>
        <v>0</v>
      </c>
      <c r="F18" s="164">
        <f t="shared" ref="F18:F49" si="3">IFERROR(VLOOKUP(A18,Tabla_Analisis_Precio,7,FALSE),0)</f>
        <v>0</v>
      </c>
      <c r="G18" s="122">
        <f t="shared" ref="G18:G49" si="4">ROUND(PrecioUnitario(F18,Costo_Financiero,Gasto_Generales_Porcentaje,Beneficio,Ingresos_Brutos,IVA),2)</f>
        <v>0</v>
      </c>
      <c r="H18" s="122">
        <f>ROUND(E18*G18,2)</f>
        <v>0</v>
      </c>
      <c r="I18" s="165">
        <f t="shared" ref="I18:I49" si="5">IFERROR(H18/Monto_Oferta,0)</f>
        <v>0</v>
      </c>
    </row>
    <row r="19" spans="1:9" ht="24.95" customHeight="1" x14ac:dyDescent="0.2">
      <c r="A19" s="141" t="str">
        <f>Datos!B27</f>
        <v>1.1</v>
      </c>
      <c r="B19" s="335" t="str">
        <f t="shared" si="0"/>
        <v>Cartel de Obra</v>
      </c>
      <c r="C19" s="336"/>
      <c r="D19" s="162" t="str">
        <f t="shared" si="1"/>
        <v xml:space="preserve">Un </v>
      </c>
      <c r="E19" s="163">
        <f t="shared" si="2"/>
        <v>0</v>
      </c>
      <c r="F19" s="164">
        <f t="shared" si="3"/>
        <v>0</v>
      </c>
      <c r="G19" s="122">
        <f t="shared" si="4"/>
        <v>0</v>
      </c>
      <c r="H19" s="122">
        <f t="shared" ref="H19:H50" si="6">ROUND(E19*G19,2)</f>
        <v>0</v>
      </c>
      <c r="I19" s="165">
        <f t="shared" si="5"/>
        <v>0</v>
      </c>
    </row>
    <row r="20" spans="1:9" ht="24.95" customHeight="1" x14ac:dyDescent="0.2">
      <c r="A20" s="141" t="str">
        <f>Datos!B28</f>
        <v>1.2</v>
      </c>
      <c r="B20" s="335" t="str">
        <f t="shared" si="0"/>
        <v>Obrador</v>
      </c>
      <c r="C20" s="336"/>
      <c r="D20" s="162" t="str">
        <f t="shared" si="1"/>
        <v>gl</v>
      </c>
      <c r="E20" s="163">
        <f t="shared" si="2"/>
        <v>0</v>
      </c>
      <c r="F20" s="164">
        <f t="shared" si="3"/>
        <v>0</v>
      </c>
      <c r="G20" s="122">
        <f t="shared" si="4"/>
        <v>0</v>
      </c>
      <c r="H20" s="122">
        <f t="shared" si="6"/>
        <v>0</v>
      </c>
      <c r="I20" s="165">
        <f t="shared" si="5"/>
        <v>0</v>
      </c>
    </row>
    <row r="21" spans="1:9" ht="24.95" customHeight="1" x14ac:dyDescent="0.2">
      <c r="A21" s="141" t="str">
        <f>Datos!B29</f>
        <v>1.3</v>
      </c>
      <c r="B21" s="335" t="str">
        <f t="shared" si="0"/>
        <v>Cercado de Obra</v>
      </c>
      <c r="C21" s="336"/>
      <c r="D21" s="162" t="str">
        <f t="shared" si="1"/>
        <v>gl</v>
      </c>
      <c r="E21" s="163">
        <f t="shared" si="2"/>
        <v>0</v>
      </c>
      <c r="F21" s="164">
        <f t="shared" si="3"/>
        <v>0</v>
      </c>
      <c r="G21" s="122">
        <f t="shared" si="4"/>
        <v>0</v>
      </c>
      <c r="H21" s="122">
        <f t="shared" si="6"/>
        <v>0</v>
      </c>
      <c r="I21" s="165">
        <f t="shared" si="5"/>
        <v>0</v>
      </c>
    </row>
    <row r="22" spans="1:9" ht="24.95" customHeight="1" x14ac:dyDescent="0.2">
      <c r="A22" s="141" t="str">
        <f>Datos!B30</f>
        <v>1.4</v>
      </c>
      <c r="B22" s="335" t="str">
        <f t="shared" si="0"/>
        <v>Limpieza de terreno</v>
      </c>
      <c r="C22" s="336"/>
      <c r="D22" s="162" t="str">
        <f t="shared" si="1"/>
        <v>m2</v>
      </c>
      <c r="E22" s="163">
        <f t="shared" si="2"/>
        <v>0</v>
      </c>
      <c r="F22" s="164">
        <f t="shared" si="3"/>
        <v>0</v>
      </c>
      <c r="G22" s="122">
        <f t="shared" si="4"/>
        <v>0</v>
      </c>
      <c r="H22" s="122">
        <f t="shared" si="6"/>
        <v>0</v>
      </c>
      <c r="I22" s="165">
        <f t="shared" si="5"/>
        <v>0</v>
      </c>
    </row>
    <row r="23" spans="1:9" ht="24.95" customHeight="1" x14ac:dyDescent="0.2">
      <c r="A23" s="141" t="str">
        <f>Datos!B31</f>
        <v>1.6</v>
      </c>
      <c r="B23" s="335" t="str">
        <f t="shared" si="0"/>
        <v>Cumplimiento Plan de Gestión Ambiental y Social. Condiciones de Higiene y Seguridad</v>
      </c>
      <c r="C23" s="336"/>
      <c r="D23" s="162">
        <f t="shared" si="1"/>
        <v>0</v>
      </c>
      <c r="E23" s="163">
        <f t="shared" si="2"/>
        <v>0</v>
      </c>
      <c r="F23" s="164">
        <f t="shared" si="3"/>
        <v>0</v>
      </c>
      <c r="G23" s="122">
        <f t="shared" si="4"/>
        <v>0</v>
      </c>
      <c r="H23" s="122">
        <f t="shared" si="6"/>
        <v>0</v>
      </c>
      <c r="I23" s="165">
        <f t="shared" si="5"/>
        <v>0</v>
      </c>
    </row>
    <row r="24" spans="1:9" ht="24.95" customHeight="1" x14ac:dyDescent="0.2">
      <c r="A24" s="141" t="str">
        <f>Datos!B32</f>
        <v>1.6.1</v>
      </c>
      <c r="B24" s="335" t="str">
        <f t="shared" si="0"/>
        <v>Plan de Manejo Ambiental</v>
      </c>
      <c r="C24" s="336"/>
      <c r="D24" s="162" t="str">
        <f t="shared" si="1"/>
        <v>gl</v>
      </c>
      <c r="E24" s="163">
        <f t="shared" si="2"/>
        <v>0</v>
      </c>
      <c r="F24" s="164">
        <f t="shared" si="3"/>
        <v>0</v>
      </c>
      <c r="G24" s="122">
        <f t="shared" si="4"/>
        <v>0</v>
      </c>
      <c r="H24" s="122">
        <f t="shared" si="6"/>
        <v>0</v>
      </c>
      <c r="I24" s="165">
        <f t="shared" si="5"/>
        <v>0</v>
      </c>
    </row>
    <row r="25" spans="1:9" ht="24.95" customHeight="1" x14ac:dyDescent="0.2">
      <c r="A25" s="141" t="str">
        <f>Datos!B33</f>
        <v>1.6.2</v>
      </c>
      <c r="B25" s="335" t="str">
        <f t="shared" si="0"/>
        <v>Permiso Ambiental</v>
      </c>
      <c r="C25" s="336"/>
      <c r="D25" s="162" t="str">
        <f t="shared" si="1"/>
        <v>mes</v>
      </c>
      <c r="E25" s="163">
        <f t="shared" si="2"/>
        <v>0</v>
      </c>
      <c r="F25" s="164">
        <f t="shared" si="3"/>
        <v>0</v>
      </c>
      <c r="G25" s="122">
        <f t="shared" si="4"/>
        <v>0</v>
      </c>
      <c r="H25" s="122">
        <f t="shared" si="6"/>
        <v>0</v>
      </c>
      <c r="I25" s="165">
        <f t="shared" si="5"/>
        <v>0</v>
      </c>
    </row>
    <row r="26" spans="1:9" ht="24.95" customHeight="1" x14ac:dyDescent="0.2">
      <c r="A26" s="141" t="str">
        <f>Datos!B34</f>
        <v>1.6.3</v>
      </c>
      <c r="B26" s="335" t="str">
        <f t="shared" si="0"/>
        <v>Seguimiento Pmas</v>
      </c>
      <c r="C26" s="336"/>
      <c r="D26" s="162" t="str">
        <f t="shared" si="1"/>
        <v>mes</v>
      </c>
      <c r="E26" s="163">
        <f t="shared" si="2"/>
        <v>0</v>
      </c>
      <c r="F26" s="164">
        <f t="shared" si="3"/>
        <v>0</v>
      </c>
      <c r="G26" s="122">
        <f t="shared" si="4"/>
        <v>0</v>
      </c>
      <c r="H26" s="122">
        <f t="shared" si="6"/>
        <v>0</v>
      </c>
      <c r="I26" s="165">
        <f t="shared" si="5"/>
        <v>0</v>
      </c>
    </row>
    <row r="27" spans="1:9" ht="24.95" customHeight="1" x14ac:dyDescent="0.2">
      <c r="A27" s="141" t="str">
        <f>Datos!B35</f>
        <v>2</v>
      </c>
      <c r="B27" s="335" t="str">
        <f t="shared" si="0"/>
        <v>COMPONENTE CANCHA</v>
      </c>
      <c r="C27" s="336"/>
      <c r="D27" s="162">
        <f t="shared" si="1"/>
        <v>0</v>
      </c>
      <c r="E27" s="163">
        <f t="shared" si="2"/>
        <v>0</v>
      </c>
      <c r="F27" s="164">
        <f t="shared" si="3"/>
        <v>0</v>
      </c>
      <c r="G27" s="122">
        <f t="shared" si="4"/>
        <v>0</v>
      </c>
      <c r="H27" s="122">
        <f t="shared" si="6"/>
        <v>0</v>
      </c>
      <c r="I27" s="165">
        <f t="shared" si="5"/>
        <v>0</v>
      </c>
    </row>
    <row r="28" spans="1:9" ht="24.95" customHeight="1" x14ac:dyDescent="0.2">
      <c r="A28" s="141" t="str">
        <f>Datos!B36</f>
        <v>2.1</v>
      </c>
      <c r="B28" s="335" t="str">
        <f t="shared" si="0"/>
        <v>Replanteo del componente</v>
      </c>
      <c r="C28" s="336"/>
      <c r="D28" s="162" t="str">
        <f t="shared" si="1"/>
        <v>m2</v>
      </c>
      <c r="E28" s="163">
        <f t="shared" si="2"/>
        <v>0</v>
      </c>
      <c r="F28" s="164">
        <f t="shared" si="3"/>
        <v>0</v>
      </c>
      <c r="G28" s="122">
        <f t="shared" si="4"/>
        <v>0</v>
      </c>
      <c r="H28" s="122">
        <f t="shared" si="6"/>
        <v>0</v>
      </c>
      <c r="I28" s="165">
        <f t="shared" si="5"/>
        <v>0</v>
      </c>
    </row>
    <row r="29" spans="1:9" ht="24.95" customHeight="1" x14ac:dyDescent="0.2">
      <c r="A29" s="141" t="str">
        <f>Datos!B37</f>
        <v>2.2</v>
      </c>
      <c r="B29" s="335" t="str">
        <f t="shared" si="0"/>
        <v>Movimiento de Suelos</v>
      </c>
      <c r="C29" s="336"/>
      <c r="D29" s="162">
        <f t="shared" si="1"/>
        <v>0</v>
      </c>
      <c r="E29" s="163">
        <f t="shared" si="2"/>
        <v>0</v>
      </c>
      <c r="F29" s="164">
        <f t="shared" si="3"/>
        <v>0</v>
      </c>
      <c r="G29" s="122">
        <f t="shared" si="4"/>
        <v>0</v>
      </c>
      <c r="H29" s="122">
        <f t="shared" si="6"/>
        <v>0</v>
      </c>
      <c r="I29" s="165">
        <f t="shared" si="5"/>
        <v>0</v>
      </c>
    </row>
    <row r="30" spans="1:9" ht="24.95" customHeight="1" x14ac:dyDescent="0.2">
      <c r="A30" s="141" t="str">
        <f>Datos!B38</f>
        <v>2.2.1</v>
      </c>
      <c r="B30" s="335" t="str">
        <f t="shared" si="0"/>
        <v>Extracción de tierra originaria</v>
      </c>
      <c r="C30" s="336"/>
      <c r="D30" s="162" t="str">
        <f t="shared" si="1"/>
        <v>m3</v>
      </c>
      <c r="E30" s="163">
        <f t="shared" si="2"/>
        <v>0</v>
      </c>
      <c r="F30" s="164">
        <f t="shared" si="3"/>
        <v>0</v>
      </c>
      <c r="G30" s="122">
        <f t="shared" si="4"/>
        <v>0</v>
      </c>
      <c r="H30" s="122">
        <f t="shared" si="6"/>
        <v>0</v>
      </c>
      <c r="I30" s="165">
        <f t="shared" si="5"/>
        <v>0</v>
      </c>
    </row>
    <row r="31" spans="1:9" ht="24.95" customHeight="1" x14ac:dyDescent="0.2">
      <c r="A31" s="141" t="str">
        <f>Datos!B39</f>
        <v>2.2.2</v>
      </c>
      <c r="B31" s="335" t="str">
        <f t="shared" si="0"/>
        <v>Excavacion para bases / insertos</v>
      </c>
      <c r="C31" s="336"/>
      <c r="D31" s="162" t="str">
        <f t="shared" si="1"/>
        <v>m3</v>
      </c>
      <c r="E31" s="163">
        <f t="shared" si="2"/>
        <v>0</v>
      </c>
      <c r="F31" s="164">
        <f t="shared" si="3"/>
        <v>0</v>
      </c>
      <c r="G31" s="122">
        <f t="shared" si="4"/>
        <v>0</v>
      </c>
      <c r="H31" s="122">
        <f t="shared" si="6"/>
        <v>0</v>
      </c>
      <c r="I31" s="165">
        <f t="shared" si="5"/>
        <v>0</v>
      </c>
    </row>
    <row r="32" spans="1:9" ht="24.95" customHeight="1" x14ac:dyDescent="0.2">
      <c r="A32" s="141" t="str">
        <f>Datos!B40</f>
        <v>2.2.3</v>
      </c>
      <c r="B32" s="335" t="str">
        <f t="shared" si="0"/>
        <v>Rellenos + compactación terreno con aporte de tierra</v>
      </c>
      <c r="C32" s="336"/>
      <c r="D32" s="162" t="str">
        <f t="shared" si="1"/>
        <v>m3</v>
      </c>
      <c r="E32" s="163">
        <f t="shared" si="2"/>
        <v>0</v>
      </c>
      <c r="F32" s="164">
        <f t="shared" si="3"/>
        <v>0</v>
      </c>
      <c r="G32" s="122">
        <f t="shared" si="4"/>
        <v>0</v>
      </c>
      <c r="H32" s="122">
        <f t="shared" si="6"/>
        <v>0</v>
      </c>
      <c r="I32" s="165">
        <f t="shared" si="5"/>
        <v>0</v>
      </c>
    </row>
    <row r="33" spans="1:9" ht="24.95" customHeight="1" x14ac:dyDescent="0.2">
      <c r="A33" s="141" t="str">
        <f>Datos!B41</f>
        <v>2.3</v>
      </c>
      <c r="B33" s="335" t="str">
        <f t="shared" si="0"/>
        <v>Relleno de bases / insertos</v>
      </c>
      <c r="C33" s="336"/>
      <c r="D33" s="162" t="str">
        <f t="shared" si="1"/>
        <v>m3</v>
      </c>
      <c r="E33" s="163">
        <f t="shared" si="2"/>
        <v>0</v>
      </c>
      <c r="F33" s="164">
        <f t="shared" si="3"/>
        <v>0</v>
      </c>
      <c r="G33" s="122">
        <f t="shared" si="4"/>
        <v>0</v>
      </c>
      <c r="H33" s="122">
        <f t="shared" si="6"/>
        <v>0</v>
      </c>
      <c r="I33" s="165">
        <f t="shared" si="5"/>
        <v>0</v>
      </c>
    </row>
    <row r="34" spans="1:9" ht="24.95" customHeight="1" x14ac:dyDescent="0.2">
      <c r="A34" s="141" t="str">
        <f>Datos!B42</f>
        <v>2.4</v>
      </c>
      <c r="B34" s="335" t="str">
        <f t="shared" si="0"/>
        <v>Piso de Hº Aº espesor 15 cm</v>
      </c>
      <c r="C34" s="336"/>
      <c r="D34" s="162" t="str">
        <f t="shared" si="1"/>
        <v>m2</v>
      </c>
      <c r="E34" s="163">
        <f t="shared" si="2"/>
        <v>0</v>
      </c>
      <c r="F34" s="164">
        <f t="shared" si="3"/>
        <v>0</v>
      </c>
      <c r="G34" s="122">
        <f t="shared" si="4"/>
        <v>0</v>
      </c>
      <c r="H34" s="122">
        <f t="shared" si="6"/>
        <v>0</v>
      </c>
      <c r="I34" s="165">
        <f t="shared" si="5"/>
        <v>0</v>
      </c>
    </row>
    <row r="35" spans="1:9" ht="24.95" customHeight="1" x14ac:dyDescent="0.2">
      <c r="A35" s="141" t="str">
        <f>Datos!B43</f>
        <v>2.5</v>
      </c>
      <c r="B35" s="335" t="str">
        <f t="shared" si="0"/>
        <v>Terminación en piso de Hº Aº con cemento alisado (playón polideportivo)</v>
      </c>
      <c r="C35" s="336"/>
      <c r="D35" s="162" t="str">
        <f t="shared" si="1"/>
        <v>m2</v>
      </c>
      <c r="E35" s="163">
        <f t="shared" si="2"/>
        <v>0</v>
      </c>
      <c r="F35" s="164">
        <f t="shared" si="3"/>
        <v>0</v>
      </c>
      <c r="G35" s="122">
        <f t="shared" si="4"/>
        <v>0</v>
      </c>
      <c r="H35" s="122">
        <f t="shared" si="6"/>
        <v>0</v>
      </c>
      <c r="I35" s="165">
        <f t="shared" si="5"/>
        <v>0</v>
      </c>
    </row>
    <row r="36" spans="1:9" ht="24.95" customHeight="1" x14ac:dyDescent="0.2">
      <c r="A36" s="141" t="str">
        <f>Datos!B44</f>
        <v>2.6</v>
      </c>
      <c r="B36" s="335" t="str">
        <f t="shared" si="0"/>
        <v>Cordón perimetral Hº Aº</v>
      </c>
      <c r="C36" s="336"/>
      <c r="D36" s="162" t="str">
        <f t="shared" si="1"/>
        <v>ml</v>
      </c>
      <c r="E36" s="163">
        <f t="shared" si="2"/>
        <v>0</v>
      </c>
      <c r="F36" s="164">
        <f t="shared" si="3"/>
        <v>0</v>
      </c>
      <c r="G36" s="122">
        <f t="shared" si="4"/>
        <v>0</v>
      </c>
      <c r="H36" s="122">
        <f t="shared" si="6"/>
        <v>0</v>
      </c>
      <c r="I36" s="165">
        <f t="shared" si="5"/>
        <v>0</v>
      </c>
    </row>
    <row r="37" spans="1:9" ht="24.95" customHeight="1" x14ac:dyDescent="0.2">
      <c r="A37" s="141" t="str">
        <f>Datos!B45</f>
        <v>2.7</v>
      </c>
      <c r="B37" s="335" t="str">
        <f t="shared" si="0"/>
        <v>Demarcación de canchas</v>
      </c>
      <c r="C37" s="336"/>
      <c r="D37" s="162" t="str">
        <f t="shared" si="1"/>
        <v>gl</v>
      </c>
      <c r="E37" s="163">
        <f t="shared" si="2"/>
        <v>0</v>
      </c>
      <c r="F37" s="164">
        <f t="shared" si="3"/>
        <v>0</v>
      </c>
      <c r="G37" s="122">
        <f t="shared" si="4"/>
        <v>0</v>
      </c>
      <c r="H37" s="122">
        <f t="shared" si="6"/>
        <v>0</v>
      </c>
      <c r="I37" s="165">
        <f t="shared" si="5"/>
        <v>0</v>
      </c>
    </row>
    <row r="38" spans="1:9" ht="24.95" customHeight="1" x14ac:dyDescent="0.2">
      <c r="A38" s="141" t="str">
        <f>Datos!B46</f>
        <v>2.8</v>
      </c>
      <c r="B38" s="335" t="str">
        <f t="shared" si="0"/>
        <v>Pintura en la superficie del playon</v>
      </c>
      <c r="C38" s="336"/>
      <c r="D38" s="162" t="str">
        <f t="shared" si="1"/>
        <v>gl</v>
      </c>
      <c r="E38" s="163">
        <f t="shared" si="2"/>
        <v>0</v>
      </c>
      <c r="F38" s="164">
        <f t="shared" si="3"/>
        <v>0</v>
      </c>
      <c r="G38" s="122">
        <f t="shared" si="4"/>
        <v>0</v>
      </c>
      <c r="H38" s="122">
        <f t="shared" si="6"/>
        <v>0</v>
      </c>
      <c r="I38" s="165">
        <f t="shared" si="5"/>
        <v>0</v>
      </c>
    </row>
    <row r="39" spans="1:9" ht="24.95" customHeight="1" x14ac:dyDescent="0.2">
      <c r="A39" s="141" t="str">
        <f>Datos!B47</f>
        <v>2.9</v>
      </c>
      <c r="B39" s="335" t="str">
        <f t="shared" si="0"/>
        <v>Demarcación institucional</v>
      </c>
      <c r="C39" s="336"/>
      <c r="D39" s="162" t="str">
        <f t="shared" si="1"/>
        <v>gl</v>
      </c>
      <c r="E39" s="163">
        <f t="shared" si="2"/>
        <v>0</v>
      </c>
      <c r="F39" s="164">
        <f t="shared" si="3"/>
        <v>0</v>
      </c>
      <c r="G39" s="122">
        <f t="shared" si="4"/>
        <v>0</v>
      </c>
      <c r="H39" s="122">
        <f t="shared" si="6"/>
        <v>0</v>
      </c>
      <c r="I39" s="165">
        <f t="shared" si="5"/>
        <v>0</v>
      </c>
    </row>
    <row r="40" spans="1:9" ht="24.95" customHeight="1" x14ac:dyDescent="0.2">
      <c r="A40" s="141" t="str">
        <f>Datos!B48</f>
        <v>2.10</v>
      </c>
      <c r="B40" s="335" t="str">
        <f t="shared" si="0"/>
        <v>Jirafas - Tableros de Basquet</v>
      </c>
      <c r="C40" s="336"/>
      <c r="D40" s="162" t="str">
        <f t="shared" si="1"/>
        <v>gl</v>
      </c>
      <c r="E40" s="163">
        <f t="shared" si="2"/>
        <v>0</v>
      </c>
      <c r="F40" s="164">
        <f t="shared" si="3"/>
        <v>0</v>
      </c>
      <c r="G40" s="122">
        <f t="shared" si="4"/>
        <v>0</v>
      </c>
      <c r="H40" s="122">
        <f t="shared" si="6"/>
        <v>0</v>
      </c>
      <c r="I40" s="165">
        <f t="shared" si="5"/>
        <v>0</v>
      </c>
    </row>
    <row r="41" spans="1:9" ht="24.95" customHeight="1" x14ac:dyDescent="0.2">
      <c r="A41" s="141" t="str">
        <f>Datos!B49</f>
        <v>2.11</v>
      </c>
      <c r="B41" s="335" t="str">
        <f t="shared" si="0"/>
        <v>Arcos de futbol</v>
      </c>
      <c r="C41" s="336"/>
      <c r="D41" s="162" t="str">
        <f t="shared" si="1"/>
        <v>gl</v>
      </c>
      <c r="E41" s="163">
        <f t="shared" si="2"/>
        <v>0</v>
      </c>
      <c r="F41" s="164">
        <f t="shared" si="3"/>
        <v>0</v>
      </c>
      <c r="G41" s="122">
        <f t="shared" si="4"/>
        <v>0</v>
      </c>
      <c r="H41" s="122">
        <f t="shared" si="6"/>
        <v>0</v>
      </c>
      <c r="I41" s="165">
        <f t="shared" si="5"/>
        <v>0</v>
      </c>
    </row>
    <row r="42" spans="1:9" ht="24.95" customHeight="1" x14ac:dyDescent="0.2">
      <c r="A42" s="141" t="str">
        <f>Datos!B50</f>
        <v>2.12</v>
      </c>
      <c r="B42" s="335" t="str">
        <f t="shared" si="0"/>
        <v>Red de Vóley , accesorios y soportes metálicos</v>
      </c>
      <c r="C42" s="336"/>
      <c r="D42" s="162" t="str">
        <f t="shared" si="1"/>
        <v>gl</v>
      </c>
      <c r="E42" s="163">
        <f t="shared" si="2"/>
        <v>0</v>
      </c>
      <c r="F42" s="164">
        <f t="shared" si="3"/>
        <v>0</v>
      </c>
      <c r="G42" s="122">
        <f t="shared" si="4"/>
        <v>0</v>
      </c>
      <c r="H42" s="122">
        <f t="shared" si="6"/>
        <v>0</v>
      </c>
      <c r="I42" s="165">
        <f t="shared" si="5"/>
        <v>0</v>
      </c>
    </row>
    <row r="43" spans="1:9" ht="24.95" customHeight="1" x14ac:dyDescent="0.2">
      <c r="A43" s="141" t="str">
        <f>Datos!B51</f>
        <v>2.13</v>
      </c>
      <c r="B43" s="335" t="str">
        <f t="shared" si="0"/>
        <v>Luminarias</v>
      </c>
      <c r="C43" s="336"/>
      <c r="D43" s="162">
        <f t="shared" si="1"/>
        <v>0</v>
      </c>
      <c r="E43" s="163">
        <f t="shared" si="2"/>
        <v>0</v>
      </c>
      <c r="F43" s="164">
        <f t="shared" si="3"/>
        <v>0</v>
      </c>
      <c r="G43" s="122">
        <f t="shared" si="4"/>
        <v>0</v>
      </c>
      <c r="H43" s="122">
        <f t="shared" si="6"/>
        <v>0</v>
      </c>
      <c r="I43" s="165">
        <f t="shared" si="5"/>
        <v>0</v>
      </c>
    </row>
    <row r="44" spans="1:9" ht="24.95" customHeight="1" x14ac:dyDescent="0.2">
      <c r="A44" s="141" t="str">
        <f>Datos!B52</f>
        <v>2.13.1</v>
      </c>
      <c r="B44" s="335" t="str">
        <f t="shared" si="0"/>
        <v>Columnas telescópicas c/ reflector y protección</v>
      </c>
      <c r="C44" s="336"/>
      <c r="D44" s="162" t="str">
        <f t="shared" si="1"/>
        <v xml:space="preserve">Un </v>
      </c>
      <c r="E44" s="163">
        <f t="shared" si="2"/>
        <v>0</v>
      </c>
      <c r="F44" s="164">
        <f t="shared" si="3"/>
        <v>0</v>
      </c>
      <c r="G44" s="122">
        <f t="shared" si="4"/>
        <v>0</v>
      </c>
      <c r="H44" s="122">
        <f t="shared" si="6"/>
        <v>0</v>
      </c>
      <c r="I44" s="165">
        <f t="shared" si="5"/>
        <v>0</v>
      </c>
    </row>
    <row r="45" spans="1:9" ht="24.95" customHeight="1" x14ac:dyDescent="0.2">
      <c r="A45" s="141" t="str">
        <f>Datos!B53</f>
        <v>2.14</v>
      </c>
      <c r="B45" s="335" t="str">
        <f t="shared" si="0"/>
        <v>Instalacion electrica</v>
      </c>
      <c r="C45" s="336"/>
      <c r="D45" s="162">
        <f t="shared" si="1"/>
        <v>0</v>
      </c>
      <c r="E45" s="163">
        <f t="shared" si="2"/>
        <v>0</v>
      </c>
      <c r="F45" s="164">
        <f t="shared" si="3"/>
        <v>0</v>
      </c>
      <c r="G45" s="122">
        <f t="shared" si="4"/>
        <v>0</v>
      </c>
      <c r="H45" s="122">
        <f t="shared" si="6"/>
        <v>0</v>
      </c>
      <c r="I45" s="165">
        <f t="shared" si="5"/>
        <v>0</v>
      </c>
    </row>
    <row r="46" spans="1:9" ht="24.95" customHeight="1" x14ac:dyDescent="0.2">
      <c r="A46" s="141" t="str">
        <f>Datos!B54</f>
        <v>2.14.1</v>
      </c>
      <c r="B46" s="335" t="str">
        <f t="shared" si="0"/>
        <v>Tendido Subterráneo</v>
      </c>
      <c r="C46" s="336"/>
      <c r="D46" s="162" t="str">
        <f t="shared" si="1"/>
        <v>gl</v>
      </c>
      <c r="E46" s="163">
        <f t="shared" si="2"/>
        <v>0</v>
      </c>
      <c r="F46" s="164">
        <f t="shared" si="3"/>
        <v>0</v>
      </c>
      <c r="G46" s="122">
        <f t="shared" si="4"/>
        <v>0</v>
      </c>
      <c r="H46" s="122">
        <f t="shared" si="6"/>
        <v>0</v>
      </c>
      <c r="I46" s="165">
        <f t="shared" si="5"/>
        <v>0</v>
      </c>
    </row>
    <row r="47" spans="1:9" ht="24.95" customHeight="1" x14ac:dyDescent="0.2">
      <c r="A47" s="141" t="str">
        <f>Datos!B55</f>
        <v>2.14.2</v>
      </c>
      <c r="B47" s="335" t="str">
        <f t="shared" si="0"/>
        <v>Tablero</v>
      </c>
      <c r="C47" s="336"/>
      <c r="D47" s="162" t="str">
        <f t="shared" si="1"/>
        <v>gl</v>
      </c>
      <c r="E47" s="163">
        <f t="shared" si="2"/>
        <v>0</v>
      </c>
      <c r="F47" s="164">
        <f t="shared" si="3"/>
        <v>0</v>
      </c>
      <c r="G47" s="122">
        <f t="shared" si="4"/>
        <v>0</v>
      </c>
      <c r="H47" s="122">
        <f t="shared" si="6"/>
        <v>0</v>
      </c>
      <c r="I47" s="165">
        <f t="shared" si="5"/>
        <v>0</v>
      </c>
    </row>
    <row r="48" spans="1:9" ht="24.95" customHeight="1" x14ac:dyDescent="0.2">
      <c r="A48" s="141" t="str">
        <f>Datos!B56</f>
        <v>3</v>
      </c>
      <c r="B48" s="335" t="str">
        <f t="shared" si="0"/>
        <v xml:space="preserve"> LIMPIEZA DE OBRA</v>
      </c>
      <c r="C48" s="336"/>
      <c r="D48" s="162">
        <f t="shared" si="1"/>
        <v>0</v>
      </c>
      <c r="E48" s="163">
        <f t="shared" si="2"/>
        <v>0</v>
      </c>
      <c r="F48" s="164">
        <f t="shared" si="3"/>
        <v>0</v>
      </c>
      <c r="G48" s="122">
        <f t="shared" si="4"/>
        <v>0</v>
      </c>
      <c r="H48" s="122">
        <f t="shared" si="6"/>
        <v>0</v>
      </c>
      <c r="I48" s="165">
        <f t="shared" si="5"/>
        <v>0</v>
      </c>
    </row>
    <row r="49" spans="1:9" ht="24.95" customHeight="1" x14ac:dyDescent="0.2">
      <c r="A49" s="141" t="str">
        <f>Datos!B57</f>
        <v>3.1</v>
      </c>
      <c r="B49" s="335" t="str">
        <f t="shared" si="0"/>
        <v>Limpieza de obra periódica</v>
      </c>
      <c r="C49" s="336"/>
      <c r="D49" s="162" t="str">
        <f t="shared" si="1"/>
        <v>m2</v>
      </c>
      <c r="E49" s="163">
        <f t="shared" si="2"/>
        <v>0</v>
      </c>
      <c r="F49" s="164">
        <f t="shared" si="3"/>
        <v>0</v>
      </c>
      <c r="G49" s="122">
        <f t="shared" si="4"/>
        <v>0</v>
      </c>
      <c r="H49" s="122">
        <f t="shared" si="6"/>
        <v>0</v>
      </c>
      <c r="I49" s="165">
        <f t="shared" si="5"/>
        <v>0</v>
      </c>
    </row>
    <row r="50" spans="1:9" ht="24.95" customHeight="1" x14ac:dyDescent="0.2">
      <c r="A50" s="141" t="str">
        <f>Datos!B58</f>
        <v>3.2</v>
      </c>
      <c r="B50" s="335" t="str">
        <f t="shared" ref="B50" si="7">IFERROR(VLOOKUP(A50,Tabla_Datos,2,FALSE),"")</f>
        <v>Limpieza final de la obra y el obrador</v>
      </c>
      <c r="C50" s="336"/>
      <c r="D50" s="162" t="str">
        <f t="shared" si="1"/>
        <v>m2</v>
      </c>
      <c r="E50" s="163">
        <f t="shared" ref="E50" si="8">IFERROR(VLOOKUP(A50,Tabla_Datos,4,FALSE),0)</f>
        <v>0</v>
      </c>
      <c r="F50" s="164">
        <f t="shared" ref="F50" si="9">IFERROR(VLOOKUP(A50,Tabla_Analisis_Precio,7,FALSE),0)</f>
        <v>0</v>
      </c>
      <c r="G50" s="122">
        <f t="shared" ref="G50" si="10">ROUND(PrecioUnitario(F50,Costo_Financiero,Gasto_Generales_Porcentaje,Beneficio,Ingresos_Brutos,IVA),2)</f>
        <v>0</v>
      </c>
      <c r="H50" s="122">
        <f t="shared" si="6"/>
        <v>0</v>
      </c>
      <c r="I50" s="165">
        <f t="shared" ref="I50" si="11">IFERROR(H50/Monto_Oferta,0)</f>
        <v>0</v>
      </c>
    </row>
    <row r="51" spans="1:9" ht="20.100000000000001" customHeight="1" x14ac:dyDescent="0.2">
      <c r="A51" s="167" t="s">
        <v>3</v>
      </c>
      <c r="B51" s="278" t="s">
        <v>1190</v>
      </c>
      <c r="C51" s="168"/>
      <c r="D51" s="168"/>
      <c r="E51" s="168"/>
      <c r="F51" s="169">
        <f>ROUND(SUMPRODUCT(E18:E50,F18:F50),2)</f>
        <v>0</v>
      </c>
      <c r="G51" s="131" t="s">
        <v>1037</v>
      </c>
      <c r="H51" s="170">
        <f>SUM(H18:H50)</f>
        <v>0</v>
      </c>
      <c r="I51" s="171">
        <f>SUM(I18:I50)</f>
        <v>0</v>
      </c>
    </row>
    <row r="52" spans="1:9" ht="20.100000000000001" customHeight="1" thickBot="1" x14ac:dyDescent="0.25">
      <c r="G52" s="172"/>
    </row>
    <row r="53" spans="1:9" ht="20.100000000000001" customHeight="1" thickTop="1" x14ac:dyDescent="0.2">
      <c r="A53" s="173" t="s">
        <v>991</v>
      </c>
      <c r="B53" s="174" t="s">
        <v>1191</v>
      </c>
      <c r="C53" s="175"/>
      <c r="D53" s="176"/>
      <c r="E53" s="177"/>
      <c r="F53" s="178"/>
      <c r="G53" s="177"/>
      <c r="H53" s="179">
        <f>ROUND(H62/Coeficiente_Paso,2)</f>
        <v>0</v>
      </c>
      <c r="I53" s="180"/>
    </row>
    <row r="54" spans="1:9" ht="20.100000000000001" customHeight="1" x14ac:dyDescent="0.2">
      <c r="A54" s="181" t="s">
        <v>992</v>
      </c>
      <c r="B54" s="186" t="str">
        <f>"COSTO FINANCIERO  "&amp;ROUND(Costo_Financiero*100,2)&amp;" % de ( 1 )"</f>
        <v>COSTO FINANCIERO  0 % de ( 1 )</v>
      </c>
      <c r="C54" s="187"/>
      <c r="D54" s="251"/>
      <c r="E54" s="184">
        <f>Costo_Financiero</f>
        <v>0</v>
      </c>
      <c r="F54" s="74"/>
      <c r="H54" s="185">
        <f>ROUND(H53*Costo_Financiero,2)</f>
        <v>0</v>
      </c>
      <c r="I54" s="180"/>
    </row>
    <row r="55" spans="1:9" ht="20.100000000000001" customHeight="1" x14ac:dyDescent="0.2">
      <c r="A55" s="181" t="s">
        <v>993</v>
      </c>
      <c r="B55" s="186" t="s">
        <v>1196</v>
      </c>
      <c r="C55" s="187"/>
      <c r="D55" s="251"/>
      <c r="F55" s="74"/>
      <c r="H55" s="185">
        <f>H53+H54</f>
        <v>0</v>
      </c>
      <c r="I55" s="180"/>
    </row>
    <row r="56" spans="1:9" ht="20.100000000000001" customHeight="1" x14ac:dyDescent="0.2">
      <c r="A56" s="181" t="s">
        <v>994</v>
      </c>
      <c r="B56" s="182" t="str">
        <f>CONCATENATE("GASTOS GENERALES  ",ROUND(Gasto_Generales_Porcentaje*100,3)," % de ( 3 )")</f>
        <v>GASTOS GENERALES  0 % de ( 3 )</v>
      </c>
      <c r="C56" s="182"/>
      <c r="D56" s="183"/>
      <c r="E56" s="184">
        <f>Gasto_Generales_Porcentaje</f>
        <v>0</v>
      </c>
      <c r="F56" s="74"/>
      <c r="H56" s="185">
        <f>ROUND(Gasto_Generales_Porcentaje*H55,2)</f>
        <v>0</v>
      </c>
      <c r="I56" s="183"/>
    </row>
    <row r="57" spans="1:9" ht="20.100000000000001" customHeight="1" x14ac:dyDescent="0.2">
      <c r="A57" s="181" t="s">
        <v>995</v>
      </c>
      <c r="B57" s="182" t="str">
        <f>CONCATENATE("BENEFICIOS  ",ROUND(Beneficio*100,2)," % de ( 3 )")</f>
        <v>BENEFICIOS  0 % de ( 3 )</v>
      </c>
      <c r="C57" s="182"/>
      <c r="D57" s="183"/>
      <c r="E57" s="184">
        <f>Beneficio</f>
        <v>0</v>
      </c>
      <c r="F57" s="74"/>
      <c r="H57" s="185">
        <f>IF(Beneficio=0,,ROUND(Beneficio*H55,2))</f>
        <v>0</v>
      </c>
      <c r="I57" s="183"/>
    </row>
    <row r="58" spans="1:9" ht="20.100000000000001" customHeight="1" x14ac:dyDescent="0.2">
      <c r="A58" s="181">
        <v>6</v>
      </c>
      <c r="B58" s="186" t="s">
        <v>1192</v>
      </c>
      <c r="C58" s="187"/>
      <c r="D58" s="183"/>
      <c r="F58" s="74"/>
      <c r="H58" s="185">
        <f>H55+H56+H57</f>
        <v>0</v>
      </c>
      <c r="I58" s="183"/>
    </row>
    <row r="59" spans="1:9" ht="20.100000000000001" customHeight="1" x14ac:dyDescent="0.2">
      <c r="A59" s="181" t="s">
        <v>1193</v>
      </c>
      <c r="B59" s="182" t="str">
        <f>CONCATENATE("INGRESOS BRUTOS Y LOTE HOGAR  ",ROUND(Ingresos_Brutos*100,2)," % de ( 6 )")</f>
        <v>INGRESOS BRUTOS Y LOTE HOGAR  2.4 % de ( 6 )</v>
      </c>
      <c r="C59" s="182"/>
      <c r="D59" s="183"/>
      <c r="E59" s="184">
        <f>Ingresos_Brutos</f>
        <v>2.4E-2</v>
      </c>
      <c r="F59" s="74"/>
      <c r="H59" s="185">
        <f>ROUND(Ingresos_Brutos*H58,2)</f>
        <v>0</v>
      </c>
      <c r="I59" s="183"/>
    </row>
    <row r="60" spans="1:9" ht="20.100000000000001" customHeight="1" thickBot="1" x14ac:dyDescent="0.25">
      <c r="A60" s="188" t="s">
        <v>1194</v>
      </c>
      <c r="B60" s="189" t="str">
        <f>CONCATENATE("IMPUESTO AL VALOR AGREGADO ",IVA*100," % de ( 6 )")</f>
        <v>IMPUESTO AL VALOR AGREGADO 21 % de ( 6 )</v>
      </c>
      <c r="C60" s="189"/>
      <c r="D60" s="190"/>
      <c r="E60" s="191">
        <f>IVA</f>
        <v>0.21</v>
      </c>
      <c r="F60" s="192"/>
      <c r="G60" s="193"/>
      <c r="H60" s="194">
        <f>ROUND(IVA*H58,2)</f>
        <v>0</v>
      </c>
      <c r="I60" s="183"/>
    </row>
    <row r="61" spans="1:9" ht="20.100000000000001" customHeight="1" thickTop="1" x14ac:dyDescent="0.2">
      <c r="A61" s="195"/>
      <c r="B61" s="182"/>
      <c r="C61" s="182"/>
      <c r="D61" s="183"/>
      <c r="E61" s="184"/>
      <c r="F61" s="74"/>
      <c r="H61" s="196"/>
      <c r="I61" s="183"/>
    </row>
    <row r="62" spans="1:9" ht="20.100000000000001" customHeight="1" x14ac:dyDescent="0.2">
      <c r="A62" s="197"/>
      <c r="B62" s="197" t="s">
        <v>1037</v>
      </c>
      <c r="C62" s="197"/>
      <c r="D62" s="183"/>
      <c r="F62" s="74"/>
      <c r="H62" s="196">
        <f>Monto_Oferta</f>
        <v>0</v>
      </c>
      <c r="I62" s="183"/>
    </row>
    <row r="63" spans="1:9" ht="20.100000000000001" customHeight="1" x14ac:dyDescent="0.2">
      <c r="I63" s="198"/>
    </row>
    <row r="64" spans="1:9" ht="60" customHeight="1" x14ac:dyDescent="0.2">
      <c r="B64" s="337" t="str">
        <f>"El presente presupuesto asciende a la suma de: " &amp; UPPER(CONVERTIRNUM(Monto_Oferta))</f>
        <v>El presente presupuesto asciende a la suma de: CERO PESOS CON 00/100</v>
      </c>
      <c r="C64" s="337"/>
      <c r="D64" s="337"/>
      <c r="E64" s="337"/>
      <c r="F64" s="337"/>
      <c r="G64" s="337"/>
      <c r="H64" s="337"/>
      <c r="I64" s="337"/>
    </row>
    <row r="65" spans="1:1" x14ac:dyDescent="0.2">
      <c r="A65" s="75" t="s">
        <v>1011</v>
      </c>
    </row>
    <row r="228" spans="2:2" x14ac:dyDescent="0.2">
      <c r="B228" s="144">
        <v>4</v>
      </c>
    </row>
    <row r="278" spans="2:2" x14ac:dyDescent="0.2">
      <c r="B278" s="144">
        <v>4</v>
      </c>
    </row>
    <row r="328" spans="2:2" x14ac:dyDescent="0.2">
      <c r="B328" s="144">
        <v>4</v>
      </c>
    </row>
    <row r="378" spans="2:2" x14ac:dyDescent="0.2">
      <c r="B378" s="144">
        <v>4</v>
      </c>
    </row>
    <row r="428" spans="2:2" x14ac:dyDescent="0.2">
      <c r="B428" s="144">
        <v>5</v>
      </c>
    </row>
    <row r="478" spans="2:2" x14ac:dyDescent="0.2">
      <c r="B478" s="144">
        <v>5</v>
      </c>
    </row>
    <row r="528" spans="2:2" x14ac:dyDescent="0.2">
      <c r="B528" s="144">
        <v>5</v>
      </c>
    </row>
    <row r="578" spans="2:2" x14ac:dyDescent="0.2">
      <c r="B578" s="144">
        <v>5</v>
      </c>
    </row>
    <row r="628" spans="2:2" x14ac:dyDescent="0.2">
      <c r="B628" s="144">
        <v>5</v>
      </c>
    </row>
    <row r="678" spans="2:2" x14ac:dyDescent="0.2">
      <c r="B678" s="144">
        <v>5</v>
      </c>
    </row>
    <row r="728" spans="2:2" x14ac:dyDescent="0.2">
      <c r="B728" s="144">
        <v>5</v>
      </c>
    </row>
    <row r="778" spans="2:2" x14ac:dyDescent="0.2">
      <c r="B778" s="144">
        <v>5</v>
      </c>
    </row>
    <row r="828" spans="2:2" x14ac:dyDescent="0.2">
      <c r="B828" s="144">
        <v>5</v>
      </c>
    </row>
    <row r="878" spans="2:2" x14ac:dyDescent="0.2">
      <c r="B878" s="144">
        <v>5</v>
      </c>
    </row>
    <row r="928" spans="2:2" x14ac:dyDescent="0.2">
      <c r="B928" s="144">
        <v>5</v>
      </c>
    </row>
    <row r="978" spans="2:2" x14ac:dyDescent="0.2">
      <c r="B978" s="144">
        <v>5</v>
      </c>
    </row>
    <row r="979" spans="2:2" x14ac:dyDescent="0.2">
      <c r="B979" s="144" t="str">
        <f>CyP!A42</f>
        <v>2.12</v>
      </c>
    </row>
    <row r="1028" spans="2:2" x14ac:dyDescent="0.2">
      <c r="B1028" s="144">
        <v>5</v>
      </c>
    </row>
    <row r="1029" spans="2:2" x14ac:dyDescent="0.2">
      <c r="B1029" s="144" t="str">
        <f>CyP!A43</f>
        <v>2.13</v>
      </c>
    </row>
    <row r="1078" spans="2:2" x14ac:dyDescent="0.2">
      <c r="B1078" s="144">
        <v>5</v>
      </c>
    </row>
    <row r="1079" spans="2:2" x14ac:dyDescent="0.2">
      <c r="B1079" s="144" t="str">
        <f>CyP!A44</f>
        <v>2.13.1</v>
      </c>
    </row>
    <row r="1128" spans="2:2" x14ac:dyDescent="0.2">
      <c r="B1128" s="144">
        <v>5</v>
      </c>
    </row>
    <row r="1129" spans="2:2" x14ac:dyDescent="0.2">
      <c r="B1129" s="144" t="str">
        <f>CyP!A45</f>
        <v>2.14</v>
      </c>
    </row>
    <row r="1179" spans="2:2" x14ac:dyDescent="0.2">
      <c r="B1179" s="144" t="str">
        <f>CyP!A46</f>
        <v>2.14.1</v>
      </c>
    </row>
    <row r="1228" spans="2:2" x14ac:dyDescent="0.2">
      <c r="B1228" s="144">
        <v>7</v>
      </c>
    </row>
    <row r="1229" spans="2:2" x14ac:dyDescent="0.2">
      <c r="B1229" s="144" t="str">
        <f>CyP!A48</f>
        <v>3</v>
      </c>
    </row>
    <row r="1279" spans="2:2" x14ac:dyDescent="0.2">
      <c r="B1279" s="144" t="str">
        <f>CyP!A49</f>
        <v>3.1</v>
      </c>
    </row>
    <row r="1328" spans="2:2" x14ac:dyDescent="0.2">
      <c r="B1328" s="144">
        <v>8</v>
      </c>
    </row>
    <row r="1329" spans="2:2" x14ac:dyDescent="0.2">
      <c r="B1329" s="144" t="e">
        <f>CyP!#REF!</f>
        <v>#REF!</v>
      </c>
    </row>
    <row r="1378" spans="2:2" x14ac:dyDescent="0.2">
      <c r="B1378" s="144">
        <v>8</v>
      </c>
    </row>
    <row r="1379" spans="2:2" x14ac:dyDescent="0.2">
      <c r="B1379" s="144" t="e">
        <f>CyP!#REF!</f>
        <v>#REF!</v>
      </c>
    </row>
    <row r="1428" spans="2:2" x14ac:dyDescent="0.2">
      <c r="B1428" s="144">
        <v>8</v>
      </c>
    </row>
    <row r="1429" spans="2:2" x14ac:dyDescent="0.2">
      <c r="B1429" s="144" t="e">
        <f>CyP!#REF!</f>
        <v>#REF!</v>
      </c>
    </row>
    <row r="1478" spans="2:2" x14ac:dyDescent="0.2">
      <c r="B1478" s="144">
        <v>8</v>
      </c>
    </row>
    <row r="1479" spans="2:2" x14ac:dyDescent="0.2">
      <c r="B1479" s="144" t="e">
        <f>CyP!#REF!</f>
        <v>#REF!</v>
      </c>
    </row>
    <row r="1528" spans="2:2" x14ac:dyDescent="0.2">
      <c r="B1528" s="144">
        <v>8</v>
      </c>
    </row>
    <row r="1529" spans="2:2" x14ac:dyDescent="0.2">
      <c r="B1529" s="144" t="e">
        <f>CyP!#REF!</f>
        <v>#REF!</v>
      </c>
    </row>
    <row r="1579" spans="2:2" x14ac:dyDescent="0.2">
      <c r="B1579" s="144" t="e">
        <f>CyP!#REF!</f>
        <v>#REF!</v>
      </c>
    </row>
    <row r="1629" spans="2:2" x14ac:dyDescent="0.2">
      <c r="B1629" s="144" t="e">
        <f>CyP!#REF!</f>
        <v>#REF!</v>
      </c>
    </row>
    <row r="1679" spans="2:2" x14ac:dyDescent="0.2">
      <c r="B1679" s="144" t="e">
        <f>CyP!#REF!</f>
        <v>#REF!</v>
      </c>
    </row>
    <row r="1728" spans="2:2" x14ac:dyDescent="0.2">
      <c r="B1728" s="144">
        <v>12</v>
      </c>
    </row>
    <row r="1729" spans="2:2" x14ac:dyDescent="0.2">
      <c r="B1729" s="144" t="e">
        <f>CyP!#REF!</f>
        <v>#REF!</v>
      </c>
    </row>
    <row r="1778" spans="2:2" x14ac:dyDescent="0.2">
      <c r="B1778" s="144">
        <v>12</v>
      </c>
    </row>
    <row r="1779" spans="2:2" x14ac:dyDescent="0.2">
      <c r="B1779" s="144" t="e">
        <f>CyP!#REF!</f>
        <v>#REF!</v>
      </c>
    </row>
    <row r="1828" spans="2:2" x14ac:dyDescent="0.2">
      <c r="B1828" s="144">
        <v>12</v>
      </c>
    </row>
    <row r="1829" spans="2:2" x14ac:dyDescent="0.2">
      <c r="B1829" s="144" t="e">
        <f>CyP!#REF!</f>
        <v>#REF!</v>
      </c>
    </row>
    <row r="1878" spans="2:2" x14ac:dyDescent="0.2">
      <c r="B1878" s="144">
        <v>12</v>
      </c>
    </row>
    <row r="1879" spans="2:2" x14ac:dyDescent="0.2">
      <c r="B1879" s="144" t="e">
        <f>CyP!#REF!</f>
        <v>#REF!</v>
      </c>
    </row>
    <row r="1928" spans="2:2" x14ac:dyDescent="0.2">
      <c r="B1928" s="144">
        <v>12</v>
      </c>
    </row>
    <row r="1929" spans="2:2" x14ac:dyDescent="0.2">
      <c r="B1929" s="144" t="e">
        <f>CyP!#REF!</f>
        <v>#REF!</v>
      </c>
    </row>
    <row r="1978" spans="2:2" x14ac:dyDescent="0.2">
      <c r="B1978" s="144">
        <v>13</v>
      </c>
    </row>
    <row r="1979" spans="2:2" x14ac:dyDescent="0.2">
      <c r="B1979" s="144" t="e">
        <f>CyP!#REF!</f>
        <v>#REF!</v>
      </c>
    </row>
    <row r="2028" spans="2:2" x14ac:dyDescent="0.2">
      <c r="B2028" s="144">
        <v>13</v>
      </c>
    </row>
    <row r="2029" spans="2:2" x14ac:dyDescent="0.2">
      <c r="B2029" s="144" t="e">
        <f>CyP!#REF!</f>
        <v>#REF!</v>
      </c>
    </row>
  </sheetData>
  <mergeCells count="42">
    <mergeCell ref="B64:I6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45:C45"/>
    <mergeCell ref="B46:C46"/>
    <mergeCell ref="B47:C47"/>
    <mergeCell ref="B48:C48"/>
    <mergeCell ref="B49:C49"/>
  </mergeCells>
  <conditionalFormatting sqref="A56:D62 I63">
    <cfRule type="expression" dxfId="116" priority="281" stopIfTrue="1">
      <formula>#REF!=1</formula>
    </cfRule>
  </conditionalFormatting>
  <conditionalFormatting sqref="A18:A50">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55:D55 B56:C57 B59:C62 A57 A59">
    <cfRule type="expression" dxfId="112" priority="288" stopIfTrue="1">
      <formula>#REF!=1</formula>
    </cfRule>
  </conditionalFormatting>
  <conditionalFormatting sqref="D55:D62 B55:C57 B59:C62 A55:A62 F55:F62 H56:I57 H59:I62 I58 I55">
    <cfRule type="expression" dxfId="111" priority="289" stopIfTrue="1">
      <formula>#REF!=1</formula>
    </cfRule>
  </conditionalFormatting>
  <conditionalFormatting sqref="I56">
    <cfRule type="expression" dxfId="110" priority="279" stopIfTrue="1">
      <formula>#REF!=1</formula>
    </cfRule>
  </conditionalFormatting>
  <conditionalFormatting sqref="I58">
    <cfRule type="expression" dxfId="109" priority="278" stopIfTrue="1">
      <formula>#REF!=1</formula>
    </cfRule>
  </conditionalFormatting>
  <conditionalFormatting sqref="I60:I61">
    <cfRule type="expression" dxfId="108" priority="277" stopIfTrue="1">
      <formula>#REF!=1</formula>
    </cfRule>
  </conditionalFormatting>
  <conditionalFormatting sqref="I62">
    <cfRule type="expression" dxfId="107" priority="276" stopIfTrue="1">
      <formula>#REF!=1</formula>
    </cfRule>
  </conditionalFormatting>
  <conditionalFormatting sqref="I59">
    <cfRule type="expression" dxfId="106" priority="275" stopIfTrue="1">
      <formula>#REF!=1</formula>
    </cfRule>
  </conditionalFormatting>
  <conditionalFormatting sqref="I57">
    <cfRule type="expression" dxfId="105" priority="274" stopIfTrue="1">
      <formula>#REF!=1</formula>
    </cfRule>
  </conditionalFormatting>
  <conditionalFormatting sqref="A55 A57 A59">
    <cfRule type="expression" dxfId="104" priority="273" stopIfTrue="1">
      <formula>#REF!=1</formula>
    </cfRule>
  </conditionalFormatting>
  <conditionalFormatting sqref="B55:C55">
    <cfRule type="expression" dxfId="103" priority="272" stopIfTrue="1">
      <formula>#REF!=1</formula>
    </cfRule>
  </conditionalFormatting>
  <conditionalFormatting sqref="B58:C58">
    <cfRule type="expression" dxfId="102" priority="271" stopIfTrue="1">
      <formula>#REF!=1</formula>
    </cfRule>
  </conditionalFormatting>
  <conditionalFormatting sqref="B60:C61">
    <cfRule type="expression" dxfId="101" priority="270" stopIfTrue="1">
      <formula>#REF!=1</formula>
    </cfRule>
  </conditionalFormatting>
  <conditionalFormatting sqref="A56 A58 A60:A61">
    <cfRule type="expression" dxfId="100" priority="269" stopIfTrue="1">
      <formula>#REF!=1</formula>
    </cfRule>
  </conditionalFormatting>
  <conditionalFormatting sqref="A56 A58 A60:A61">
    <cfRule type="expression" dxfId="99" priority="268" stopIfTrue="1">
      <formula>#REF!=1</formula>
    </cfRule>
  </conditionalFormatting>
  <conditionalFormatting sqref="B59:C59">
    <cfRule type="expression" dxfId="98" priority="138" stopIfTrue="1">
      <formula>#REF!=1</formula>
    </cfRule>
  </conditionalFormatting>
  <conditionalFormatting sqref="E18:E50 B18:B50">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51">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58">
    <cfRule type="expression" dxfId="91" priority="11" stopIfTrue="1">
      <formula>#REF!=1</formula>
    </cfRule>
  </conditionalFormatting>
  <conditionalFormatting sqref="H55">
    <cfRule type="expression" dxfId="90" priority="10" stopIfTrue="1">
      <formula>#REF!=1</formula>
    </cfRule>
  </conditionalFormatting>
  <conditionalFormatting sqref="A53:D54">
    <cfRule type="expression" dxfId="89" priority="5" stopIfTrue="1">
      <formula>#REF!=1</formula>
    </cfRule>
  </conditionalFormatting>
  <conditionalFormatting sqref="A53:D54 F53:F54 I53:I54 A55">
    <cfRule type="expression" dxfId="88" priority="6" stopIfTrue="1">
      <formula>#REF!=1</formula>
    </cfRule>
  </conditionalFormatting>
  <conditionalFormatting sqref="A53:A55">
    <cfRule type="expression" dxfId="87" priority="4" stopIfTrue="1">
      <formula>#REF!=1</formula>
    </cfRule>
  </conditionalFormatting>
  <conditionalFormatting sqref="B53:C54">
    <cfRule type="expression" dxfId="86" priority="3" stopIfTrue="1">
      <formula>#REF!=1</formula>
    </cfRule>
  </conditionalFormatting>
  <conditionalFormatting sqref="H53">
    <cfRule type="expression" dxfId="85" priority="2" stopIfTrue="1">
      <formula>#REF!=1</formula>
    </cfRule>
  </conditionalFormatting>
  <conditionalFormatting sqref="H54">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99"/>
  <sheetViews>
    <sheetView showGridLines="0" showZeros="0" view="pageBreakPreview" topLeftCell="A1290" zoomScaleNormal="120" zoomScaleSheetLayoutView="100" workbookViewId="0">
      <selection activeCell="C1302" sqref="C1302"/>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1"/>
    <col min="124" max="16384" width="11.42578125" style="83"/>
  </cols>
  <sheetData>
    <row r="1" spans="1:123" ht="24" customHeight="1" x14ac:dyDescent="0.2">
      <c r="A1" s="254" t="s">
        <v>36</v>
      </c>
      <c r="B1" s="255"/>
      <c r="C1" s="255"/>
      <c r="D1" s="255"/>
      <c r="E1" s="255"/>
      <c r="F1" s="255"/>
      <c r="G1" s="256"/>
    </row>
    <row r="2" spans="1:123" ht="24" customHeight="1" x14ac:dyDescent="0.2">
      <c r="A2" s="257" t="s">
        <v>601</v>
      </c>
      <c r="B2" s="84" t="str">
        <f>Comitente</f>
        <v>SUBSECRETARIA DE ARQUITECTURA</v>
      </c>
      <c r="C2" s="80"/>
      <c r="D2" s="85"/>
      <c r="E2" s="85"/>
      <c r="F2" s="86"/>
      <c r="G2" s="258"/>
    </row>
    <row r="3" spans="1:123" ht="24" customHeight="1" x14ac:dyDescent="0.2">
      <c r="A3" s="257" t="s">
        <v>602</v>
      </c>
      <c r="B3" s="84">
        <f>Contratista</f>
        <v>0</v>
      </c>
      <c r="C3" s="81"/>
      <c r="D3" s="81"/>
      <c r="E3" s="81"/>
      <c r="F3" s="87"/>
      <c r="G3" s="259"/>
    </row>
    <row r="4" spans="1:123" ht="24" customHeight="1" x14ac:dyDescent="0.2">
      <c r="A4" s="257" t="s">
        <v>23</v>
      </c>
      <c r="B4" s="84" t="str">
        <f>Obra</f>
        <v>Provincia de la Rioja</v>
      </c>
      <c r="C4" s="81"/>
      <c r="D4" s="81"/>
      <c r="E4" s="81"/>
      <c r="F4" s="87" t="s">
        <v>37</v>
      </c>
      <c r="G4" s="260">
        <f>Fecha_Base</f>
        <v>0</v>
      </c>
    </row>
    <row r="5" spans="1:123" ht="24" customHeight="1" x14ac:dyDescent="0.2">
      <c r="A5" s="261" t="s">
        <v>600</v>
      </c>
      <c r="B5" s="82" t="str">
        <f>Ubicación</f>
        <v>CHIMBAS - SAN JUAN</v>
      </c>
      <c r="C5" s="82"/>
      <c r="D5" s="88"/>
      <c r="E5" s="89"/>
      <c r="G5" s="262"/>
    </row>
    <row r="6" spans="1:123" ht="24" customHeight="1" x14ac:dyDescent="0.2">
      <c r="A6" s="261" t="s">
        <v>38</v>
      </c>
      <c r="B6" s="91">
        <f>IFERROR(VALUE(LEFT(B7,FIND(".",B7)-1)),"")</f>
        <v>1</v>
      </c>
      <c r="C6" s="83" t="str">
        <f>IFERROR(VLOOKUP(B6,Tabla_CyP,2,FALSE),"")</f>
        <v xml:space="preserve"> TRABAJOS GENERALES DE LA OBRA</v>
      </c>
      <c r="E6" s="89"/>
      <c r="G6" s="262"/>
    </row>
    <row r="7" spans="1:123" ht="24" customHeight="1" x14ac:dyDescent="0.2">
      <c r="A7" s="261" t="s">
        <v>24</v>
      </c>
      <c r="B7" s="92" t="str">
        <f>IFERROR(VLOOKUP(COUNTIF($A$1:A7,"ANALISIS DE PRECIOS"),Tabla_NumeroItem,2,FALSE),"")</f>
        <v>1.1</v>
      </c>
      <c r="C7" s="83" t="str">
        <f>IFERROR(VLOOKUP(B7,Tabla_CyP,2,FALSE),"")</f>
        <v>Cartel de Obra</v>
      </c>
      <c r="D7" s="88"/>
      <c r="E7" s="89"/>
      <c r="F7" s="87" t="s">
        <v>25</v>
      </c>
      <c r="G7" s="263" t="str">
        <f>IFERROR(VLOOKUP(B7,Tabla_CyP,4,FALSE),"")</f>
        <v xml:space="preserve">Un </v>
      </c>
    </row>
    <row r="8" spans="1:123" ht="24" customHeight="1" x14ac:dyDescent="0.2">
      <c r="A8" s="261"/>
      <c r="B8" s="82"/>
      <c r="D8" s="88"/>
      <c r="E8" s="89"/>
      <c r="G8" s="262"/>
    </row>
    <row r="9" spans="1:123" ht="24" customHeight="1" x14ac:dyDescent="0.2">
      <c r="A9" s="345" t="s">
        <v>506</v>
      </c>
      <c r="B9" s="346"/>
      <c r="C9" s="347" t="s">
        <v>0</v>
      </c>
      <c r="D9" s="347" t="s">
        <v>26</v>
      </c>
      <c r="E9" s="349" t="s">
        <v>27</v>
      </c>
      <c r="F9" s="351" t="s">
        <v>28</v>
      </c>
      <c r="G9" s="351" t="s">
        <v>29</v>
      </c>
    </row>
    <row r="10" spans="1:123" s="88" customFormat="1" ht="24" customHeight="1" x14ac:dyDescent="0.2">
      <c r="A10" s="93" t="s">
        <v>507</v>
      </c>
      <c r="B10" s="93" t="s">
        <v>508</v>
      </c>
      <c r="C10" s="348"/>
      <c r="D10" s="348"/>
      <c r="E10" s="350"/>
      <c r="F10" s="352"/>
      <c r="G10" s="35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row>
    <row r="11" spans="1:123" ht="24" customHeight="1" x14ac:dyDescent="0.2">
      <c r="A11" s="264"/>
      <c r="B11" s="94"/>
      <c r="C11" s="131" t="s">
        <v>603</v>
      </c>
      <c r="D11" s="95"/>
      <c r="E11" s="96"/>
      <c r="F11" s="97"/>
      <c r="G11" s="265"/>
    </row>
    <row r="12" spans="1:123" s="211" customFormat="1" ht="24" customHeight="1" x14ac:dyDescent="0.2">
      <c r="A12" s="206" t="str">
        <f t="shared" ref="A12:A25" si="0">IFERROR(VLOOKUP(C12,Tabla_Insumos,4,FALSE),"")</f>
        <v/>
      </c>
      <c r="B12" s="204" t="str">
        <f>IFERROR(VLOOKUP(C12,Tabla_Insumos,5,FALSE),"")</f>
        <v/>
      </c>
      <c r="C12" s="205"/>
      <c r="D12" s="206" t="str">
        <f t="shared" ref="D12:D25" si="1">IFERROR(VLOOKUP(C12,Tabla_Insumos,2,FALSE),"")</f>
        <v/>
      </c>
      <c r="E12" s="207"/>
      <c r="F12" s="208">
        <f t="shared" ref="F12:F25" si="2">IFERROR(VLOOKUP(C12,Tabla_Insumos,3,FALSE),0)</f>
        <v>0</v>
      </c>
      <c r="G12" s="266">
        <f>ROUND(E12*F12,2)</f>
        <v>0</v>
      </c>
    </row>
    <row r="13" spans="1:123" s="211" customFormat="1" ht="24" customHeight="1" x14ac:dyDescent="0.2">
      <c r="A13" s="206" t="str">
        <f t="shared" si="0"/>
        <v/>
      </c>
      <c r="B13" s="204" t="str">
        <f t="shared" ref="B13:B25" si="3">IFERROR(VLOOKUP(C13,Tabla_Insumos,5,FALSE),"")</f>
        <v/>
      </c>
      <c r="C13" s="205"/>
      <c r="D13" s="206" t="str">
        <f t="shared" si="1"/>
        <v/>
      </c>
      <c r="E13" s="207"/>
      <c r="F13" s="208">
        <f t="shared" si="2"/>
        <v>0</v>
      </c>
      <c r="G13" s="266">
        <f t="shared" ref="G13:G25" si="4">ROUND(E13*F13,2)</f>
        <v>0</v>
      </c>
    </row>
    <row r="14" spans="1:123" s="211" customFormat="1" ht="24" customHeight="1" x14ac:dyDescent="0.2">
      <c r="A14" s="206" t="str">
        <f t="shared" si="0"/>
        <v/>
      </c>
      <c r="B14" s="204" t="str">
        <f t="shared" si="3"/>
        <v/>
      </c>
      <c r="C14" s="205"/>
      <c r="D14" s="206" t="str">
        <f t="shared" si="1"/>
        <v/>
      </c>
      <c r="E14" s="207"/>
      <c r="F14" s="208">
        <f t="shared" si="2"/>
        <v>0</v>
      </c>
      <c r="G14" s="266">
        <f t="shared" si="4"/>
        <v>0</v>
      </c>
    </row>
    <row r="15" spans="1:123" s="211" customFormat="1" ht="24" customHeight="1" x14ac:dyDescent="0.2">
      <c r="A15" s="206" t="str">
        <f t="shared" si="0"/>
        <v/>
      </c>
      <c r="B15" s="204" t="str">
        <f t="shared" si="3"/>
        <v/>
      </c>
      <c r="C15" s="205"/>
      <c r="D15" s="206" t="str">
        <f t="shared" si="1"/>
        <v/>
      </c>
      <c r="E15" s="207"/>
      <c r="F15" s="208">
        <f t="shared" si="2"/>
        <v>0</v>
      </c>
      <c r="G15" s="266">
        <f t="shared" si="4"/>
        <v>0</v>
      </c>
    </row>
    <row r="16" spans="1:123" s="211" customFormat="1" ht="24" customHeight="1" x14ac:dyDescent="0.2">
      <c r="A16" s="206" t="str">
        <f t="shared" si="0"/>
        <v/>
      </c>
      <c r="B16" s="204" t="str">
        <f t="shared" si="3"/>
        <v/>
      </c>
      <c r="C16" s="205"/>
      <c r="D16" s="206" t="str">
        <f t="shared" si="1"/>
        <v/>
      </c>
      <c r="E16" s="207"/>
      <c r="F16" s="208">
        <f t="shared" si="2"/>
        <v>0</v>
      </c>
      <c r="G16" s="266">
        <f t="shared" si="4"/>
        <v>0</v>
      </c>
    </row>
    <row r="17" spans="1:7" s="211" customFormat="1" ht="24" customHeight="1" x14ac:dyDescent="0.2">
      <c r="A17" s="206" t="str">
        <f t="shared" si="0"/>
        <v/>
      </c>
      <c r="B17" s="204" t="str">
        <f t="shared" si="3"/>
        <v/>
      </c>
      <c r="C17" s="205"/>
      <c r="D17" s="206" t="str">
        <f t="shared" si="1"/>
        <v/>
      </c>
      <c r="E17" s="207"/>
      <c r="F17" s="208">
        <f t="shared" si="2"/>
        <v>0</v>
      </c>
      <c r="G17" s="266">
        <f t="shared" si="4"/>
        <v>0</v>
      </c>
    </row>
    <row r="18" spans="1:7" s="211" customFormat="1" ht="24" customHeight="1" x14ac:dyDescent="0.2">
      <c r="A18" s="206" t="str">
        <f t="shared" si="0"/>
        <v/>
      </c>
      <c r="B18" s="204" t="str">
        <f t="shared" si="3"/>
        <v/>
      </c>
      <c r="C18" s="205"/>
      <c r="D18" s="206" t="str">
        <f t="shared" si="1"/>
        <v/>
      </c>
      <c r="E18" s="207"/>
      <c r="F18" s="208">
        <f t="shared" si="2"/>
        <v>0</v>
      </c>
      <c r="G18" s="266">
        <f t="shared" si="4"/>
        <v>0</v>
      </c>
    </row>
    <row r="19" spans="1:7" s="211" customFormat="1" ht="24" customHeight="1" x14ac:dyDescent="0.2">
      <c r="A19" s="206" t="str">
        <f t="shared" si="0"/>
        <v/>
      </c>
      <c r="B19" s="204" t="str">
        <f t="shared" si="3"/>
        <v/>
      </c>
      <c r="C19" s="205"/>
      <c r="D19" s="206" t="str">
        <f t="shared" si="1"/>
        <v/>
      </c>
      <c r="E19" s="207"/>
      <c r="F19" s="208">
        <f t="shared" si="2"/>
        <v>0</v>
      </c>
      <c r="G19" s="266">
        <f t="shared" si="4"/>
        <v>0</v>
      </c>
    </row>
    <row r="20" spans="1:7" s="211" customFormat="1" ht="24" customHeight="1" x14ac:dyDescent="0.2">
      <c r="A20" s="206" t="str">
        <f t="shared" si="0"/>
        <v/>
      </c>
      <c r="B20" s="204" t="str">
        <f t="shared" si="3"/>
        <v/>
      </c>
      <c r="C20" s="205"/>
      <c r="D20" s="206" t="str">
        <f t="shared" si="1"/>
        <v/>
      </c>
      <c r="E20" s="207"/>
      <c r="F20" s="208">
        <f t="shared" si="2"/>
        <v>0</v>
      </c>
      <c r="G20" s="266">
        <f t="shared" si="4"/>
        <v>0</v>
      </c>
    </row>
    <row r="21" spans="1:7" s="211" customFormat="1" ht="24" customHeight="1" x14ac:dyDescent="0.2">
      <c r="A21" s="206" t="str">
        <f t="shared" si="0"/>
        <v/>
      </c>
      <c r="B21" s="204" t="str">
        <f t="shared" si="3"/>
        <v/>
      </c>
      <c r="C21" s="205"/>
      <c r="D21" s="206" t="str">
        <f t="shared" si="1"/>
        <v/>
      </c>
      <c r="E21" s="207"/>
      <c r="F21" s="208">
        <f t="shared" si="2"/>
        <v>0</v>
      </c>
      <c r="G21" s="266">
        <f t="shared" si="4"/>
        <v>0</v>
      </c>
    </row>
    <row r="22" spans="1:7" s="211" customFormat="1" ht="24" customHeight="1" x14ac:dyDescent="0.2">
      <c r="A22" s="206" t="str">
        <f t="shared" si="0"/>
        <v/>
      </c>
      <c r="B22" s="204" t="str">
        <f t="shared" si="3"/>
        <v/>
      </c>
      <c r="C22" s="205"/>
      <c r="D22" s="206" t="str">
        <f t="shared" si="1"/>
        <v/>
      </c>
      <c r="E22" s="207"/>
      <c r="F22" s="208">
        <f t="shared" si="2"/>
        <v>0</v>
      </c>
      <c r="G22" s="266">
        <f t="shared" si="4"/>
        <v>0</v>
      </c>
    </row>
    <row r="23" spans="1:7" s="211" customFormat="1" ht="24" customHeight="1" x14ac:dyDescent="0.2">
      <c r="A23" s="206" t="str">
        <f t="shared" si="0"/>
        <v/>
      </c>
      <c r="B23" s="204" t="str">
        <f t="shared" si="3"/>
        <v/>
      </c>
      <c r="C23" s="205"/>
      <c r="D23" s="206" t="str">
        <f t="shared" si="1"/>
        <v/>
      </c>
      <c r="E23" s="207"/>
      <c r="F23" s="208">
        <f t="shared" si="2"/>
        <v>0</v>
      </c>
      <c r="G23" s="266">
        <f t="shared" si="4"/>
        <v>0</v>
      </c>
    </row>
    <row r="24" spans="1:7" s="211" customFormat="1" ht="24" customHeight="1" x14ac:dyDescent="0.2">
      <c r="A24" s="206" t="str">
        <f t="shared" si="0"/>
        <v/>
      </c>
      <c r="B24" s="204" t="str">
        <f t="shared" si="3"/>
        <v/>
      </c>
      <c r="C24" s="205"/>
      <c r="D24" s="206" t="str">
        <f t="shared" si="1"/>
        <v/>
      </c>
      <c r="E24" s="207"/>
      <c r="F24" s="208">
        <f t="shared" si="2"/>
        <v>0</v>
      </c>
      <c r="G24" s="266">
        <f t="shared" si="4"/>
        <v>0</v>
      </c>
    </row>
    <row r="25" spans="1:7" s="211" customFormat="1" ht="24" customHeight="1" x14ac:dyDescent="0.2">
      <c r="A25" s="206" t="str">
        <f t="shared" si="0"/>
        <v/>
      </c>
      <c r="B25" s="204" t="str">
        <f t="shared" si="3"/>
        <v/>
      </c>
      <c r="C25" s="205"/>
      <c r="D25" s="206" t="str">
        <f t="shared" si="1"/>
        <v/>
      </c>
      <c r="E25" s="207"/>
      <c r="F25" s="209">
        <f t="shared" si="2"/>
        <v>0</v>
      </c>
      <c r="G25" s="266">
        <f t="shared" si="4"/>
        <v>0</v>
      </c>
    </row>
    <row r="26" spans="1:7" ht="24" customHeight="1" x14ac:dyDescent="0.2">
      <c r="A26" s="267"/>
      <c r="D26" s="88"/>
      <c r="E26" s="89"/>
      <c r="F26" s="253" t="s">
        <v>30</v>
      </c>
      <c r="G26" s="268">
        <f>SUBTOTAL(9,G12:G25)</f>
        <v>0</v>
      </c>
    </row>
    <row r="27" spans="1:7" ht="24" customHeight="1" x14ac:dyDescent="0.2">
      <c r="A27" s="267"/>
      <c r="C27" s="98" t="s">
        <v>604</v>
      </c>
      <c r="D27" s="88"/>
      <c r="E27" s="89"/>
      <c r="G27" s="269"/>
    </row>
    <row r="28" spans="1:7" s="211" customFormat="1" ht="24" customHeight="1" x14ac:dyDescent="0.2">
      <c r="A28" s="206" t="str">
        <f t="shared" ref="A28:A35" si="5">IFERROR(VLOOKUP(C28,Tabla_Insumos,4,FALSE),"")</f>
        <v/>
      </c>
      <c r="B28" s="204">
        <f t="shared" ref="B28:B35" si="6">IFERROR(VLOOKUP(A28,Tabla_Indices,5,FALSE),"")</f>
        <v>0</v>
      </c>
      <c r="C28" s="205"/>
      <c r="D28" s="206" t="str">
        <f t="shared" ref="D28:D31" si="7">IFERROR(VLOOKUP(C28,Tabla_Insumos,2,FALSE),"")</f>
        <v/>
      </c>
      <c r="E28" s="207"/>
      <c r="F28" s="210">
        <f t="shared" ref="F28:F35" si="8">IFERROR(VLOOKUP(C28,Tabla_Insumos,3,FALSE),0)</f>
        <v>0</v>
      </c>
      <c r="G28" s="266">
        <f>ROUND(E28*F28,2)</f>
        <v>0</v>
      </c>
    </row>
    <row r="29" spans="1:7" s="211" customFormat="1" ht="24" customHeight="1" x14ac:dyDescent="0.2">
      <c r="A29" s="206" t="str">
        <f t="shared" si="5"/>
        <v/>
      </c>
      <c r="B29" s="204">
        <f t="shared" si="6"/>
        <v>0</v>
      </c>
      <c r="C29" s="205"/>
      <c r="D29" s="206" t="str">
        <f t="shared" si="7"/>
        <v/>
      </c>
      <c r="E29" s="207"/>
      <c r="F29" s="210">
        <f t="shared" si="8"/>
        <v>0</v>
      </c>
      <c r="G29" s="266">
        <f>ROUND(E29*F29,2)</f>
        <v>0</v>
      </c>
    </row>
    <row r="30" spans="1:7" s="211" customFormat="1" ht="24" customHeight="1" x14ac:dyDescent="0.2">
      <c r="A30" s="206" t="str">
        <f t="shared" si="5"/>
        <v/>
      </c>
      <c r="B30" s="204">
        <f t="shared" si="6"/>
        <v>0</v>
      </c>
      <c r="C30" s="205"/>
      <c r="D30" s="206" t="str">
        <f t="shared" si="7"/>
        <v/>
      </c>
      <c r="E30" s="207"/>
      <c r="F30" s="210">
        <f t="shared" si="8"/>
        <v>0</v>
      </c>
      <c r="G30" s="266">
        <f t="shared" ref="G30:G35" si="9">ROUND(E30*F30,2)</f>
        <v>0</v>
      </c>
    </row>
    <row r="31" spans="1:7" s="211" customFormat="1" ht="24" customHeight="1" x14ac:dyDescent="0.2">
      <c r="A31" s="206" t="str">
        <f t="shared" si="5"/>
        <v/>
      </c>
      <c r="B31" s="204">
        <f t="shared" si="6"/>
        <v>0</v>
      </c>
      <c r="C31" s="205"/>
      <c r="D31" s="206" t="str">
        <f t="shared" si="7"/>
        <v/>
      </c>
      <c r="E31" s="207"/>
      <c r="F31" s="210">
        <f t="shared" si="8"/>
        <v>0</v>
      </c>
      <c r="G31" s="266">
        <f t="shared" si="9"/>
        <v>0</v>
      </c>
    </row>
    <row r="32" spans="1:7" s="211" customFormat="1" ht="24" customHeight="1" x14ac:dyDescent="0.2">
      <c r="A32" s="206" t="str">
        <f t="shared" si="5"/>
        <v/>
      </c>
      <c r="B32" s="204">
        <f t="shared" si="6"/>
        <v>0</v>
      </c>
      <c r="C32" s="205"/>
      <c r="D32" s="206" t="str">
        <f t="shared" ref="D32:D35" si="10">IFERROR(VLOOKUP(C32,Tabla_Insumos,2,FALSE),"")</f>
        <v/>
      </c>
      <c r="E32" s="207"/>
      <c r="F32" s="208">
        <f t="shared" si="8"/>
        <v>0</v>
      </c>
      <c r="G32" s="266">
        <f t="shared" si="9"/>
        <v>0</v>
      </c>
    </row>
    <row r="33" spans="1:7" s="211" customFormat="1" ht="24" customHeight="1" x14ac:dyDescent="0.2">
      <c r="A33" s="206" t="str">
        <f t="shared" si="5"/>
        <v/>
      </c>
      <c r="B33" s="204">
        <f t="shared" si="6"/>
        <v>0</v>
      </c>
      <c r="C33" s="205"/>
      <c r="D33" s="206" t="str">
        <f t="shared" si="10"/>
        <v/>
      </c>
      <c r="E33" s="207"/>
      <c r="F33" s="208">
        <f t="shared" si="8"/>
        <v>0</v>
      </c>
      <c r="G33" s="266">
        <f t="shared" si="9"/>
        <v>0</v>
      </c>
    </row>
    <row r="34" spans="1:7" s="211" customFormat="1" ht="24" customHeight="1" x14ac:dyDescent="0.2">
      <c r="A34" s="206" t="str">
        <f t="shared" si="5"/>
        <v/>
      </c>
      <c r="B34" s="204">
        <f t="shared" si="6"/>
        <v>0</v>
      </c>
      <c r="C34" s="205"/>
      <c r="D34" s="206" t="str">
        <f t="shared" si="10"/>
        <v/>
      </c>
      <c r="E34" s="207"/>
      <c r="F34" s="208">
        <f t="shared" si="8"/>
        <v>0</v>
      </c>
      <c r="G34" s="266">
        <f t="shared" si="9"/>
        <v>0</v>
      </c>
    </row>
    <row r="35" spans="1:7" s="211" customFormat="1" ht="24" customHeight="1" x14ac:dyDescent="0.2">
      <c r="A35" s="206" t="str">
        <f t="shared" si="5"/>
        <v/>
      </c>
      <c r="B35" s="204">
        <f t="shared" si="6"/>
        <v>0</v>
      </c>
      <c r="C35" s="205"/>
      <c r="D35" s="206" t="str">
        <f t="shared" si="10"/>
        <v/>
      </c>
      <c r="E35" s="207"/>
      <c r="F35" s="208">
        <f t="shared" si="8"/>
        <v>0</v>
      </c>
      <c r="G35" s="266">
        <f t="shared" si="9"/>
        <v>0</v>
      </c>
    </row>
    <row r="36" spans="1:7" ht="24" customHeight="1" x14ac:dyDescent="0.2">
      <c r="A36" s="267"/>
      <c r="D36" s="88"/>
      <c r="E36" s="89"/>
      <c r="F36" s="253" t="s">
        <v>31</v>
      </c>
      <c r="G36" s="268">
        <f>SUBTOTAL(9,G28:G35)</f>
        <v>0</v>
      </c>
    </row>
    <row r="37" spans="1:7" ht="24" customHeight="1" x14ac:dyDescent="0.2">
      <c r="A37" s="267"/>
      <c r="C37" s="98" t="s">
        <v>605</v>
      </c>
      <c r="D37" s="88"/>
      <c r="E37" s="89"/>
      <c r="G37" s="269"/>
    </row>
    <row r="38" spans="1:7" s="211" customFormat="1" ht="24" customHeight="1" x14ac:dyDescent="0.2">
      <c r="A38" s="206" t="str">
        <f t="shared" ref="A38:A46" si="11">IFERROR(VLOOKUP(C38,Tabla_Insumos,4,FALSE),"")</f>
        <v/>
      </c>
      <c r="B38" s="204" t="str">
        <f t="shared" ref="B38:B46" si="12">IFERROR(VLOOKUP(C38,Tabla_Insumos,5,FALSE),"")</f>
        <v/>
      </c>
      <c r="C38" s="205"/>
      <c r="D38" s="206" t="str">
        <f t="shared" ref="D38:D46" si="13">IFERROR(VLOOKUP(C38,Tabla_Insumos,2,FALSE),"")</f>
        <v/>
      </c>
      <c r="E38" s="207"/>
      <c r="F38" s="208">
        <f t="shared" ref="F38:F46" si="14">IFERROR(VLOOKUP(C38,Tabla_Insumos,3,FALSE),0)</f>
        <v>0</v>
      </c>
      <c r="G38" s="266">
        <f t="shared" ref="G38:G46" si="15">ROUND(E38*F38,2)</f>
        <v>0</v>
      </c>
    </row>
    <row r="39" spans="1:7" s="211" customFormat="1" ht="24" customHeight="1" x14ac:dyDescent="0.2">
      <c r="A39" s="206" t="str">
        <f t="shared" si="11"/>
        <v/>
      </c>
      <c r="B39" s="204" t="str">
        <f t="shared" si="12"/>
        <v/>
      </c>
      <c r="C39" s="205"/>
      <c r="D39" s="206" t="str">
        <f t="shared" si="13"/>
        <v/>
      </c>
      <c r="E39" s="207"/>
      <c r="F39" s="208">
        <f t="shared" si="14"/>
        <v>0</v>
      </c>
      <c r="G39" s="266">
        <f t="shared" si="15"/>
        <v>0</v>
      </c>
    </row>
    <row r="40" spans="1:7" s="211" customFormat="1" ht="24" customHeight="1" x14ac:dyDescent="0.2">
      <c r="A40" s="206" t="str">
        <f t="shared" si="11"/>
        <v/>
      </c>
      <c r="B40" s="204" t="str">
        <f t="shared" si="12"/>
        <v/>
      </c>
      <c r="C40" s="205"/>
      <c r="D40" s="206" t="str">
        <f t="shared" si="13"/>
        <v/>
      </c>
      <c r="E40" s="207"/>
      <c r="F40" s="208">
        <f t="shared" si="14"/>
        <v>0</v>
      </c>
      <c r="G40" s="266">
        <f t="shared" si="15"/>
        <v>0</v>
      </c>
    </row>
    <row r="41" spans="1:7" s="211" customFormat="1" ht="24" customHeight="1" x14ac:dyDescent="0.2">
      <c r="A41" s="206" t="str">
        <f t="shared" si="11"/>
        <v/>
      </c>
      <c r="B41" s="204" t="str">
        <f t="shared" si="12"/>
        <v/>
      </c>
      <c r="C41" s="205"/>
      <c r="D41" s="206" t="str">
        <f t="shared" si="13"/>
        <v/>
      </c>
      <c r="E41" s="207"/>
      <c r="F41" s="208">
        <f t="shared" si="14"/>
        <v>0</v>
      </c>
      <c r="G41" s="266">
        <f t="shared" si="15"/>
        <v>0</v>
      </c>
    </row>
    <row r="42" spans="1:7" s="211" customFormat="1" ht="24" customHeight="1" x14ac:dyDescent="0.2">
      <c r="A42" s="206" t="str">
        <f t="shared" si="11"/>
        <v/>
      </c>
      <c r="B42" s="204" t="str">
        <f t="shared" si="12"/>
        <v/>
      </c>
      <c r="C42" s="205"/>
      <c r="D42" s="206" t="str">
        <f t="shared" si="13"/>
        <v/>
      </c>
      <c r="E42" s="207"/>
      <c r="F42" s="208">
        <f t="shared" si="14"/>
        <v>0</v>
      </c>
      <c r="G42" s="266">
        <f t="shared" si="15"/>
        <v>0</v>
      </c>
    </row>
    <row r="43" spans="1:7" s="211" customFormat="1" ht="24" customHeight="1" x14ac:dyDescent="0.2">
      <c r="A43" s="206" t="str">
        <f t="shared" si="11"/>
        <v/>
      </c>
      <c r="B43" s="204" t="str">
        <f t="shared" si="12"/>
        <v/>
      </c>
      <c r="C43" s="205"/>
      <c r="D43" s="206" t="str">
        <f t="shared" si="13"/>
        <v/>
      </c>
      <c r="E43" s="207"/>
      <c r="F43" s="208">
        <f t="shared" si="14"/>
        <v>0</v>
      </c>
      <c r="G43" s="266">
        <f t="shared" si="15"/>
        <v>0</v>
      </c>
    </row>
    <row r="44" spans="1:7" s="211" customFormat="1" ht="24" customHeight="1" x14ac:dyDescent="0.2">
      <c r="A44" s="206" t="str">
        <f t="shared" si="11"/>
        <v/>
      </c>
      <c r="B44" s="204" t="str">
        <f t="shared" si="12"/>
        <v/>
      </c>
      <c r="C44" s="205"/>
      <c r="D44" s="206" t="str">
        <f t="shared" si="13"/>
        <v/>
      </c>
      <c r="E44" s="207"/>
      <c r="F44" s="208">
        <f t="shared" si="14"/>
        <v>0</v>
      </c>
      <c r="G44" s="266">
        <f t="shared" si="15"/>
        <v>0</v>
      </c>
    </row>
    <row r="45" spans="1:7" s="211" customFormat="1" ht="24" customHeight="1" x14ac:dyDescent="0.2">
      <c r="A45" s="206" t="str">
        <f t="shared" si="11"/>
        <v/>
      </c>
      <c r="B45" s="204" t="str">
        <f t="shared" si="12"/>
        <v/>
      </c>
      <c r="C45" s="205"/>
      <c r="D45" s="206" t="str">
        <f t="shared" si="13"/>
        <v/>
      </c>
      <c r="E45" s="207"/>
      <c r="F45" s="208">
        <f t="shared" si="14"/>
        <v>0</v>
      </c>
      <c r="G45" s="266">
        <f t="shared" si="15"/>
        <v>0</v>
      </c>
    </row>
    <row r="46" spans="1:7" s="211" customFormat="1" ht="24" customHeight="1" x14ac:dyDescent="0.2">
      <c r="A46" s="206" t="str">
        <f t="shared" si="11"/>
        <v/>
      </c>
      <c r="B46" s="204" t="str">
        <f t="shared" si="12"/>
        <v/>
      </c>
      <c r="C46" s="205"/>
      <c r="D46" s="206" t="str">
        <f t="shared" si="13"/>
        <v/>
      </c>
      <c r="E46" s="207"/>
      <c r="F46" s="208">
        <f t="shared" si="14"/>
        <v>0</v>
      </c>
      <c r="G46" s="266">
        <f t="shared" si="15"/>
        <v>0</v>
      </c>
    </row>
    <row r="47" spans="1:7" ht="24" customHeight="1" x14ac:dyDescent="0.2">
      <c r="A47" s="270"/>
      <c r="B47" s="88"/>
      <c r="D47" s="88"/>
      <c r="E47" s="89"/>
      <c r="F47" s="253" t="s">
        <v>32</v>
      </c>
      <c r="G47" s="268">
        <f>SUBTOTAL(9,G38:G46)</f>
        <v>0</v>
      </c>
    </row>
    <row r="48" spans="1:7" ht="24" customHeight="1" x14ac:dyDescent="0.2">
      <c r="A48" s="271"/>
      <c r="B48" s="88"/>
      <c r="D48" s="88"/>
      <c r="E48" s="89"/>
      <c r="G48" s="269"/>
    </row>
    <row r="49" spans="1:123" ht="24" customHeight="1" x14ac:dyDescent="0.2">
      <c r="A49" s="272" t="str">
        <f>B7</f>
        <v>1.1</v>
      </c>
      <c r="B49" s="273" t="str">
        <f>C7</f>
        <v>Cartel de Obra</v>
      </c>
      <c r="C49" s="95"/>
      <c r="D49" s="95" t="s">
        <v>33</v>
      </c>
      <c r="E49" s="96"/>
      <c r="F49" s="275" t="s">
        <v>34</v>
      </c>
      <c r="G49" s="274">
        <f>SUBTOTAL(9,G12:G48)</f>
        <v>0</v>
      </c>
    </row>
    <row r="51" spans="1:123" ht="24" customHeight="1" x14ac:dyDescent="0.2">
      <c r="A51" s="254" t="s">
        <v>36</v>
      </c>
      <c r="B51" s="255"/>
      <c r="C51" s="255"/>
      <c r="D51" s="255"/>
      <c r="E51" s="255"/>
      <c r="F51" s="255"/>
      <c r="G51" s="256"/>
    </row>
    <row r="52" spans="1:123" ht="24" customHeight="1" x14ac:dyDescent="0.2">
      <c r="A52" s="257" t="s">
        <v>601</v>
      </c>
      <c r="B52" s="84" t="str">
        <f>Comitente</f>
        <v>SUBSECRETARIA DE ARQUITECTURA</v>
      </c>
      <c r="C52" s="80"/>
      <c r="D52" s="85"/>
      <c r="E52" s="85"/>
      <c r="F52" s="86"/>
      <c r="G52" s="258"/>
    </row>
    <row r="53" spans="1:123" ht="24" customHeight="1" x14ac:dyDescent="0.2">
      <c r="A53" s="257" t="s">
        <v>602</v>
      </c>
      <c r="B53" s="84">
        <f>Contratista</f>
        <v>0</v>
      </c>
      <c r="C53" s="81"/>
      <c r="D53" s="81"/>
      <c r="E53" s="81"/>
      <c r="F53" s="87"/>
      <c r="G53" s="259"/>
    </row>
    <row r="54" spans="1:123" ht="24" customHeight="1" x14ac:dyDescent="0.2">
      <c r="A54" s="257" t="s">
        <v>23</v>
      </c>
      <c r="B54" s="84" t="str">
        <f>Obra</f>
        <v>Provincia de la Rioja</v>
      </c>
      <c r="C54" s="81"/>
      <c r="D54" s="81"/>
      <c r="E54" s="81"/>
      <c r="F54" s="87" t="s">
        <v>37</v>
      </c>
      <c r="G54" s="260">
        <f>Fecha_Base</f>
        <v>0</v>
      </c>
    </row>
    <row r="55" spans="1:123" ht="24" customHeight="1" x14ac:dyDescent="0.2">
      <c r="A55" s="261" t="s">
        <v>600</v>
      </c>
      <c r="B55" s="82" t="str">
        <f>Ubicación</f>
        <v>CHIMBAS - SAN JUAN</v>
      </c>
      <c r="C55" s="82"/>
      <c r="D55" s="88"/>
      <c r="E55" s="89"/>
      <c r="G55" s="262"/>
    </row>
    <row r="56" spans="1:123" ht="24" customHeight="1" x14ac:dyDescent="0.2">
      <c r="A56" s="261" t="s">
        <v>38</v>
      </c>
      <c r="B56" s="91">
        <f>IFERROR(VALUE(LEFT(B57,FIND(".",B57)-1)),"")</f>
        <v>1</v>
      </c>
      <c r="C56" s="83" t="str">
        <f>IFERROR(VLOOKUP(B56,Tabla_CyP,2,FALSE),"")</f>
        <v xml:space="preserve"> TRABAJOS GENERALES DE LA OBRA</v>
      </c>
      <c r="E56" s="89"/>
      <c r="G56" s="262"/>
    </row>
    <row r="57" spans="1:123" ht="24" customHeight="1" x14ac:dyDescent="0.2">
      <c r="A57" s="261" t="s">
        <v>24</v>
      </c>
      <c r="B57" s="92" t="str">
        <f>IFERROR(VLOOKUP(COUNTIF($A$1:A57,"ANALISIS DE PRECIOS"),Tabla_NumeroItem,2,FALSE),"")</f>
        <v>1.2</v>
      </c>
      <c r="C57" s="83" t="str">
        <f>IFERROR(VLOOKUP(B57,Tabla_CyP,2,FALSE),"")</f>
        <v>Obrador</v>
      </c>
      <c r="D57" s="88"/>
      <c r="E57" s="89"/>
      <c r="F57" s="87" t="s">
        <v>25</v>
      </c>
      <c r="G57" s="263" t="str">
        <f>IFERROR(VLOOKUP(B57,Tabla_CyP,4,FALSE),"")</f>
        <v>gl</v>
      </c>
    </row>
    <row r="58" spans="1:123" ht="24" customHeight="1" x14ac:dyDescent="0.2">
      <c r="A58" s="261"/>
      <c r="B58" s="82"/>
      <c r="D58" s="88"/>
      <c r="E58" s="89"/>
      <c r="G58" s="262"/>
    </row>
    <row r="59" spans="1:123" ht="24" customHeight="1" x14ac:dyDescent="0.2">
      <c r="A59" s="345" t="s">
        <v>506</v>
      </c>
      <c r="B59" s="346"/>
      <c r="C59" s="347" t="s">
        <v>0</v>
      </c>
      <c r="D59" s="347" t="s">
        <v>26</v>
      </c>
      <c r="E59" s="349" t="s">
        <v>27</v>
      </c>
      <c r="F59" s="351" t="s">
        <v>28</v>
      </c>
      <c r="G59" s="351" t="s">
        <v>29</v>
      </c>
    </row>
    <row r="60" spans="1:123" s="88" customFormat="1" ht="24" customHeight="1" x14ac:dyDescent="0.2">
      <c r="A60" s="93" t="s">
        <v>507</v>
      </c>
      <c r="B60" s="93" t="s">
        <v>508</v>
      </c>
      <c r="C60" s="348"/>
      <c r="D60" s="348"/>
      <c r="E60" s="350"/>
      <c r="F60" s="352"/>
      <c r="G60" s="35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row>
    <row r="61" spans="1:123" ht="24" customHeight="1" x14ac:dyDescent="0.2">
      <c r="A61" s="264"/>
      <c r="B61" s="94"/>
      <c r="C61" s="131" t="s">
        <v>603</v>
      </c>
      <c r="D61" s="95"/>
      <c r="E61" s="96"/>
      <c r="F61" s="97"/>
      <c r="G61" s="265"/>
    </row>
    <row r="62" spans="1:123" s="211" customFormat="1" ht="24" customHeight="1" x14ac:dyDescent="0.2">
      <c r="A62" s="206" t="str">
        <f t="shared" ref="A62:A75" si="16">IFERROR(VLOOKUP(C62,Tabla_Insumos,4,FALSE),"")</f>
        <v/>
      </c>
      <c r="B62" s="204" t="str">
        <f>IFERROR(VLOOKUP(C62,Tabla_Insumos,5,FALSE),"")</f>
        <v/>
      </c>
      <c r="C62" s="205"/>
      <c r="D62" s="206" t="str">
        <f t="shared" ref="D62:D75" si="17">IFERROR(VLOOKUP(C62,Tabla_Insumos,2,FALSE),"")</f>
        <v/>
      </c>
      <c r="E62" s="207"/>
      <c r="F62" s="208">
        <f t="shared" ref="F62:F75" si="18">IFERROR(VLOOKUP(C62,Tabla_Insumos,3,FALSE),0)</f>
        <v>0</v>
      </c>
      <c r="G62" s="266">
        <f>ROUND(E62*F62,2)</f>
        <v>0</v>
      </c>
    </row>
    <row r="63" spans="1:123" s="211" customFormat="1" ht="24" customHeight="1" x14ac:dyDescent="0.2">
      <c r="A63" s="206" t="str">
        <f t="shared" si="16"/>
        <v/>
      </c>
      <c r="B63" s="204" t="str">
        <f t="shared" ref="B63:B75" si="19">IFERROR(VLOOKUP(C63,Tabla_Insumos,5,FALSE),"")</f>
        <v/>
      </c>
      <c r="C63" s="205"/>
      <c r="D63" s="206" t="str">
        <f t="shared" si="17"/>
        <v/>
      </c>
      <c r="E63" s="207"/>
      <c r="F63" s="208">
        <f t="shared" si="18"/>
        <v>0</v>
      </c>
      <c r="G63" s="266">
        <f t="shared" ref="G63:G75" si="20">ROUND(E63*F63,2)</f>
        <v>0</v>
      </c>
    </row>
    <row r="64" spans="1:123" s="211" customFormat="1" ht="24" customHeight="1" x14ac:dyDescent="0.2">
      <c r="A64" s="206" t="str">
        <f t="shared" si="16"/>
        <v/>
      </c>
      <c r="B64" s="204" t="str">
        <f t="shared" si="19"/>
        <v/>
      </c>
      <c r="C64" s="205"/>
      <c r="D64" s="206" t="str">
        <f t="shared" si="17"/>
        <v/>
      </c>
      <c r="E64" s="207"/>
      <c r="F64" s="208">
        <f t="shared" si="18"/>
        <v>0</v>
      </c>
      <c r="G64" s="266">
        <f t="shared" si="20"/>
        <v>0</v>
      </c>
    </row>
    <row r="65" spans="1:7" s="211" customFormat="1" ht="24" customHeight="1" x14ac:dyDescent="0.2">
      <c r="A65" s="206" t="str">
        <f t="shared" si="16"/>
        <v/>
      </c>
      <c r="B65" s="204" t="str">
        <f t="shared" si="19"/>
        <v/>
      </c>
      <c r="C65" s="205"/>
      <c r="D65" s="206" t="str">
        <f t="shared" si="17"/>
        <v/>
      </c>
      <c r="E65" s="207"/>
      <c r="F65" s="208">
        <f t="shared" si="18"/>
        <v>0</v>
      </c>
      <c r="G65" s="266">
        <f t="shared" si="20"/>
        <v>0</v>
      </c>
    </row>
    <row r="66" spans="1:7" s="211" customFormat="1" ht="24" customHeight="1" x14ac:dyDescent="0.2">
      <c r="A66" s="206" t="str">
        <f t="shared" si="16"/>
        <v/>
      </c>
      <c r="B66" s="204" t="str">
        <f t="shared" si="19"/>
        <v/>
      </c>
      <c r="C66" s="205"/>
      <c r="D66" s="206" t="str">
        <f t="shared" si="17"/>
        <v/>
      </c>
      <c r="E66" s="207"/>
      <c r="F66" s="208">
        <f t="shared" si="18"/>
        <v>0</v>
      </c>
      <c r="G66" s="266">
        <f t="shared" si="20"/>
        <v>0</v>
      </c>
    </row>
    <row r="67" spans="1:7" s="211" customFormat="1" ht="24" customHeight="1" x14ac:dyDescent="0.2">
      <c r="A67" s="206" t="str">
        <f t="shared" si="16"/>
        <v/>
      </c>
      <c r="B67" s="204" t="str">
        <f t="shared" si="19"/>
        <v/>
      </c>
      <c r="C67" s="205"/>
      <c r="D67" s="206" t="str">
        <f t="shared" si="17"/>
        <v/>
      </c>
      <c r="E67" s="207"/>
      <c r="F67" s="208">
        <f t="shared" si="18"/>
        <v>0</v>
      </c>
      <c r="G67" s="266">
        <f t="shared" si="20"/>
        <v>0</v>
      </c>
    </row>
    <row r="68" spans="1:7" s="211" customFormat="1" ht="24" customHeight="1" x14ac:dyDescent="0.2">
      <c r="A68" s="206" t="str">
        <f t="shared" si="16"/>
        <v/>
      </c>
      <c r="B68" s="204" t="str">
        <f t="shared" si="19"/>
        <v/>
      </c>
      <c r="C68" s="205"/>
      <c r="D68" s="206" t="str">
        <f t="shared" si="17"/>
        <v/>
      </c>
      <c r="E68" s="207"/>
      <c r="F68" s="208">
        <f t="shared" si="18"/>
        <v>0</v>
      </c>
      <c r="G68" s="266">
        <f t="shared" si="20"/>
        <v>0</v>
      </c>
    </row>
    <row r="69" spans="1:7" s="211" customFormat="1" ht="24" customHeight="1" x14ac:dyDescent="0.2">
      <c r="A69" s="206" t="str">
        <f t="shared" si="16"/>
        <v/>
      </c>
      <c r="B69" s="204" t="str">
        <f t="shared" si="19"/>
        <v/>
      </c>
      <c r="C69" s="205"/>
      <c r="D69" s="206" t="str">
        <f t="shared" si="17"/>
        <v/>
      </c>
      <c r="E69" s="207"/>
      <c r="F69" s="208">
        <f t="shared" si="18"/>
        <v>0</v>
      </c>
      <c r="G69" s="266">
        <f t="shared" si="20"/>
        <v>0</v>
      </c>
    </row>
    <row r="70" spans="1:7" s="211" customFormat="1" ht="24" customHeight="1" x14ac:dyDescent="0.2">
      <c r="A70" s="206" t="str">
        <f t="shared" si="16"/>
        <v/>
      </c>
      <c r="B70" s="204" t="str">
        <f t="shared" si="19"/>
        <v/>
      </c>
      <c r="C70" s="205"/>
      <c r="D70" s="206" t="str">
        <f t="shared" si="17"/>
        <v/>
      </c>
      <c r="E70" s="207"/>
      <c r="F70" s="208">
        <f t="shared" si="18"/>
        <v>0</v>
      </c>
      <c r="G70" s="266">
        <f t="shared" si="20"/>
        <v>0</v>
      </c>
    </row>
    <row r="71" spans="1:7" s="211" customFormat="1" ht="24" customHeight="1" x14ac:dyDescent="0.2">
      <c r="A71" s="206" t="str">
        <f t="shared" si="16"/>
        <v/>
      </c>
      <c r="B71" s="204" t="str">
        <f t="shared" si="19"/>
        <v/>
      </c>
      <c r="C71" s="205"/>
      <c r="D71" s="206" t="str">
        <f t="shared" si="17"/>
        <v/>
      </c>
      <c r="E71" s="207"/>
      <c r="F71" s="208">
        <f t="shared" si="18"/>
        <v>0</v>
      </c>
      <c r="G71" s="266">
        <f t="shared" si="20"/>
        <v>0</v>
      </c>
    </row>
    <row r="72" spans="1:7" s="211" customFormat="1" ht="24" customHeight="1" x14ac:dyDescent="0.2">
      <c r="A72" s="206" t="str">
        <f t="shared" si="16"/>
        <v/>
      </c>
      <c r="B72" s="204" t="str">
        <f t="shared" si="19"/>
        <v/>
      </c>
      <c r="C72" s="205"/>
      <c r="D72" s="206" t="str">
        <f t="shared" si="17"/>
        <v/>
      </c>
      <c r="E72" s="207"/>
      <c r="F72" s="208">
        <f t="shared" si="18"/>
        <v>0</v>
      </c>
      <c r="G72" s="266">
        <f t="shared" si="20"/>
        <v>0</v>
      </c>
    </row>
    <row r="73" spans="1:7" s="211" customFormat="1" ht="24" customHeight="1" x14ac:dyDescent="0.2">
      <c r="A73" s="206" t="str">
        <f t="shared" si="16"/>
        <v/>
      </c>
      <c r="B73" s="204" t="str">
        <f t="shared" si="19"/>
        <v/>
      </c>
      <c r="C73" s="205"/>
      <c r="D73" s="206" t="str">
        <f t="shared" si="17"/>
        <v/>
      </c>
      <c r="E73" s="207"/>
      <c r="F73" s="208">
        <f t="shared" si="18"/>
        <v>0</v>
      </c>
      <c r="G73" s="266">
        <f t="shared" si="20"/>
        <v>0</v>
      </c>
    </row>
    <row r="74" spans="1:7" s="211" customFormat="1" ht="24" customHeight="1" x14ac:dyDescent="0.2">
      <c r="A74" s="206" t="str">
        <f t="shared" si="16"/>
        <v/>
      </c>
      <c r="B74" s="204" t="str">
        <f t="shared" si="19"/>
        <v/>
      </c>
      <c r="C74" s="205"/>
      <c r="D74" s="206" t="str">
        <f t="shared" si="17"/>
        <v/>
      </c>
      <c r="E74" s="207"/>
      <c r="F74" s="208">
        <f t="shared" si="18"/>
        <v>0</v>
      </c>
      <c r="G74" s="266">
        <f t="shared" si="20"/>
        <v>0</v>
      </c>
    </row>
    <row r="75" spans="1:7" s="211" customFormat="1" ht="24" customHeight="1" x14ac:dyDescent="0.2">
      <c r="A75" s="206" t="str">
        <f t="shared" si="16"/>
        <v/>
      </c>
      <c r="B75" s="204" t="str">
        <f t="shared" si="19"/>
        <v/>
      </c>
      <c r="C75" s="205"/>
      <c r="D75" s="206" t="str">
        <f t="shared" si="17"/>
        <v/>
      </c>
      <c r="E75" s="207"/>
      <c r="F75" s="209">
        <f t="shared" si="18"/>
        <v>0</v>
      </c>
      <c r="G75" s="266">
        <f t="shared" si="20"/>
        <v>0</v>
      </c>
    </row>
    <row r="76" spans="1:7" ht="24" customHeight="1" x14ac:dyDescent="0.2">
      <c r="A76" s="267"/>
      <c r="D76" s="88"/>
      <c r="E76" s="89"/>
      <c r="F76" s="253" t="s">
        <v>30</v>
      </c>
      <c r="G76" s="268">
        <f>SUBTOTAL(9,G62:G75)</f>
        <v>0</v>
      </c>
    </row>
    <row r="77" spans="1:7" ht="24" customHeight="1" x14ac:dyDescent="0.2">
      <c r="A77" s="267"/>
      <c r="C77" s="98" t="s">
        <v>604</v>
      </c>
      <c r="D77" s="88"/>
      <c r="E77" s="89"/>
      <c r="G77" s="269"/>
    </row>
    <row r="78" spans="1:7" s="211" customFormat="1" ht="24" customHeight="1" x14ac:dyDescent="0.2">
      <c r="A78" s="206" t="str">
        <f t="shared" ref="A78:A85" si="21">IFERROR(VLOOKUP(C78,Tabla_Insumos,4,FALSE),"")</f>
        <v/>
      </c>
      <c r="B78" s="204">
        <f t="shared" ref="B78:B85" si="22">IFERROR(VLOOKUP(A78,Tabla_Indices,5,FALSE),"")</f>
        <v>0</v>
      </c>
      <c r="C78" s="205"/>
      <c r="D78" s="206" t="str">
        <f t="shared" ref="D78:D85" si="23">IFERROR(VLOOKUP(C78,Tabla_Insumos,2,FALSE),"")</f>
        <v/>
      </c>
      <c r="E78" s="207"/>
      <c r="F78" s="210">
        <f t="shared" ref="F78:F85" si="24">IFERROR(VLOOKUP(C78,Tabla_Insumos,3,FALSE),0)</f>
        <v>0</v>
      </c>
      <c r="G78" s="266">
        <f>ROUND(E78*F78,2)</f>
        <v>0</v>
      </c>
    </row>
    <row r="79" spans="1:7" s="211" customFormat="1" ht="24" customHeight="1" x14ac:dyDescent="0.2">
      <c r="A79" s="206" t="str">
        <f t="shared" si="21"/>
        <v/>
      </c>
      <c r="B79" s="204">
        <f t="shared" si="22"/>
        <v>0</v>
      </c>
      <c r="C79" s="205"/>
      <c r="D79" s="206" t="str">
        <f t="shared" si="23"/>
        <v/>
      </c>
      <c r="E79" s="207"/>
      <c r="F79" s="210">
        <f t="shared" si="24"/>
        <v>0</v>
      </c>
      <c r="G79" s="266">
        <f>ROUND(E79*F79,2)</f>
        <v>0</v>
      </c>
    </row>
    <row r="80" spans="1:7" s="211" customFormat="1" ht="24" customHeight="1" x14ac:dyDescent="0.2">
      <c r="A80" s="206" t="str">
        <f t="shared" si="21"/>
        <v/>
      </c>
      <c r="B80" s="204">
        <f t="shared" si="22"/>
        <v>0</v>
      </c>
      <c r="C80" s="205"/>
      <c r="D80" s="206" t="str">
        <f t="shared" si="23"/>
        <v/>
      </c>
      <c r="E80" s="207"/>
      <c r="F80" s="210">
        <f t="shared" si="24"/>
        <v>0</v>
      </c>
      <c r="G80" s="266">
        <f t="shared" ref="G80:G85" si="25">ROUND(E80*F80,2)</f>
        <v>0</v>
      </c>
    </row>
    <row r="81" spans="1:7" s="211" customFormat="1" ht="24" customHeight="1" x14ac:dyDescent="0.2">
      <c r="A81" s="206" t="str">
        <f t="shared" si="21"/>
        <v/>
      </c>
      <c r="B81" s="204">
        <f t="shared" si="22"/>
        <v>0</v>
      </c>
      <c r="C81" s="205"/>
      <c r="D81" s="206" t="str">
        <f t="shared" si="23"/>
        <v/>
      </c>
      <c r="E81" s="207"/>
      <c r="F81" s="210">
        <f t="shared" si="24"/>
        <v>0</v>
      </c>
      <c r="G81" s="266">
        <f t="shared" si="25"/>
        <v>0</v>
      </c>
    </row>
    <row r="82" spans="1:7" s="211" customFormat="1" ht="24" customHeight="1" x14ac:dyDescent="0.2">
      <c r="A82" s="206" t="str">
        <f t="shared" si="21"/>
        <v/>
      </c>
      <c r="B82" s="204">
        <f t="shared" si="22"/>
        <v>0</v>
      </c>
      <c r="C82" s="205"/>
      <c r="D82" s="206" t="str">
        <f t="shared" si="23"/>
        <v/>
      </c>
      <c r="E82" s="207"/>
      <c r="F82" s="208">
        <f t="shared" si="24"/>
        <v>0</v>
      </c>
      <c r="G82" s="266">
        <f t="shared" si="25"/>
        <v>0</v>
      </c>
    </row>
    <row r="83" spans="1:7" s="211" customFormat="1" ht="24" customHeight="1" x14ac:dyDescent="0.2">
      <c r="A83" s="206" t="str">
        <f t="shared" si="21"/>
        <v/>
      </c>
      <c r="B83" s="204">
        <f t="shared" si="22"/>
        <v>0</v>
      </c>
      <c r="C83" s="205"/>
      <c r="D83" s="206" t="str">
        <f t="shared" si="23"/>
        <v/>
      </c>
      <c r="E83" s="207"/>
      <c r="F83" s="208">
        <f t="shared" si="24"/>
        <v>0</v>
      </c>
      <c r="G83" s="266">
        <f t="shared" si="25"/>
        <v>0</v>
      </c>
    </row>
    <row r="84" spans="1:7" s="211" customFormat="1" ht="24" customHeight="1" x14ac:dyDescent="0.2">
      <c r="A84" s="206" t="str">
        <f t="shared" si="21"/>
        <v/>
      </c>
      <c r="B84" s="204">
        <f t="shared" si="22"/>
        <v>0</v>
      </c>
      <c r="C84" s="205"/>
      <c r="D84" s="206" t="str">
        <f t="shared" si="23"/>
        <v/>
      </c>
      <c r="E84" s="207"/>
      <c r="F84" s="208">
        <f t="shared" si="24"/>
        <v>0</v>
      </c>
      <c r="G84" s="266">
        <f t="shared" si="25"/>
        <v>0</v>
      </c>
    </row>
    <row r="85" spans="1:7" s="211" customFormat="1" ht="24" customHeight="1" x14ac:dyDescent="0.2">
      <c r="A85" s="206" t="str">
        <f t="shared" si="21"/>
        <v/>
      </c>
      <c r="B85" s="204">
        <f t="shared" si="22"/>
        <v>0</v>
      </c>
      <c r="C85" s="205"/>
      <c r="D85" s="206" t="str">
        <f t="shared" si="23"/>
        <v/>
      </c>
      <c r="E85" s="207"/>
      <c r="F85" s="208">
        <f t="shared" si="24"/>
        <v>0</v>
      </c>
      <c r="G85" s="266">
        <f t="shared" si="25"/>
        <v>0</v>
      </c>
    </row>
    <row r="86" spans="1:7" ht="24" customHeight="1" x14ac:dyDescent="0.2">
      <c r="A86" s="267"/>
      <c r="D86" s="88"/>
      <c r="E86" s="89"/>
      <c r="F86" s="253" t="s">
        <v>31</v>
      </c>
      <c r="G86" s="268">
        <f>SUBTOTAL(9,G78:G85)</f>
        <v>0</v>
      </c>
    </row>
    <row r="87" spans="1:7" ht="24" customHeight="1" x14ac:dyDescent="0.2">
      <c r="A87" s="267"/>
      <c r="C87" s="98" t="s">
        <v>605</v>
      </c>
      <c r="D87" s="88"/>
      <c r="E87" s="89"/>
      <c r="G87" s="269"/>
    </row>
    <row r="88" spans="1:7" s="211" customFormat="1" ht="24" customHeight="1" x14ac:dyDescent="0.2">
      <c r="A88" s="206" t="str">
        <f t="shared" ref="A88:A96" si="26">IFERROR(VLOOKUP(C88,Tabla_Insumos,4,FALSE),"")</f>
        <v/>
      </c>
      <c r="B88" s="204" t="str">
        <f t="shared" ref="B88:B96" si="27">IFERROR(VLOOKUP(C88,Tabla_Insumos,5,FALSE),"")</f>
        <v/>
      </c>
      <c r="C88" s="205"/>
      <c r="D88" s="206" t="str">
        <f t="shared" ref="D88:D96" si="28">IFERROR(VLOOKUP(C88,Tabla_Insumos,2,FALSE),"")</f>
        <v/>
      </c>
      <c r="E88" s="207"/>
      <c r="F88" s="208">
        <f t="shared" ref="F88:F96" si="29">IFERROR(VLOOKUP(C88,Tabla_Insumos,3,FALSE),0)</f>
        <v>0</v>
      </c>
      <c r="G88" s="266">
        <f t="shared" ref="G88:G96" si="30">ROUND(E88*F88,2)</f>
        <v>0</v>
      </c>
    </row>
    <row r="89" spans="1:7" s="211" customFormat="1" ht="24" customHeight="1" x14ac:dyDescent="0.2">
      <c r="A89" s="206" t="str">
        <f t="shared" si="26"/>
        <v/>
      </c>
      <c r="B89" s="204" t="str">
        <f t="shared" si="27"/>
        <v/>
      </c>
      <c r="C89" s="205"/>
      <c r="D89" s="206" t="str">
        <f t="shared" si="28"/>
        <v/>
      </c>
      <c r="E89" s="207"/>
      <c r="F89" s="208">
        <f t="shared" si="29"/>
        <v>0</v>
      </c>
      <c r="G89" s="266">
        <f t="shared" si="30"/>
        <v>0</v>
      </c>
    </row>
    <row r="90" spans="1:7" s="211" customFormat="1" ht="24" customHeight="1" x14ac:dyDescent="0.2">
      <c r="A90" s="206" t="str">
        <f t="shared" si="26"/>
        <v/>
      </c>
      <c r="B90" s="204" t="str">
        <f t="shared" si="27"/>
        <v/>
      </c>
      <c r="C90" s="205"/>
      <c r="D90" s="206" t="str">
        <f t="shared" si="28"/>
        <v/>
      </c>
      <c r="E90" s="207"/>
      <c r="F90" s="208">
        <f t="shared" si="29"/>
        <v>0</v>
      </c>
      <c r="G90" s="266">
        <f t="shared" si="30"/>
        <v>0</v>
      </c>
    </row>
    <row r="91" spans="1:7" s="211" customFormat="1" ht="24" customHeight="1" x14ac:dyDescent="0.2">
      <c r="A91" s="206" t="str">
        <f t="shared" si="26"/>
        <v/>
      </c>
      <c r="B91" s="204" t="str">
        <f t="shared" si="27"/>
        <v/>
      </c>
      <c r="C91" s="205"/>
      <c r="D91" s="206" t="str">
        <f t="shared" si="28"/>
        <v/>
      </c>
      <c r="E91" s="207"/>
      <c r="F91" s="208">
        <f t="shared" si="29"/>
        <v>0</v>
      </c>
      <c r="G91" s="266">
        <f t="shared" si="30"/>
        <v>0</v>
      </c>
    </row>
    <row r="92" spans="1:7" s="211" customFormat="1" ht="24" customHeight="1" x14ac:dyDescent="0.2">
      <c r="A92" s="206" t="str">
        <f t="shared" si="26"/>
        <v/>
      </c>
      <c r="B92" s="204" t="str">
        <f t="shared" si="27"/>
        <v/>
      </c>
      <c r="C92" s="205"/>
      <c r="D92" s="206" t="str">
        <f t="shared" si="28"/>
        <v/>
      </c>
      <c r="E92" s="207"/>
      <c r="F92" s="208">
        <f t="shared" si="29"/>
        <v>0</v>
      </c>
      <c r="G92" s="266">
        <f t="shared" si="30"/>
        <v>0</v>
      </c>
    </row>
    <row r="93" spans="1:7" s="211" customFormat="1" ht="24" customHeight="1" x14ac:dyDescent="0.2">
      <c r="A93" s="206" t="str">
        <f t="shared" si="26"/>
        <v/>
      </c>
      <c r="B93" s="204" t="str">
        <f t="shared" si="27"/>
        <v/>
      </c>
      <c r="C93" s="205"/>
      <c r="D93" s="206" t="str">
        <f t="shared" si="28"/>
        <v/>
      </c>
      <c r="E93" s="207"/>
      <c r="F93" s="208">
        <f t="shared" si="29"/>
        <v>0</v>
      </c>
      <c r="G93" s="266">
        <f t="shared" si="30"/>
        <v>0</v>
      </c>
    </row>
    <row r="94" spans="1:7" s="211" customFormat="1" ht="24" customHeight="1" x14ac:dyDescent="0.2">
      <c r="A94" s="206" t="str">
        <f t="shared" si="26"/>
        <v/>
      </c>
      <c r="B94" s="204" t="str">
        <f t="shared" si="27"/>
        <v/>
      </c>
      <c r="C94" s="205"/>
      <c r="D94" s="206" t="str">
        <f t="shared" si="28"/>
        <v/>
      </c>
      <c r="E94" s="207"/>
      <c r="F94" s="208">
        <f t="shared" si="29"/>
        <v>0</v>
      </c>
      <c r="G94" s="266">
        <f t="shared" si="30"/>
        <v>0</v>
      </c>
    </row>
    <row r="95" spans="1:7" s="211" customFormat="1" ht="24" customHeight="1" x14ac:dyDescent="0.2">
      <c r="A95" s="206" t="str">
        <f t="shared" si="26"/>
        <v/>
      </c>
      <c r="B95" s="204" t="str">
        <f t="shared" si="27"/>
        <v/>
      </c>
      <c r="C95" s="205"/>
      <c r="D95" s="206" t="str">
        <f t="shared" si="28"/>
        <v/>
      </c>
      <c r="E95" s="207"/>
      <c r="F95" s="208">
        <f t="shared" si="29"/>
        <v>0</v>
      </c>
      <c r="G95" s="266">
        <f t="shared" si="30"/>
        <v>0</v>
      </c>
    </row>
    <row r="96" spans="1:7" s="211" customFormat="1" ht="24" customHeight="1" x14ac:dyDescent="0.2">
      <c r="A96" s="206" t="str">
        <f t="shared" si="26"/>
        <v/>
      </c>
      <c r="B96" s="204" t="str">
        <f t="shared" si="27"/>
        <v/>
      </c>
      <c r="C96" s="205"/>
      <c r="D96" s="206" t="str">
        <f t="shared" si="28"/>
        <v/>
      </c>
      <c r="E96" s="207"/>
      <c r="F96" s="208">
        <f t="shared" si="29"/>
        <v>0</v>
      </c>
      <c r="G96" s="266">
        <f t="shared" si="30"/>
        <v>0</v>
      </c>
    </row>
    <row r="97" spans="1:123" ht="24" customHeight="1" x14ac:dyDescent="0.2">
      <c r="A97" s="270"/>
      <c r="B97" s="88"/>
      <c r="D97" s="88"/>
      <c r="E97" s="89"/>
      <c r="F97" s="253" t="s">
        <v>32</v>
      </c>
      <c r="G97" s="268">
        <f>SUBTOTAL(9,G88:G96)</f>
        <v>0</v>
      </c>
    </row>
    <row r="98" spans="1:123" ht="24" customHeight="1" x14ac:dyDescent="0.2">
      <c r="A98" s="271"/>
      <c r="B98" s="88"/>
      <c r="D98" s="88"/>
      <c r="E98" s="89"/>
      <c r="G98" s="269"/>
    </row>
    <row r="99" spans="1:123" ht="24" customHeight="1" x14ac:dyDescent="0.2">
      <c r="A99" s="272" t="str">
        <f>B57</f>
        <v>1.2</v>
      </c>
      <c r="B99" s="273" t="str">
        <f>C57</f>
        <v>Obrador</v>
      </c>
      <c r="C99" s="95"/>
      <c r="D99" s="95" t="s">
        <v>33</v>
      </c>
      <c r="E99" s="96"/>
      <c r="F99" s="275" t="s">
        <v>34</v>
      </c>
      <c r="G99" s="274">
        <f>SUBTOTAL(9,G62:G98)</f>
        <v>0</v>
      </c>
    </row>
    <row r="101" spans="1:123" ht="24" customHeight="1" x14ac:dyDescent="0.2">
      <c r="A101" s="254" t="s">
        <v>36</v>
      </c>
      <c r="B101" s="255"/>
      <c r="C101" s="255"/>
      <c r="D101" s="255"/>
      <c r="E101" s="255"/>
      <c r="F101" s="255"/>
      <c r="G101" s="256"/>
    </row>
    <row r="102" spans="1:123" ht="24" customHeight="1" x14ac:dyDescent="0.2">
      <c r="A102" s="257" t="s">
        <v>601</v>
      </c>
      <c r="B102" s="84" t="str">
        <f>Comitente</f>
        <v>SUBSECRETARIA DE ARQUITECTURA</v>
      </c>
      <c r="C102" s="80"/>
      <c r="D102" s="85"/>
      <c r="E102" s="85"/>
      <c r="F102" s="86"/>
      <c r="G102" s="258"/>
    </row>
    <row r="103" spans="1:123" ht="24" customHeight="1" x14ac:dyDescent="0.2">
      <c r="A103" s="257" t="s">
        <v>602</v>
      </c>
      <c r="B103" s="84">
        <f>Contratista</f>
        <v>0</v>
      </c>
      <c r="C103" s="81"/>
      <c r="D103" s="81"/>
      <c r="E103" s="81"/>
      <c r="F103" s="87"/>
      <c r="G103" s="259"/>
    </row>
    <row r="104" spans="1:123" ht="24" customHeight="1" x14ac:dyDescent="0.2">
      <c r="A104" s="257" t="s">
        <v>23</v>
      </c>
      <c r="B104" s="84" t="str">
        <f>Obra</f>
        <v>Provincia de la Rioja</v>
      </c>
      <c r="C104" s="81"/>
      <c r="D104" s="81"/>
      <c r="E104" s="81"/>
      <c r="F104" s="87" t="s">
        <v>37</v>
      </c>
      <c r="G104" s="260">
        <f>Fecha_Base</f>
        <v>0</v>
      </c>
    </row>
    <row r="105" spans="1:123" ht="24" customHeight="1" x14ac:dyDescent="0.2">
      <c r="A105" s="261" t="s">
        <v>600</v>
      </c>
      <c r="B105" s="82" t="str">
        <f>Ubicación</f>
        <v>CHIMBAS - SAN JUAN</v>
      </c>
      <c r="C105" s="82"/>
      <c r="D105" s="88"/>
      <c r="E105" s="89"/>
      <c r="G105" s="262"/>
    </row>
    <row r="106" spans="1:123" ht="24" customHeight="1" x14ac:dyDescent="0.2">
      <c r="A106" s="261" t="s">
        <v>38</v>
      </c>
      <c r="B106" s="91">
        <f>IFERROR(VALUE(LEFT(B107,FIND(".",B107)-1)),"")</f>
        <v>1</v>
      </c>
      <c r="C106" s="83" t="str">
        <f>IFERROR(VLOOKUP(B106,Tabla_CyP,2,FALSE),"")</f>
        <v xml:space="preserve"> TRABAJOS GENERALES DE LA OBRA</v>
      </c>
      <c r="E106" s="89"/>
      <c r="G106" s="262"/>
    </row>
    <row r="107" spans="1:123" ht="24" customHeight="1" x14ac:dyDescent="0.2">
      <c r="A107" s="261" t="s">
        <v>24</v>
      </c>
      <c r="B107" s="92" t="str">
        <f>IFERROR(VLOOKUP(COUNTIF($A$1:A107,"ANALISIS DE PRECIOS"),Tabla_NumeroItem,2,FALSE),"")</f>
        <v>1.3</v>
      </c>
      <c r="C107" s="83" t="str">
        <f>IFERROR(VLOOKUP(B107,Tabla_CyP,2,FALSE),"")</f>
        <v>Cercado de Obra</v>
      </c>
      <c r="D107" s="88"/>
      <c r="E107" s="89"/>
      <c r="F107" s="87" t="s">
        <v>25</v>
      </c>
      <c r="G107" s="263" t="str">
        <f>IFERROR(VLOOKUP(B107,Tabla_CyP,4,FALSE),"")</f>
        <v>gl</v>
      </c>
    </row>
    <row r="108" spans="1:123" ht="24" customHeight="1" x14ac:dyDescent="0.2">
      <c r="A108" s="261"/>
      <c r="B108" s="82"/>
      <c r="D108" s="88"/>
      <c r="E108" s="89"/>
      <c r="G108" s="262"/>
    </row>
    <row r="109" spans="1:123" ht="24" customHeight="1" x14ac:dyDescent="0.2">
      <c r="A109" s="345" t="s">
        <v>506</v>
      </c>
      <c r="B109" s="346"/>
      <c r="C109" s="347" t="s">
        <v>0</v>
      </c>
      <c r="D109" s="347" t="s">
        <v>26</v>
      </c>
      <c r="E109" s="349" t="s">
        <v>27</v>
      </c>
      <c r="F109" s="351" t="s">
        <v>28</v>
      </c>
      <c r="G109" s="351" t="s">
        <v>29</v>
      </c>
    </row>
    <row r="110" spans="1:123" s="88" customFormat="1" ht="24" customHeight="1" x14ac:dyDescent="0.2">
      <c r="A110" s="93" t="s">
        <v>507</v>
      </c>
      <c r="B110" s="93" t="s">
        <v>508</v>
      </c>
      <c r="C110" s="348"/>
      <c r="D110" s="348"/>
      <c r="E110" s="350"/>
      <c r="F110" s="352"/>
      <c r="G110" s="35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row>
    <row r="111" spans="1:123" ht="24" customHeight="1" x14ac:dyDescent="0.2">
      <c r="A111" s="264"/>
      <c r="B111" s="94"/>
      <c r="C111" s="131" t="s">
        <v>603</v>
      </c>
      <c r="D111" s="95"/>
      <c r="E111" s="96"/>
      <c r="F111" s="97"/>
      <c r="G111" s="265"/>
    </row>
    <row r="112" spans="1:123" s="211" customFormat="1" ht="24" customHeight="1" x14ac:dyDescent="0.2">
      <c r="A112" s="206" t="str">
        <f t="shared" ref="A112:A125" si="31">IFERROR(VLOOKUP(C112,Tabla_Insumos,4,FALSE),"")</f>
        <v/>
      </c>
      <c r="B112" s="204" t="str">
        <f>IFERROR(VLOOKUP(C112,Tabla_Insumos,5,FALSE),"")</f>
        <v/>
      </c>
      <c r="C112" s="205"/>
      <c r="D112" s="206" t="str">
        <f t="shared" ref="D112:D125" si="32">IFERROR(VLOOKUP(C112,Tabla_Insumos,2,FALSE),"")</f>
        <v/>
      </c>
      <c r="E112" s="207"/>
      <c r="F112" s="208">
        <f t="shared" ref="F112:F125" si="33">IFERROR(VLOOKUP(C112,Tabla_Insumos,3,FALSE),0)</f>
        <v>0</v>
      </c>
      <c r="G112" s="266">
        <f>ROUND(E112*F112,2)</f>
        <v>0</v>
      </c>
    </row>
    <row r="113" spans="1:7" s="211" customFormat="1" ht="24" customHeight="1" x14ac:dyDescent="0.2">
      <c r="A113" s="206" t="str">
        <f t="shared" si="31"/>
        <v/>
      </c>
      <c r="B113" s="204" t="str">
        <f t="shared" ref="B113:B125" si="34">IFERROR(VLOOKUP(C113,Tabla_Insumos,5,FALSE),"")</f>
        <v/>
      </c>
      <c r="C113" s="205"/>
      <c r="D113" s="206" t="str">
        <f t="shared" si="32"/>
        <v/>
      </c>
      <c r="E113" s="207"/>
      <c r="F113" s="208">
        <f t="shared" si="33"/>
        <v>0</v>
      </c>
      <c r="G113" s="266">
        <f t="shared" ref="G113:G125" si="35">ROUND(E113*F113,2)</f>
        <v>0</v>
      </c>
    </row>
    <row r="114" spans="1:7" s="211" customFormat="1" ht="24" customHeight="1" x14ac:dyDescent="0.2">
      <c r="A114" s="206" t="str">
        <f t="shared" si="31"/>
        <v/>
      </c>
      <c r="B114" s="204" t="str">
        <f t="shared" si="34"/>
        <v/>
      </c>
      <c r="C114" s="205"/>
      <c r="D114" s="206" t="str">
        <f t="shared" si="32"/>
        <v/>
      </c>
      <c r="E114" s="207"/>
      <c r="F114" s="208">
        <f t="shared" si="33"/>
        <v>0</v>
      </c>
      <c r="G114" s="266">
        <f t="shared" si="35"/>
        <v>0</v>
      </c>
    </row>
    <row r="115" spans="1:7" s="211" customFormat="1" ht="24" customHeight="1" x14ac:dyDescent="0.2">
      <c r="A115" s="206" t="str">
        <f t="shared" si="31"/>
        <v/>
      </c>
      <c r="B115" s="204" t="str">
        <f t="shared" si="34"/>
        <v/>
      </c>
      <c r="C115" s="205"/>
      <c r="D115" s="206" t="str">
        <f t="shared" si="32"/>
        <v/>
      </c>
      <c r="E115" s="207"/>
      <c r="F115" s="208">
        <f t="shared" si="33"/>
        <v>0</v>
      </c>
      <c r="G115" s="266">
        <f t="shared" si="35"/>
        <v>0</v>
      </c>
    </row>
    <row r="116" spans="1:7" s="211" customFormat="1" ht="24" customHeight="1" x14ac:dyDescent="0.2">
      <c r="A116" s="206" t="str">
        <f t="shared" si="31"/>
        <v/>
      </c>
      <c r="B116" s="204" t="str">
        <f t="shared" si="34"/>
        <v/>
      </c>
      <c r="C116" s="205"/>
      <c r="D116" s="206" t="str">
        <f t="shared" si="32"/>
        <v/>
      </c>
      <c r="E116" s="207"/>
      <c r="F116" s="208">
        <f t="shared" si="33"/>
        <v>0</v>
      </c>
      <c r="G116" s="266">
        <f t="shared" si="35"/>
        <v>0</v>
      </c>
    </row>
    <row r="117" spans="1:7" s="211" customFormat="1" ht="24" customHeight="1" x14ac:dyDescent="0.2">
      <c r="A117" s="206" t="str">
        <f t="shared" si="31"/>
        <v/>
      </c>
      <c r="B117" s="204" t="str">
        <f t="shared" si="34"/>
        <v/>
      </c>
      <c r="C117" s="205"/>
      <c r="D117" s="206" t="str">
        <f t="shared" si="32"/>
        <v/>
      </c>
      <c r="E117" s="207"/>
      <c r="F117" s="208">
        <f t="shared" si="33"/>
        <v>0</v>
      </c>
      <c r="G117" s="266">
        <f t="shared" si="35"/>
        <v>0</v>
      </c>
    </row>
    <row r="118" spans="1:7" s="211" customFormat="1" ht="24" customHeight="1" x14ac:dyDescent="0.2">
      <c r="A118" s="206" t="str">
        <f t="shared" si="31"/>
        <v/>
      </c>
      <c r="B118" s="204" t="str">
        <f t="shared" si="34"/>
        <v/>
      </c>
      <c r="C118" s="205"/>
      <c r="D118" s="206" t="str">
        <f t="shared" si="32"/>
        <v/>
      </c>
      <c r="E118" s="207"/>
      <c r="F118" s="208">
        <f t="shared" si="33"/>
        <v>0</v>
      </c>
      <c r="G118" s="266">
        <f t="shared" si="35"/>
        <v>0</v>
      </c>
    </row>
    <row r="119" spans="1:7" s="211" customFormat="1" ht="24" customHeight="1" x14ac:dyDescent="0.2">
      <c r="A119" s="206" t="str">
        <f t="shared" si="31"/>
        <v/>
      </c>
      <c r="B119" s="204" t="str">
        <f t="shared" si="34"/>
        <v/>
      </c>
      <c r="C119" s="205"/>
      <c r="D119" s="206" t="str">
        <f t="shared" si="32"/>
        <v/>
      </c>
      <c r="E119" s="207"/>
      <c r="F119" s="208">
        <f t="shared" si="33"/>
        <v>0</v>
      </c>
      <c r="G119" s="266">
        <f t="shared" si="35"/>
        <v>0</v>
      </c>
    </row>
    <row r="120" spans="1:7" s="211" customFormat="1" ht="24" customHeight="1" x14ac:dyDescent="0.2">
      <c r="A120" s="206" t="str">
        <f t="shared" si="31"/>
        <v/>
      </c>
      <c r="B120" s="204" t="str">
        <f t="shared" si="34"/>
        <v/>
      </c>
      <c r="C120" s="205"/>
      <c r="D120" s="206" t="str">
        <f t="shared" si="32"/>
        <v/>
      </c>
      <c r="E120" s="207"/>
      <c r="F120" s="208">
        <f t="shared" si="33"/>
        <v>0</v>
      </c>
      <c r="G120" s="266">
        <f t="shared" si="35"/>
        <v>0</v>
      </c>
    </row>
    <row r="121" spans="1:7" s="211" customFormat="1" ht="24" customHeight="1" x14ac:dyDescent="0.2">
      <c r="A121" s="206" t="str">
        <f t="shared" si="31"/>
        <v/>
      </c>
      <c r="B121" s="204" t="str">
        <f t="shared" si="34"/>
        <v/>
      </c>
      <c r="C121" s="205"/>
      <c r="D121" s="206" t="str">
        <f t="shared" si="32"/>
        <v/>
      </c>
      <c r="E121" s="207"/>
      <c r="F121" s="208">
        <f t="shared" si="33"/>
        <v>0</v>
      </c>
      <c r="G121" s="266">
        <f t="shared" si="35"/>
        <v>0</v>
      </c>
    </row>
    <row r="122" spans="1:7" s="211" customFormat="1" ht="24" customHeight="1" x14ac:dyDescent="0.2">
      <c r="A122" s="206" t="str">
        <f t="shared" si="31"/>
        <v/>
      </c>
      <c r="B122" s="204" t="str">
        <f t="shared" si="34"/>
        <v/>
      </c>
      <c r="C122" s="205"/>
      <c r="D122" s="206" t="str">
        <f t="shared" si="32"/>
        <v/>
      </c>
      <c r="E122" s="207"/>
      <c r="F122" s="208">
        <f t="shared" si="33"/>
        <v>0</v>
      </c>
      <c r="G122" s="266">
        <f t="shared" si="35"/>
        <v>0</v>
      </c>
    </row>
    <row r="123" spans="1:7" s="211" customFormat="1" ht="24" customHeight="1" x14ac:dyDescent="0.2">
      <c r="A123" s="206" t="str">
        <f t="shared" si="31"/>
        <v/>
      </c>
      <c r="B123" s="204" t="str">
        <f t="shared" si="34"/>
        <v/>
      </c>
      <c r="C123" s="205"/>
      <c r="D123" s="206" t="str">
        <f t="shared" si="32"/>
        <v/>
      </c>
      <c r="E123" s="207"/>
      <c r="F123" s="208">
        <f t="shared" si="33"/>
        <v>0</v>
      </c>
      <c r="G123" s="266">
        <f t="shared" si="35"/>
        <v>0</v>
      </c>
    </row>
    <row r="124" spans="1:7" s="211" customFormat="1" ht="24" customHeight="1" x14ac:dyDescent="0.2">
      <c r="A124" s="206" t="str">
        <f t="shared" si="31"/>
        <v/>
      </c>
      <c r="B124" s="204" t="str">
        <f t="shared" si="34"/>
        <v/>
      </c>
      <c r="C124" s="205"/>
      <c r="D124" s="206" t="str">
        <f t="shared" si="32"/>
        <v/>
      </c>
      <c r="E124" s="207"/>
      <c r="F124" s="208">
        <f t="shared" si="33"/>
        <v>0</v>
      </c>
      <c r="G124" s="266">
        <f t="shared" si="35"/>
        <v>0</v>
      </c>
    </row>
    <row r="125" spans="1:7" s="211" customFormat="1" ht="24" customHeight="1" x14ac:dyDescent="0.2">
      <c r="A125" s="206" t="str">
        <f t="shared" si="31"/>
        <v/>
      </c>
      <c r="B125" s="204" t="str">
        <f t="shared" si="34"/>
        <v/>
      </c>
      <c r="C125" s="205"/>
      <c r="D125" s="206" t="str">
        <f t="shared" si="32"/>
        <v/>
      </c>
      <c r="E125" s="207"/>
      <c r="F125" s="209">
        <f t="shared" si="33"/>
        <v>0</v>
      </c>
      <c r="G125" s="266">
        <f t="shared" si="35"/>
        <v>0</v>
      </c>
    </row>
    <row r="126" spans="1:7" ht="24" customHeight="1" x14ac:dyDescent="0.2">
      <c r="A126" s="267"/>
      <c r="D126" s="88"/>
      <c r="E126" s="89"/>
      <c r="F126" s="253" t="s">
        <v>30</v>
      </c>
      <c r="G126" s="268">
        <f>SUBTOTAL(9,G112:G125)</f>
        <v>0</v>
      </c>
    </row>
    <row r="127" spans="1:7" ht="24" customHeight="1" x14ac:dyDescent="0.2">
      <c r="A127" s="267"/>
      <c r="C127" s="98" t="s">
        <v>604</v>
      </c>
      <c r="D127" s="88"/>
      <c r="E127" s="89"/>
      <c r="G127" s="269"/>
    </row>
    <row r="128" spans="1:7" s="211" customFormat="1" ht="24" customHeight="1" x14ac:dyDescent="0.2">
      <c r="A128" s="206" t="str">
        <f t="shared" ref="A128:A135" si="36">IFERROR(VLOOKUP(C128,Tabla_Insumos,4,FALSE),"")</f>
        <v/>
      </c>
      <c r="B128" s="204">
        <f t="shared" ref="B128:B135" si="37">IFERROR(VLOOKUP(A128,Tabla_Indices,5,FALSE),"")</f>
        <v>0</v>
      </c>
      <c r="C128" s="205"/>
      <c r="D128" s="206" t="str">
        <f t="shared" ref="D128:D135" si="38">IFERROR(VLOOKUP(C128,Tabla_Insumos,2,FALSE),"")</f>
        <v/>
      </c>
      <c r="E128" s="207"/>
      <c r="F128" s="210">
        <f t="shared" ref="F128:F135" si="39">IFERROR(VLOOKUP(C128,Tabla_Insumos,3,FALSE),0)</f>
        <v>0</v>
      </c>
      <c r="G128" s="266">
        <f>ROUND(E128*F128,2)</f>
        <v>0</v>
      </c>
    </row>
    <row r="129" spans="1:7" s="211" customFormat="1" ht="24" customHeight="1" x14ac:dyDescent="0.2">
      <c r="A129" s="206" t="str">
        <f t="shared" si="36"/>
        <v/>
      </c>
      <c r="B129" s="204">
        <f t="shared" si="37"/>
        <v>0</v>
      </c>
      <c r="C129" s="205"/>
      <c r="D129" s="206" t="str">
        <f t="shared" si="38"/>
        <v/>
      </c>
      <c r="E129" s="207"/>
      <c r="F129" s="210">
        <f t="shared" si="39"/>
        <v>0</v>
      </c>
      <c r="G129" s="266">
        <f>ROUND(E129*F129,2)</f>
        <v>0</v>
      </c>
    </row>
    <row r="130" spans="1:7" s="211" customFormat="1" ht="24" customHeight="1" x14ac:dyDescent="0.2">
      <c r="A130" s="206" t="str">
        <f t="shared" si="36"/>
        <v/>
      </c>
      <c r="B130" s="204">
        <f t="shared" si="37"/>
        <v>0</v>
      </c>
      <c r="C130" s="205"/>
      <c r="D130" s="206" t="str">
        <f t="shared" si="38"/>
        <v/>
      </c>
      <c r="E130" s="207"/>
      <c r="F130" s="210">
        <f t="shared" si="39"/>
        <v>0</v>
      </c>
      <c r="G130" s="266">
        <f t="shared" ref="G130:G135" si="40">ROUND(E130*F130,2)</f>
        <v>0</v>
      </c>
    </row>
    <row r="131" spans="1:7" s="211" customFormat="1" ht="24" customHeight="1" x14ac:dyDescent="0.2">
      <c r="A131" s="206" t="str">
        <f t="shared" si="36"/>
        <v/>
      </c>
      <c r="B131" s="204">
        <f t="shared" si="37"/>
        <v>0</v>
      </c>
      <c r="C131" s="205"/>
      <c r="D131" s="206" t="str">
        <f t="shared" si="38"/>
        <v/>
      </c>
      <c r="E131" s="207"/>
      <c r="F131" s="210">
        <f t="shared" si="39"/>
        <v>0</v>
      </c>
      <c r="G131" s="266">
        <f t="shared" si="40"/>
        <v>0</v>
      </c>
    </row>
    <row r="132" spans="1:7" s="211" customFormat="1" ht="24" customHeight="1" x14ac:dyDescent="0.2">
      <c r="A132" s="206" t="str">
        <f t="shared" si="36"/>
        <v/>
      </c>
      <c r="B132" s="204">
        <f t="shared" si="37"/>
        <v>0</v>
      </c>
      <c r="C132" s="205"/>
      <c r="D132" s="206" t="str">
        <f t="shared" si="38"/>
        <v/>
      </c>
      <c r="E132" s="207"/>
      <c r="F132" s="208">
        <f t="shared" si="39"/>
        <v>0</v>
      </c>
      <c r="G132" s="266">
        <f t="shared" si="40"/>
        <v>0</v>
      </c>
    </row>
    <row r="133" spans="1:7" s="211" customFormat="1" ht="24" customHeight="1" x14ac:dyDescent="0.2">
      <c r="A133" s="206" t="str">
        <f t="shared" si="36"/>
        <v/>
      </c>
      <c r="B133" s="204">
        <f t="shared" si="37"/>
        <v>0</v>
      </c>
      <c r="C133" s="205"/>
      <c r="D133" s="206" t="str">
        <f t="shared" si="38"/>
        <v/>
      </c>
      <c r="E133" s="207"/>
      <c r="F133" s="208">
        <f t="shared" si="39"/>
        <v>0</v>
      </c>
      <c r="G133" s="266">
        <f t="shared" si="40"/>
        <v>0</v>
      </c>
    </row>
    <row r="134" spans="1:7" s="211" customFormat="1" ht="24" customHeight="1" x14ac:dyDescent="0.2">
      <c r="A134" s="206" t="str">
        <f t="shared" si="36"/>
        <v/>
      </c>
      <c r="B134" s="204">
        <f t="shared" si="37"/>
        <v>0</v>
      </c>
      <c r="C134" s="205"/>
      <c r="D134" s="206" t="str">
        <f t="shared" si="38"/>
        <v/>
      </c>
      <c r="E134" s="207"/>
      <c r="F134" s="208">
        <f t="shared" si="39"/>
        <v>0</v>
      </c>
      <c r="G134" s="266">
        <f t="shared" si="40"/>
        <v>0</v>
      </c>
    </row>
    <row r="135" spans="1:7" s="211" customFormat="1" ht="24" customHeight="1" x14ac:dyDescent="0.2">
      <c r="A135" s="206" t="str">
        <f t="shared" si="36"/>
        <v/>
      </c>
      <c r="B135" s="204">
        <f t="shared" si="37"/>
        <v>0</v>
      </c>
      <c r="C135" s="205"/>
      <c r="D135" s="206" t="str">
        <f t="shared" si="38"/>
        <v/>
      </c>
      <c r="E135" s="207"/>
      <c r="F135" s="208">
        <f t="shared" si="39"/>
        <v>0</v>
      </c>
      <c r="G135" s="266">
        <f t="shared" si="40"/>
        <v>0</v>
      </c>
    </row>
    <row r="136" spans="1:7" ht="24" customHeight="1" x14ac:dyDescent="0.2">
      <c r="A136" s="267"/>
      <c r="D136" s="88"/>
      <c r="E136" s="89"/>
      <c r="F136" s="253" t="s">
        <v>31</v>
      </c>
      <c r="G136" s="268">
        <f>SUBTOTAL(9,G128:G135)</f>
        <v>0</v>
      </c>
    </row>
    <row r="137" spans="1:7" ht="24" customHeight="1" x14ac:dyDescent="0.2">
      <c r="A137" s="267"/>
      <c r="C137" s="98" t="s">
        <v>605</v>
      </c>
      <c r="D137" s="88"/>
      <c r="E137" s="89"/>
      <c r="G137" s="269"/>
    </row>
    <row r="138" spans="1:7" s="211" customFormat="1" ht="24" customHeight="1" x14ac:dyDescent="0.2">
      <c r="A138" s="206" t="str">
        <f t="shared" ref="A138:A146" si="41">IFERROR(VLOOKUP(C138,Tabla_Insumos,4,FALSE),"")</f>
        <v/>
      </c>
      <c r="B138" s="204" t="str">
        <f t="shared" ref="B138:B146" si="42">IFERROR(VLOOKUP(C138,Tabla_Insumos,5,FALSE),"")</f>
        <v/>
      </c>
      <c r="C138" s="205"/>
      <c r="D138" s="206" t="str">
        <f t="shared" ref="D138:D146" si="43">IFERROR(VLOOKUP(C138,Tabla_Insumos,2,FALSE),"")</f>
        <v/>
      </c>
      <c r="E138" s="207"/>
      <c r="F138" s="208">
        <f t="shared" ref="F138:F146" si="44">IFERROR(VLOOKUP(C138,Tabla_Insumos,3,FALSE),0)</f>
        <v>0</v>
      </c>
      <c r="G138" s="266">
        <f t="shared" ref="G138:G146" si="45">ROUND(E138*F138,2)</f>
        <v>0</v>
      </c>
    </row>
    <row r="139" spans="1:7" s="211" customFormat="1" ht="24" customHeight="1" x14ac:dyDescent="0.2">
      <c r="A139" s="206" t="str">
        <f t="shared" si="41"/>
        <v/>
      </c>
      <c r="B139" s="204" t="str">
        <f t="shared" si="42"/>
        <v/>
      </c>
      <c r="C139" s="205"/>
      <c r="D139" s="206" t="str">
        <f t="shared" si="43"/>
        <v/>
      </c>
      <c r="E139" s="207"/>
      <c r="F139" s="208">
        <f t="shared" si="44"/>
        <v>0</v>
      </c>
      <c r="G139" s="266">
        <f t="shared" si="45"/>
        <v>0</v>
      </c>
    </row>
    <row r="140" spans="1:7" s="211" customFormat="1" ht="24" customHeight="1" x14ac:dyDescent="0.2">
      <c r="A140" s="206" t="str">
        <f t="shared" si="41"/>
        <v/>
      </c>
      <c r="B140" s="204" t="str">
        <f t="shared" si="42"/>
        <v/>
      </c>
      <c r="C140" s="205"/>
      <c r="D140" s="206" t="str">
        <f t="shared" si="43"/>
        <v/>
      </c>
      <c r="E140" s="207"/>
      <c r="F140" s="208">
        <f t="shared" si="44"/>
        <v>0</v>
      </c>
      <c r="G140" s="266">
        <f t="shared" si="45"/>
        <v>0</v>
      </c>
    </row>
    <row r="141" spans="1:7" s="211" customFormat="1" ht="24" customHeight="1" x14ac:dyDescent="0.2">
      <c r="A141" s="206" t="str">
        <f t="shared" si="41"/>
        <v/>
      </c>
      <c r="B141" s="204" t="str">
        <f t="shared" si="42"/>
        <v/>
      </c>
      <c r="C141" s="205"/>
      <c r="D141" s="206" t="str">
        <f t="shared" si="43"/>
        <v/>
      </c>
      <c r="E141" s="207"/>
      <c r="F141" s="208">
        <f t="shared" si="44"/>
        <v>0</v>
      </c>
      <c r="G141" s="266">
        <f t="shared" si="45"/>
        <v>0</v>
      </c>
    </row>
    <row r="142" spans="1:7" s="211" customFormat="1" ht="24" customHeight="1" x14ac:dyDescent="0.2">
      <c r="A142" s="206" t="str">
        <f t="shared" si="41"/>
        <v/>
      </c>
      <c r="B142" s="204" t="str">
        <f t="shared" si="42"/>
        <v/>
      </c>
      <c r="C142" s="205"/>
      <c r="D142" s="206" t="str">
        <f t="shared" si="43"/>
        <v/>
      </c>
      <c r="E142" s="207"/>
      <c r="F142" s="208">
        <f t="shared" si="44"/>
        <v>0</v>
      </c>
      <c r="G142" s="266">
        <f t="shared" si="45"/>
        <v>0</v>
      </c>
    </row>
    <row r="143" spans="1:7" s="211" customFormat="1" ht="24" customHeight="1" x14ac:dyDescent="0.2">
      <c r="A143" s="206" t="str">
        <f t="shared" si="41"/>
        <v/>
      </c>
      <c r="B143" s="204" t="str">
        <f t="shared" si="42"/>
        <v/>
      </c>
      <c r="C143" s="205"/>
      <c r="D143" s="206" t="str">
        <f t="shared" si="43"/>
        <v/>
      </c>
      <c r="E143" s="207"/>
      <c r="F143" s="208">
        <f t="shared" si="44"/>
        <v>0</v>
      </c>
      <c r="G143" s="266">
        <f t="shared" si="45"/>
        <v>0</v>
      </c>
    </row>
    <row r="144" spans="1:7" s="211" customFormat="1" ht="24" customHeight="1" x14ac:dyDescent="0.2">
      <c r="A144" s="206" t="str">
        <f t="shared" si="41"/>
        <v/>
      </c>
      <c r="B144" s="204" t="str">
        <f t="shared" si="42"/>
        <v/>
      </c>
      <c r="C144" s="205"/>
      <c r="D144" s="206" t="str">
        <f t="shared" si="43"/>
        <v/>
      </c>
      <c r="E144" s="207"/>
      <c r="F144" s="208">
        <f t="shared" si="44"/>
        <v>0</v>
      </c>
      <c r="G144" s="266">
        <f t="shared" si="45"/>
        <v>0</v>
      </c>
    </row>
    <row r="145" spans="1:123" s="211" customFormat="1" ht="24" customHeight="1" x14ac:dyDescent="0.2">
      <c r="A145" s="206" t="str">
        <f t="shared" si="41"/>
        <v/>
      </c>
      <c r="B145" s="204" t="str">
        <f t="shared" si="42"/>
        <v/>
      </c>
      <c r="C145" s="205"/>
      <c r="D145" s="206" t="str">
        <f t="shared" si="43"/>
        <v/>
      </c>
      <c r="E145" s="207"/>
      <c r="F145" s="208">
        <f t="shared" si="44"/>
        <v>0</v>
      </c>
      <c r="G145" s="266">
        <f t="shared" si="45"/>
        <v>0</v>
      </c>
    </row>
    <row r="146" spans="1:123" s="211" customFormat="1" ht="24" customHeight="1" x14ac:dyDescent="0.2">
      <c r="A146" s="206" t="str">
        <f t="shared" si="41"/>
        <v/>
      </c>
      <c r="B146" s="204" t="str">
        <f t="shared" si="42"/>
        <v/>
      </c>
      <c r="C146" s="205"/>
      <c r="D146" s="206" t="str">
        <f t="shared" si="43"/>
        <v/>
      </c>
      <c r="E146" s="207"/>
      <c r="F146" s="208">
        <f t="shared" si="44"/>
        <v>0</v>
      </c>
      <c r="G146" s="266">
        <f t="shared" si="45"/>
        <v>0</v>
      </c>
    </row>
    <row r="147" spans="1:123" ht="24" customHeight="1" x14ac:dyDescent="0.2">
      <c r="A147" s="270"/>
      <c r="B147" s="88"/>
      <c r="D147" s="88"/>
      <c r="E147" s="89"/>
      <c r="F147" s="253" t="s">
        <v>32</v>
      </c>
      <c r="G147" s="268">
        <f>SUBTOTAL(9,G138:G146)</f>
        <v>0</v>
      </c>
    </row>
    <row r="148" spans="1:123" ht="24" customHeight="1" x14ac:dyDescent="0.2">
      <c r="A148" s="271"/>
      <c r="B148" s="88"/>
      <c r="D148" s="88"/>
      <c r="E148" s="89"/>
      <c r="G148" s="269"/>
    </row>
    <row r="149" spans="1:123" ht="24" customHeight="1" x14ac:dyDescent="0.2">
      <c r="A149" s="272" t="str">
        <f>B107</f>
        <v>1.3</v>
      </c>
      <c r="B149" s="273" t="str">
        <f>C107</f>
        <v>Cercado de Obra</v>
      </c>
      <c r="C149" s="95"/>
      <c r="D149" s="95" t="s">
        <v>33</v>
      </c>
      <c r="E149" s="96"/>
      <c r="F149" s="275" t="s">
        <v>34</v>
      </c>
      <c r="G149" s="274">
        <f>SUBTOTAL(9,G112:G148)</f>
        <v>0</v>
      </c>
    </row>
    <row r="151" spans="1:123" ht="24" customHeight="1" x14ac:dyDescent="0.2">
      <c r="A151" s="254" t="s">
        <v>36</v>
      </c>
      <c r="B151" s="255"/>
      <c r="C151" s="255"/>
      <c r="D151" s="255"/>
      <c r="E151" s="255"/>
      <c r="F151" s="255"/>
      <c r="G151" s="256"/>
    </row>
    <row r="152" spans="1:123" ht="24" customHeight="1" x14ac:dyDescent="0.2">
      <c r="A152" s="257" t="s">
        <v>601</v>
      </c>
      <c r="B152" s="84" t="str">
        <f>Comitente</f>
        <v>SUBSECRETARIA DE ARQUITECTURA</v>
      </c>
      <c r="C152" s="80"/>
      <c r="D152" s="85"/>
      <c r="E152" s="85"/>
      <c r="F152" s="86"/>
      <c r="G152" s="258"/>
    </row>
    <row r="153" spans="1:123" ht="24" customHeight="1" x14ac:dyDescent="0.2">
      <c r="A153" s="257" t="s">
        <v>602</v>
      </c>
      <c r="B153" s="84">
        <f>Contratista</f>
        <v>0</v>
      </c>
      <c r="C153" s="81"/>
      <c r="D153" s="81"/>
      <c r="E153" s="81"/>
      <c r="F153" s="87"/>
      <c r="G153" s="259"/>
    </row>
    <row r="154" spans="1:123" ht="24" customHeight="1" x14ac:dyDescent="0.2">
      <c r="A154" s="257" t="s">
        <v>23</v>
      </c>
      <c r="B154" s="84" t="str">
        <f>Obra</f>
        <v>Provincia de la Rioja</v>
      </c>
      <c r="C154" s="81"/>
      <c r="D154" s="81"/>
      <c r="E154" s="81"/>
      <c r="F154" s="87" t="s">
        <v>37</v>
      </c>
      <c r="G154" s="260">
        <f>Fecha_Base</f>
        <v>0</v>
      </c>
    </row>
    <row r="155" spans="1:123" ht="24" customHeight="1" x14ac:dyDescent="0.2">
      <c r="A155" s="261" t="s">
        <v>600</v>
      </c>
      <c r="B155" s="82" t="str">
        <f>Ubicación</f>
        <v>CHIMBAS - SAN JUAN</v>
      </c>
      <c r="C155" s="82"/>
      <c r="D155" s="88"/>
      <c r="E155" s="89"/>
      <c r="G155" s="262"/>
    </row>
    <row r="156" spans="1:123" ht="24" customHeight="1" x14ac:dyDescent="0.2">
      <c r="A156" s="261" t="s">
        <v>38</v>
      </c>
      <c r="B156" s="91">
        <f>IFERROR(VALUE(LEFT(B157,FIND(".",B157)-1)),"")</f>
        <v>1</v>
      </c>
      <c r="C156" s="83" t="str">
        <f>IFERROR(VLOOKUP(B156,Tabla_CyP,2,FALSE),"")</f>
        <v xml:space="preserve"> TRABAJOS GENERALES DE LA OBRA</v>
      </c>
      <c r="E156" s="89"/>
      <c r="G156" s="262"/>
    </row>
    <row r="157" spans="1:123" ht="24" customHeight="1" x14ac:dyDescent="0.2">
      <c r="A157" s="261" t="s">
        <v>24</v>
      </c>
      <c r="B157" s="92" t="str">
        <f>IFERROR(VLOOKUP(COUNTIF($A$1:A157,"ANALISIS DE PRECIOS"),Tabla_NumeroItem,2,FALSE),"")</f>
        <v>1.4</v>
      </c>
      <c r="C157" s="83" t="str">
        <f>IFERROR(VLOOKUP(B157,Tabla_CyP,2,FALSE),"")</f>
        <v>Limpieza de terreno</v>
      </c>
      <c r="D157" s="88"/>
      <c r="E157" s="89"/>
      <c r="F157" s="87" t="s">
        <v>25</v>
      </c>
      <c r="G157" s="263" t="str">
        <f>IFERROR(VLOOKUP(B157,Tabla_CyP,4,FALSE),"")</f>
        <v>m2</v>
      </c>
    </row>
    <row r="158" spans="1:123" ht="24" customHeight="1" x14ac:dyDescent="0.2">
      <c r="A158" s="261"/>
      <c r="B158" s="82"/>
      <c r="D158" s="88"/>
      <c r="E158" s="89"/>
      <c r="G158" s="262"/>
    </row>
    <row r="159" spans="1:123" ht="24" customHeight="1" x14ac:dyDescent="0.2">
      <c r="A159" s="345" t="s">
        <v>506</v>
      </c>
      <c r="B159" s="346"/>
      <c r="C159" s="347" t="s">
        <v>0</v>
      </c>
      <c r="D159" s="347" t="s">
        <v>26</v>
      </c>
      <c r="E159" s="349" t="s">
        <v>27</v>
      </c>
      <c r="F159" s="351" t="s">
        <v>28</v>
      </c>
      <c r="G159" s="351" t="s">
        <v>29</v>
      </c>
    </row>
    <row r="160" spans="1:123" s="88" customFormat="1" ht="24" customHeight="1" x14ac:dyDescent="0.2">
      <c r="A160" s="93" t="s">
        <v>507</v>
      </c>
      <c r="B160" s="93" t="s">
        <v>508</v>
      </c>
      <c r="C160" s="348"/>
      <c r="D160" s="348"/>
      <c r="E160" s="350"/>
      <c r="F160" s="352"/>
      <c r="G160" s="35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row>
    <row r="161" spans="1:7" ht="24" customHeight="1" x14ac:dyDescent="0.2">
      <c r="A161" s="264"/>
      <c r="B161" s="94"/>
      <c r="C161" s="131" t="s">
        <v>603</v>
      </c>
      <c r="D161" s="95"/>
      <c r="E161" s="96"/>
      <c r="F161" s="97"/>
      <c r="G161" s="265"/>
    </row>
    <row r="162" spans="1:7" s="211" customFormat="1" ht="24" customHeight="1" x14ac:dyDescent="0.2">
      <c r="A162" s="206" t="str">
        <f t="shared" ref="A162:A175" si="46">IFERROR(VLOOKUP(C162,Tabla_Insumos,4,FALSE),"")</f>
        <v/>
      </c>
      <c r="B162" s="204" t="str">
        <f>IFERROR(VLOOKUP(C162,Tabla_Insumos,5,FALSE),"")</f>
        <v/>
      </c>
      <c r="C162" s="205"/>
      <c r="D162" s="206" t="str">
        <f t="shared" ref="D162:D175" si="47">IFERROR(VLOOKUP(C162,Tabla_Insumos,2,FALSE),"")</f>
        <v/>
      </c>
      <c r="E162" s="207"/>
      <c r="F162" s="208">
        <f t="shared" ref="F162:F175" si="48">IFERROR(VLOOKUP(C162,Tabla_Insumos,3,FALSE),0)</f>
        <v>0</v>
      </c>
      <c r="G162" s="266">
        <f>ROUND(E162*F162,2)</f>
        <v>0</v>
      </c>
    </row>
    <row r="163" spans="1:7" s="211" customFormat="1" ht="24" customHeight="1" x14ac:dyDescent="0.2">
      <c r="A163" s="206" t="str">
        <f t="shared" si="46"/>
        <v/>
      </c>
      <c r="B163" s="204" t="str">
        <f t="shared" ref="B163:B175" si="49">IFERROR(VLOOKUP(C163,Tabla_Insumos,5,FALSE),"")</f>
        <v/>
      </c>
      <c r="C163" s="205"/>
      <c r="D163" s="206" t="str">
        <f t="shared" si="47"/>
        <v/>
      </c>
      <c r="E163" s="207"/>
      <c r="F163" s="208">
        <f t="shared" si="48"/>
        <v>0</v>
      </c>
      <c r="G163" s="266">
        <f t="shared" ref="G163:G175" si="50">ROUND(E163*F163,2)</f>
        <v>0</v>
      </c>
    </row>
    <row r="164" spans="1:7" s="211" customFormat="1" ht="24" customHeight="1" x14ac:dyDescent="0.2">
      <c r="A164" s="206" t="str">
        <f t="shared" si="46"/>
        <v/>
      </c>
      <c r="B164" s="204" t="str">
        <f t="shared" si="49"/>
        <v/>
      </c>
      <c r="C164" s="205"/>
      <c r="D164" s="206" t="str">
        <f t="shared" si="47"/>
        <v/>
      </c>
      <c r="E164" s="207"/>
      <c r="F164" s="208">
        <f t="shared" si="48"/>
        <v>0</v>
      </c>
      <c r="G164" s="266">
        <f t="shared" si="50"/>
        <v>0</v>
      </c>
    </row>
    <row r="165" spans="1:7" s="211" customFormat="1" ht="24" customHeight="1" x14ac:dyDescent="0.2">
      <c r="A165" s="206" t="str">
        <f t="shared" si="46"/>
        <v/>
      </c>
      <c r="B165" s="204" t="str">
        <f t="shared" si="49"/>
        <v/>
      </c>
      <c r="C165" s="205"/>
      <c r="D165" s="206" t="str">
        <f t="shared" si="47"/>
        <v/>
      </c>
      <c r="E165" s="207"/>
      <c r="F165" s="208">
        <f t="shared" si="48"/>
        <v>0</v>
      </c>
      <c r="G165" s="266">
        <f t="shared" si="50"/>
        <v>0</v>
      </c>
    </row>
    <row r="166" spans="1:7" s="211" customFormat="1" ht="24" customHeight="1" x14ac:dyDescent="0.2">
      <c r="A166" s="206" t="str">
        <f t="shared" si="46"/>
        <v/>
      </c>
      <c r="B166" s="204" t="str">
        <f t="shared" si="49"/>
        <v/>
      </c>
      <c r="C166" s="205"/>
      <c r="D166" s="206" t="str">
        <f t="shared" si="47"/>
        <v/>
      </c>
      <c r="E166" s="207"/>
      <c r="F166" s="208">
        <f t="shared" si="48"/>
        <v>0</v>
      </c>
      <c r="G166" s="266">
        <f t="shared" si="50"/>
        <v>0</v>
      </c>
    </row>
    <row r="167" spans="1:7" s="211" customFormat="1" ht="24" customHeight="1" x14ac:dyDescent="0.2">
      <c r="A167" s="206" t="str">
        <f t="shared" si="46"/>
        <v/>
      </c>
      <c r="B167" s="204" t="str">
        <f t="shared" si="49"/>
        <v/>
      </c>
      <c r="C167" s="205"/>
      <c r="D167" s="206" t="str">
        <f t="shared" si="47"/>
        <v/>
      </c>
      <c r="E167" s="207"/>
      <c r="F167" s="208">
        <f t="shared" si="48"/>
        <v>0</v>
      </c>
      <c r="G167" s="266">
        <f t="shared" si="50"/>
        <v>0</v>
      </c>
    </row>
    <row r="168" spans="1:7" s="211" customFormat="1" ht="24" customHeight="1" x14ac:dyDescent="0.2">
      <c r="A168" s="206" t="str">
        <f t="shared" si="46"/>
        <v/>
      </c>
      <c r="B168" s="204" t="str">
        <f t="shared" si="49"/>
        <v/>
      </c>
      <c r="C168" s="205"/>
      <c r="D168" s="206" t="str">
        <f t="shared" si="47"/>
        <v/>
      </c>
      <c r="E168" s="207"/>
      <c r="F168" s="208">
        <f t="shared" si="48"/>
        <v>0</v>
      </c>
      <c r="G168" s="266">
        <f t="shared" si="50"/>
        <v>0</v>
      </c>
    </row>
    <row r="169" spans="1:7" s="211" customFormat="1" ht="24" customHeight="1" x14ac:dyDescent="0.2">
      <c r="A169" s="206" t="str">
        <f t="shared" si="46"/>
        <v/>
      </c>
      <c r="B169" s="204" t="str">
        <f t="shared" si="49"/>
        <v/>
      </c>
      <c r="C169" s="205"/>
      <c r="D169" s="206" t="str">
        <f t="shared" si="47"/>
        <v/>
      </c>
      <c r="E169" s="207"/>
      <c r="F169" s="208">
        <f t="shared" si="48"/>
        <v>0</v>
      </c>
      <c r="G169" s="266">
        <f t="shared" si="50"/>
        <v>0</v>
      </c>
    </row>
    <row r="170" spans="1:7" s="211" customFormat="1" ht="24" customHeight="1" x14ac:dyDescent="0.2">
      <c r="A170" s="206" t="str">
        <f t="shared" si="46"/>
        <v/>
      </c>
      <c r="B170" s="204" t="str">
        <f t="shared" si="49"/>
        <v/>
      </c>
      <c r="C170" s="205"/>
      <c r="D170" s="206" t="str">
        <f t="shared" si="47"/>
        <v/>
      </c>
      <c r="E170" s="207"/>
      <c r="F170" s="208">
        <f t="shared" si="48"/>
        <v>0</v>
      </c>
      <c r="G170" s="266">
        <f t="shared" si="50"/>
        <v>0</v>
      </c>
    </row>
    <row r="171" spans="1:7" s="211" customFormat="1" ht="24" customHeight="1" x14ac:dyDescent="0.2">
      <c r="A171" s="206" t="str">
        <f t="shared" si="46"/>
        <v/>
      </c>
      <c r="B171" s="204" t="str">
        <f t="shared" si="49"/>
        <v/>
      </c>
      <c r="C171" s="205"/>
      <c r="D171" s="206" t="str">
        <f t="shared" si="47"/>
        <v/>
      </c>
      <c r="E171" s="207"/>
      <c r="F171" s="208">
        <f t="shared" si="48"/>
        <v>0</v>
      </c>
      <c r="G171" s="266">
        <f t="shared" si="50"/>
        <v>0</v>
      </c>
    </row>
    <row r="172" spans="1:7" s="211" customFormat="1" ht="24" customHeight="1" x14ac:dyDescent="0.2">
      <c r="A172" s="206" t="str">
        <f t="shared" si="46"/>
        <v/>
      </c>
      <c r="B172" s="204" t="str">
        <f t="shared" si="49"/>
        <v/>
      </c>
      <c r="C172" s="205"/>
      <c r="D172" s="206" t="str">
        <f t="shared" si="47"/>
        <v/>
      </c>
      <c r="E172" s="207"/>
      <c r="F172" s="208">
        <f t="shared" si="48"/>
        <v>0</v>
      </c>
      <c r="G172" s="266">
        <f t="shared" si="50"/>
        <v>0</v>
      </c>
    </row>
    <row r="173" spans="1:7" s="211" customFormat="1" ht="24" customHeight="1" x14ac:dyDescent="0.2">
      <c r="A173" s="206" t="str">
        <f t="shared" si="46"/>
        <v/>
      </c>
      <c r="B173" s="204" t="str">
        <f t="shared" si="49"/>
        <v/>
      </c>
      <c r="C173" s="205"/>
      <c r="D173" s="206" t="str">
        <f t="shared" si="47"/>
        <v/>
      </c>
      <c r="E173" s="207"/>
      <c r="F173" s="208">
        <f t="shared" si="48"/>
        <v>0</v>
      </c>
      <c r="G173" s="266">
        <f t="shared" si="50"/>
        <v>0</v>
      </c>
    </row>
    <row r="174" spans="1:7" s="211" customFormat="1" ht="24" customHeight="1" x14ac:dyDescent="0.2">
      <c r="A174" s="206" t="str">
        <f t="shared" si="46"/>
        <v/>
      </c>
      <c r="B174" s="204" t="str">
        <f t="shared" si="49"/>
        <v/>
      </c>
      <c r="C174" s="205"/>
      <c r="D174" s="206" t="str">
        <f t="shared" si="47"/>
        <v/>
      </c>
      <c r="E174" s="207"/>
      <c r="F174" s="208">
        <f t="shared" si="48"/>
        <v>0</v>
      </c>
      <c r="G174" s="266">
        <f t="shared" si="50"/>
        <v>0</v>
      </c>
    </row>
    <row r="175" spans="1:7" s="211" customFormat="1" ht="24" customHeight="1" x14ac:dyDescent="0.2">
      <c r="A175" s="206" t="str">
        <f t="shared" si="46"/>
        <v/>
      </c>
      <c r="B175" s="204" t="str">
        <f t="shared" si="49"/>
        <v/>
      </c>
      <c r="C175" s="205"/>
      <c r="D175" s="206" t="str">
        <f t="shared" si="47"/>
        <v/>
      </c>
      <c r="E175" s="207"/>
      <c r="F175" s="209">
        <f t="shared" si="48"/>
        <v>0</v>
      </c>
      <c r="G175" s="266">
        <f t="shared" si="50"/>
        <v>0</v>
      </c>
    </row>
    <row r="176" spans="1:7" ht="24" customHeight="1" x14ac:dyDescent="0.2">
      <c r="A176" s="267"/>
      <c r="D176" s="88"/>
      <c r="E176" s="89"/>
      <c r="F176" s="253" t="s">
        <v>30</v>
      </c>
      <c r="G176" s="268">
        <f>SUBTOTAL(9,G162:G175)</f>
        <v>0</v>
      </c>
    </row>
    <row r="177" spans="1:7" ht="24" customHeight="1" x14ac:dyDescent="0.2">
      <c r="A177" s="267"/>
      <c r="C177" s="98" t="s">
        <v>604</v>
      </c>
      <c r="D177" s="88"/>
      <c r="E177" s="89"/>
      <c r="G177" s="269"/>
    </row>
    <row r="178" spans="1:7" s="211" customFormat="1" ht="24" customHeight="1" x14ac:dyDescent="0.2">
      <c r="A178" s="206" t="str">
        <f t="shared" ref="A178:A185" si="51">IFERROR(VLOOKUP(C178,Tabla_Insumos,4,FALSE),"")</f>
        <v/>
      </c>
      <c r="B178" s="204">
        <f t="shared" ref="B178:B185" si="52">IFERROR(VLOOKUP(A178,Tabla_Indices,5,FALSE),"")</f>
        <v>0</v>
      </c>
      <c r="C178" s="205"/>
      <c r="D178" s="206" t="str">
        <f t="shared" ref="D178:D185" si="53">IFERROR(VLOOKUP(C178,Tabla_Insumos,2,FALSE),"")</f>
        <v/>
      </c>
      <c r="E178" s="207"/>
      <c r="F178" s="210">
        <f t="shared" ref="F178:F185" si="54">IFERROR(VLOOKUP(C178,Tabla_Insumos,3,FALSE),0)</f>
        <v>0</v>
      </c>
      <c r="G178" s="266">
        <f>ROUND(E178*F178,2)</f>
        <v>0</v>
      </c>
    </row>
    <row r="179" spans="1:7" s="211" customFormat="1" ht="24" customHeight="1" x14ac:dyDescent="0.2">
      <c r="A179" s="206" t="str">
        <f t="shared" si="51"/>
        <v/>
      </c>
      <c r="B179" s="204">
        <f t="shared" si="52"/>
        <v>0</v>
      </c>
      <c r="C179" s="205"/>
      <c r="D179" s="206" t="str">
        <f t="shared" si="53"/>
        <v/>
      </c>
      <c r="E179" s="207"/>
      <c r="F179" s="210">
        <f t="shared" si="54"/>
        <v>0</v>
      </c>
      <c r="G179" s="266">
        <f>ROUND(E179*F179,2)</f>
        <v>0</v>
      </c>
    </row>
    <row r="180" spans="1:7" s="211" customFormat="1" ht="24" customHeight="1" x14ac:dyDescent="0.2">
      <c r="A180" s="206" t="str">
        <f t="shared" si="51"/>
        <v/>
      </c>
      <c r="B180" s="204">
        <f t="shared" si="52"/>
        <v>0</v>
      </c>
      <c r="C180" s="205"/>
      <c r="D180" s="206" t="str">
        <f t="shared" si="53"/>
        <v/>
      </c>
      <c r="E180" s="207"/>
      <c r="F180" s="210">
        <f t="shared" si="54"/>
        <v>0</v>
      </c>
      <c r="G180" s="266">
        <f t="shared" ref="G180:G185" si="55">ROUND(E180*F180,2)</f>
        <v>0</v>
      </c>
    </row>
    <row r="181" spans="1:7" s="211" customFormat="1" ht="24" customHeight="1" x14ac:dyDescent="0.2">
      <c r="A181" s="206" t="str">
        <f t="shared" si="51"/>
        <v/>
      </c>
      <c r="B181" s="204">
        <f t="shared" si="52"/>
        <v>0</v>
      </c>
      <c r="C181" s="205"/>
      <c r="D181" s="206" t="str">
        <f t="shared" si="53"/>
        <v/>
      </c>
      <c r="E181" s="207"/>
      <c r="F181" s="210">
        <f t="shared" si="54"/>
        <v>0</v>
      </c>
      <c r="G181" s="266">
        <f t="shared" si="55"/>
        <v>0</v>
      </c>
    </row>
    <row r="182" spans="1:7" s="211" customFormat="1" ht="24" customHeight="1" x14ac:dyDescent="0.2">
      <c r="A182" s="206" t="str">
        <f t="shared" si="51"/>
        <v/>
      </c>
      <c r="B182" s="204">
        <f t="shared" si="52"/>
        <v>0</v>
      </c>
      <c r="C182" s="205"/>
      <c r="D182" s="206" t="str">
        <f t="shared" si="53"/>
        <v/>
      </c>
      <c r="E182" s="207"/>
      <c r="F182" s="208">
        <f t="shared" si="54"/>
        <v>0</v>
      </c>
      <c r="G182" s="266">
        <f t="shared" si="55"/>
        <v>0</v>
      </c>
    </row>
    <row r="183" spans="1:7" s="211" customFormat="1" ht="24" customHeight="1" x14ac:dyDescent="0.2">
      <c r="A183" s="206" t="str">
        <f t="shared" si="51"/>
        <v/>
      </c>
      <c r="B183" s="204">
        <f t="shared" si="52"/>
        <v>0</v>
      </c>
      <c r="C183" s="205"/>
      <c r="D183" s="206" t="str">
        <f t="shared" si="53"/>
        <v/>
      </c>
      <c r="E183" s="207"/>
      <c r="F183" s="208">
        <f t="shared" si="54"/>
        <v>0</v>
      </c>
      <c r="G183" s="266">
        <f t="shared" si="55"/>
        <v>0</v>
      </c>
    </row>
    <row r="184" spans="1:7" s="211" customFormat="1" ht="24" customHeight="1" x14ac:dyDescent="0.2">
      <c r="A184" s="206" t="str">
        <f t="shared" si="51"/>
        <v/>
      </c>
      <c r="B184" s="204">
        <f t="shared" si="52"/>
        <v>0</v>
      </c>
      <c r="C184" s="205"/>
      <c r="D184" s="206" t="str">
        <f t="shared" si="53"/>
        <v/>
      </c>
      <c r="E184" s="207"/>
      <c r="F184" s="208">
        <f t="shared" si="54"/>
        <v>0</v>
      </c>
      <c r="G184" s="266">
        <f t="shared" si="55"/>
        <v>0</v>
      </c>
    </row>
    <row r="185" spans="1:7" s="211" customFormat="1" ht="24" customHeight="1" x14ac:dyDescent="0.2">
      <c r="A185" s="206" t="str">
        <f t="shared" si="51"/>
        <v/>
      </c>
      <c r="B185" s="204">
        <f t="shared" si="52"/>
        <v>0</v>
      </c>
      <c r="C185" s="205"/>
      <c r="D185" s="206" t="str">
        <f t="shared" si="53"/>
        <v/>
      </c>
      <c r="E185" s="207"/>
      <c r="F185" s="208">
        <f t="shared" si="54"/>
        <v>0</v>
      </c>
      <c r="G185" s="266">
        <f t="shared" si="55"/>
        <v>0</v>
      </c>
    </row>
    <row r="186" spans="1:7" ht="24" customHeight="1" x14ac:dyDescent="0.2">
      <c r="A186" s="267"/>
      <c r="D186" s="88"/>
      <c r="E186" s="89"/>
      <c r="F186" s="253" t="s">
        <v>31</v>
      </c>
      <c r="G186" s="268">
        <f>SUBTOTAL(9,G178:G185)</f>
        <v>0</v>
      </c>
    </row>
    <row r="187" spans="1:7" ht="24" customHeight="1" x14ac:dyDescent="0.2">
      <c r="A187" s="267"/>
      <c r="C187" s="98" t="s">
        <v>605</v>
      </c>
      <c r="D187" s="88"/>
      <c r="E187" s="89"/>
      <c r="G187" s="269"/>
    </row>
    <row r="188" spans="1:7" s="211" customFormat="1" ht="24" customHeight="1" x14ac:dyDescent="0.2">
      <c r="A188" s="206" t="str">
        <f t="shared" ref="A188:A196" si="56">IFERROR(VLOOKUP(C188,Tabla_Insumos,4,FALSE),"")</f>
        <v/>
      </c>
      <c r="B188" s="204" t="str">
        <f t="shared" ref="B188:B196" si="57">IFERROR(VLOOKUP(C188,Tabla_Insumos,5,FALSE),"")</f>
        <v/>
      </c>
      <c r="C188" s="205"/>
      <c r="D188" s="206" t="str">
        <f t="shared" ref="D188:D196" si="58">IFERROR(VLOOKUP(C188,Tabla_Insumos,2,FALSE),"")</f>
        <v/>
      </c>
      <c r="E188" s="207"/>
      <c r="F188" s="208">
        <f t="shared" ref="F188:F196" si="59">IFERROR(VLOOKUP(C188,Tabla_Insumos,3,FALSE),0)</f>
        <v>0</v>
      </c>
      <c r="G188" s="266">
        <f t="shared" ref="G188:G196" si="60">ROUND(E188*F188,2)</f>
        <v>0</v>
      </c>
    </row>
    <row r="189" spans="1:7" s="211" customFormat="1" ht="24" customHeight="1" x14ac:dyDescent="0.2">
      <c r="A189" s="206" t="str">
        <f t="shared" si="56"/>
        <v/>
      </c>
      <c r="B189" s="204" t="str">
        <f t="shared" si="57"/>
        <v/>
      </c>
      <c r="C189" s="205"/>
      <c r="D189" s="206" t="str">
        <f t="shared" si="58"/>
        <v/>
      </c>
      <c r="E189" s="207"/>
      <c r="F189" s="208">
        <f t="shared" si="59"/>
        <v>0</v>
      </c>
      <c r="G189" s="266">
        <f t="shared" si="60"/>
        <v>0</v>
      </c>
    </row>
    <row r="190" spans="1:7" s="211" customFormat="1" ht="24" customHeight="1" x14ac:dyDescent="0.2">
      <c r="A190" s="206" t="str">
        <f t="shared" si="56"/>
        <v/>
      </c>
      <c r="B190" s="204" t="str">
        <f t="shared" si="57"/>
        <v/>
      </c>
      <c r="C190" s="205"/>
      <c r="D190" s="206" t="str">
        <f t="shared" si="58"/>
        <v/>
      </c>
      <c r="E190" s="207"/>
      <c r="F190" s="208">
        <f t="shared" si="59"/>
        <v>0</v>
      </c>
      <c r="G190" s="266">
        <f t="shared" si="60"/>
        <v>0</v>
      </c>
    </row>
    <row r="191" spans="1:7" s="211" customFormat="1" ht="24" customHeight="1" x14ac:dyDescent="0.2">
      <c r="A191" s="206" t="str">
        <f t="shared" si="56"/>
        <v/>
      </c>
      <c r="B191" s="204" t="str">
        <f t="shared" si="57"/>
        <v/>
      </c>
      <c r="C191" s="205"/>
      <c r="D191" s="206" t="str">
        <f t="shared" si="58"/>
        <v/>
      </c>
      <c r="E191" s="207"/>
      <c r="F191" s="208">
        <f t="shared" si="59"/>
        <v>0</v>
      </c>
      <c r="G191" s="266">
        <f t="shared" si="60"/>
        <v>0</v>
      </c>
    </row>
    <row r="192" spans="1:7" s="211" customFormat="1" ht="24" customHeight="1" x14ac:dyDescent="0.2">
      <c r="A192" s="206" t="str">
        <f t="shared" si="56"/>
        <v/>
      </c>
      <c r="B192" s="204" t="str">
        <f t="shared" si="57"/>
        <v/>
      </c>
      <c r="C192" s="205"/>
      <c r="D192" s="206" t="str">
        <f t="shared" si="58"/>
        <v/>
      </c>
      <c r="E192" s="207"/>
      <c r="F192" s="208">
        <f t="shared" si="59"/>
        <v>0</v>
      </c>
      <c r="G192" s="266">
        <f t="shared" si="60"/>
        <v>0</v>
      </c>
    </row>
    <row r="193" spans="1:7" s="211" customFormat="1" ht="24" customHeight="1" x14ac:dyDescent="0.2">
      <c r="A193" s="206" t="str">
        <f t="shared" si="56"/>
        <v/>
      </c>
      <c r="B193" s="204" t="str">
        <f t="shared" si="57"/>
        <v/>
      </c>
      <c r="C193" s="205"/>
      <c r="D193" s="206" t="str">
        <f t="shared" si="58"/>
        <v/>
      </c>
      <c r="E193" s="207"/>
      <c r="F193" s="208">
        <f t="shared" si="59"/>
        <v>0</v>
      </c>
      <c r="G193" s="266">
        <f t="shared" si="60"/>
        <v>0</v>
      </c>
    </row>
    <row r="194" spans="1:7" s="211" customFormat="1" ht="24" customHeight="1" x14ac:dyDescent="0.2">
      <c r="A194" s="206" t="str">
        <f t="shared" si="56"/>
        <v/>
      </c>
      <c r="B194" s="204" t="str">
        <f t="shared" si="57"/>
        <v/>
      </c>
      <c r="C194" s="205"/>
      <c r="D194" s="206" t="str">
        <f t="shared" si="58"/>
        <v/>
      </c>
      <c r="E194" s="207"/>
      <c r="F194" s="208">
        <f t="shared" si="59"/>
        <v>0</v>
      </c>
      <c r="G194" s="266">
        <f t="shared" si="60"/>
        <v>0</v>
      </c>
    </row>
    <row r="195" spans="1:7" s="211" customFormat="1" ht="24" customHeight="1" x14ac:dyDescent="0.2">
      <c r="A195" s="206" t="str">
        <f t="shared" si="56"/>
        <v/>
      </c>
      <c r="B195" s="204" t="str">
        <f t="shared" si="57"/>
        <v/>
      </c>
      <c r="C195" s="205"/>
      <c r="D195" s="206" t="str">
        <f t="shared" si="58"/>
        <v/>
      </c>
      <c r="E195" s="207"/>
      <c r="F195" s="208">
        <f t="shared" si="59"/>
        <v>0</v>
      </c>
      <c r="G195" s="266">
        <f t="shared" si="60"/>
        <v>0</v>
      </c>
    </row>
    <row r="196" spans="1:7" s="211" customFormat="1" ht="24" customHeight="1" x14ac:dyDescent="0.2">
      <c r="A196" s="206" t="str">
        <f t="shared" si="56"/>
        <v/>
      </c>
      <c r="B196" s="204" t="str">
        <f t="shared" si="57"/>
        <v/>
      </c>
      <c r="C196" s="205"/>
      <c r="D196" s="206" t="str">
        <f t="shared" si="58"/>
        <v/>
      </c>
      <c r="E196" s="207"/>
      <c r="F196" s="208">
        <f t="shared" si="59"/>
        <v>0</v>
      </c>
      <c r="G196" s="266">
        <f t="shared" si="60"/>
        <v>0</v>
      </c>
    </row>
    <row r="197" spans="1:7" ht="24" customHeight="1" x14ac:dyDescent="0.2">
      <c r="A197" s="270"/>
      <c r="B197" s="88"/>
      <c r="D197" s="88"/>
      <c r="E197" s="89"/>
      <c r="F197" s="253" t="s">
        <v>32</v>
      </c>
      <c r="G197" s="268">
        <f>SUBTOTAL(9,G188:G196)</f>
        <v>0</v>
      </c>
    </row>
    <row r="198" spans="1:7" ht="24" customHeight="1" x14ac:dyDescent="0.2">
      <c r="A198" s="271"/>
      <c r="B198" s="88"/>
      <c r="D198" s="88"/>
      <c r="E198" s="89"/>
      <c r="G198" s="269"/>
    </row>
    <row r="199" spans="1:7" ht="24" customHeight="1" x14ac:dyDescent="0.2">
      <c r="A199" s="272" t="str">
        <f>B157</f>
        <v>1.4</v>
      </c>
      <c r="B199" s="273" t="str">
        <f>C157</f>
        <v>Limpieza de terreno</v>
      </c>
      <c r="C199" s="95"/>
      <c r="D199" s="95" t="s">
        <v>33</v>
      </c>
      <c r="E199" s="96"/>
      <c r="F199" s="275" t="s">
        <v>34</v>
      </c>
      <c r="G199" s="274">
        <f>SUBTOTAL(9,G162:G198)</f>
        <v>0</v>
      </c>
    </row>
    <row r="201" spans="1:7" ht="24" customHeight="1" x14ac:dyDescent="0.2">
      <c r="A201" s="254" t="s">
        <v>36</v>
      </c>
      <c r="B201" s="255"/>
      <c r="C201" s="255"/>
      <c r="D201" s="255"/>
      <c r="E201" s="255"/>
      <c r="F201" s="255"/>
      <c r="G201" s="256"/>
    </row>
    <row r="202" spans="1:7" ht="24" customHeight="1" x14ac:dyDescent="0.2">
      <c r="A202" s="257" t="s">
        <v>601</v>
      </c>
      <c r="B202" s="84" t="str">
        <f>Comitente</f>
        <v>SUBSECRETARIA DE ARQUITECTURA</v>
      </c>
      <c r="C202" s="80"/>
      <c r="D202" s="85"/>
      <c r="E202" s="85"/>
      <c r="F202" s="86"/>
      <c r="G202" s="258"/>
    </row>
    <row r="203" spans="1:7" ht="24" customHeight="1" x14ac:dyDescent="0.2">
      <c r="A203" s="257" t="s">
        <v>602</v>
      </c>
      <c r="B203" s="84">
        <f>Contratista</f>
        <v>0</v>
      </c>
      <c r="C203" s="81"/>
      <c r="D203" s="81"/>
      <c r="E203" s="81"/>
      <c r="F203" s="87"/>
      <c r="G203" s="259"/>
    </row>
    <row r="204" spans="1:7" ht="24" customHeight="1" x14ac:dyDescent="0.2">
      <c r="A204" s="257" t="s">
        <v>23</v>
      </c>
      <c r="B204" s="84" t="str">
        <f>Obra</f>
        <v>Provincia de la Rioja</v>
      </c>
      <c r="C204" s="81"/>
      <c r="D204" s="81"/>
      <c r="E204" s="81"/>
      <c r="F204" s="87" t="s">
        <v>37</v>
      </c>
      <c r="G204" s="260">
        <f>Fecha_Base</f>
        <v>0</v>
      </c>
    </row>
    <row r="205" spans="1:7" ht="24" customHeight="1" x14ac:dyDescent="0.2">
      <c r="A205" s="261" t="s">
        <v>600</v>
      </c>
      <c r="B205" s="82" t="str">
        <f>Ubicación</f>
        <v>CHIMBAS - SAN JUAN</v>
      </c>
      <c r="C205" s="82"/>
      <c r="D205" s="88"/>
      <c r="E205" s="89"/>
      <c r="G205" s="262"/>
    </row>
    <row r="206" spans="1:7" ht="24" customHeight="1" x14ac:dyDescent="0.2">
      <c r="A206" s="261" t="s">
        <v>38</v>
      </c>
      <c r="B206" s="91">
        <f>IFERROR(VALUE(LEFT(B207,FIND(".",B207)-1)),"")</f>
        <v>1</v>
      </c>
      <c r="C206" s="83" t="str">
        <f>IFERROR(VLOOKUP(B206,Tabla_CyP,2,FALSE),"")</f>
        <v xml:space="preserve"> TRABAJOS GENERALES DE LA OBRA</v>
      </c>
      <c r="E206" s="89"/>
      <c r="G206" s="262"/>
    </row>
    <row r="207" spans="1:7" ht="24" customHeight="1" x14ac:dyDescent="0.2">
      <c r="A207" s="261" t="s">
        <v>24</v>
      </c>
      <c r="B207" s="92" t="str">
        <f>IFERROR(VLOOKUP(COUNTIF($A$1:A207,"ANALISIS DE PRECIOS"),Tabla_NumeroItem,2,FALSE),"")</f>
        <v>1.6.1</v>
      </c>
      <c r="C207" s="83" t="str">
        <f>IFERROR(VLOOKUP(B207,Tabla_CyP,2,FALSE),"")</f>
        <v>Plan de Manejo Ambiental</v>
      </c>
      <c r="D207" s="88"/>
      <c r="E207" s="89"/>
      <c r="F207" s="87" t="s">
        <v>25</v>
      </c>
      <c r="G207" s="263" t="str">
        <f>IFERROR(VLOOKUP(B207,Tabla_CyP,4,FALSE),"")</f>
        <v>gl</v>
      </c>
    </row>
    <row r="208" spans="1:7" ht="24" customHeight="1" x14ac:dyDescent="0.2">
      <c r="A208" s="261"/>
      <c r="B208" s="82"/>
      <c r="D208" s="88"/>
      <c r="E208" s="89"/>
      <c r="G208" s="262"/>
    </row>
    <row r="209" spans="1:123" ht="24" customHeight="1" x14ac:dyDescent="0.2">
      <c r="A209" s="345" t="s">
        <v>506</v>
      </c>
      <c r="B209" s="346"/>
      <c r="C209" s="347" t="s">
        <v>0</v>
      </c>
      <c r="D209" s="347" t="s">
        <v>26</v>
      </c>
      <c r="E209" s="349" t="s">
        <v>27</v>
      </c>
      <c r="F209" s="351" t="s">
        <v>28</v>
      </c>
      <c r="G209" s="351" t="s">
        <v>29</v>
      </c>
    </row>
    <row r="210" spans="1:123" s="88" customFormat="1" ht="24" customHeight="1" x14ac:dyDescent="0.2">
      <c r="A210" s="93" t="s">
        <v>507</v>
      </c>
      <c r="B210" s="93" t="s">
        <v>508</v>
      </c>
      <c r="C210" s="348"/>
      <c r="D210" s="348"/>
      <c r="E210" s="350"/>
      <c r="F210" s="352"/>
      <c r="G210" s="352"/>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row>
    <row r="211" spans="1:123" ht="24" customHeight="1" x14ac:dyDescent="0.2">
      <c r="A211" s="264"/>
      <c r="B211" s="94"/>
      <c r="C211" s="131" t="s">
        <v>603</v>
      </c>
      <c r="D211" s="95"/>
      <c r="E211" s="96"/>
      <c r="F211" s="97"/>
      <c r="G211" s="265"/>
    </row>
    <row r="212" spans="1:123" s="211" customFormat="1" ht="24" customHeight="1" x14ac:dyDescent="0.2">
      <c r="A212" s="206" t="str">
        <f t="shared" ref="A212:A225" si="61">IFERROR(VLOOKUP(C212,Tabla_Insumos,4,FALSE),"")</f>
        <v/>
      </c>
      <c r="B212" s="204" t="str">
        <f>IFERROR(VLOOKUP(C212,Tabla_Insumos,5,FALSE),"")</f>
        <v/>
      </c>
      <c r="C212" s="205"/>
      <c r="D212" s="206" t="str">
        <f t="shared" ref="D212:D225" si="62">IFERROR(VLOOKUP(C212,Tabla_Insumos,2,FALSE),"")</f>
        <v/>
      </c>
      <c r="E212" s="207"/>
      <c r="F212" s="208">
        <f t="shared" ref="F212:F225" si="63">IFERROR(VLOOKUP(C212,Tabla_Insumos,3,FALSE),0)</f>
        <v>0</v>
      </c>
      <c r="G212" s="266">
        <f>ROUND(E212*F212,2)</f>
        <v>0</v>
      </c>
    </row>
    <row r="213" spans="1:123" s="211" customFormat="1" ht="24" customHeight="1" x14ac:dyDescent="0.2">
      <c r="A213" s="206" t="str">
        <f t="shared" si="61"/>
        <v/>
      </c>
      <c r="B213" s="204" t="str">
        <f t="shared" ref="B213:B225" si="64">IFERROR(VLOOKUP(C213,Tabla_Insumos,5,FALSE),"")</f>
        <v/>
      </c>
      <c r="C213" s="205"/>
      <c r="D213" s="206" t="str">
        <f t="shared" si="62"/>
        <v/>
      </c>
      <c r="E213" s="207"/>
      <c r="F213" s="208">
        <f t="shared" si="63"/>
        <v>0</v>
      </c>
      <c r="G213" s="266">
        <f t="shared" ref="G213:G225" si="65">ROUND(E213*F213,2)</f>
        <v>0</v>
      </c>
    </row>
    <row r="214" spans="1:123" s="211" customFormat="1" ht="24" customHeight="1" x14ac:dyDescent="0.2">
      <c r="A214" s="206" t="str">
        <f t="shared" si="61"/>
        <v/>
      </c>
      <c r="B214" s="204" t="str">
        <f t="shared" si="64"/>
        <v/>
      </c>
      <c r="C214" s="205"/>
      <c r="D214" s="206" t="str">
        <f t="shared" si="62"/>
        <v/>
      </c>
      <c r="E214" s="207"/>
      <c r="F214" s="208">
        <f t="shared" si="63"/>
        <v>0</v>
      </c>
      <c r="G214" s="266">
        <f t="shared" si="65"/>
        <v>0</v>
      </c>
    </row>
    <row r="215" spans="1:123" s="211" customFormat="1" ht="24" customHeight="1" x14ac:dyDescent="0.2">
      <c r="A215" s="206" t="str">
        <f t="shared" si="61"/>
        <v/>
      </c>
      <c r="B215" s="204" t="str">
        <f t="shared" si="64"/>
        <v/>
      </c>
      <c r="C215" s="205"/>
      <c r="D215" s="206" t="str">
        <f t="shared" si="62"/>
        <v/>
      </c>
      <c r="E215" s="207"/>
      <c r="F215" s="208">
        <f t="shared" si="63"/>
        <v>0</v>
      </c>
      <c r="G215" s="266">
        <f t="shared" si="65"/>
        <v>0</v>
      </c>
    </row>
    <row r="216" spans="1:123" s="211" customFormat="1" ht="24" customHeight="1" x14ac:dyDescent="0.2">
      <c r="A216" s="206" t="str">
        <f t="shared" si="61"/>
        <v/>
      </c>
      <c r="B216" s="204" t="str">
        <f t="shared" si="64"/>
        <v/>
      </c>
      <c r="C216" s="205"/>
      <c r="D216" s="206" t="str">
        <f t="shared" si="62"/>
        <v/>
      </c>
      <c r="E216" s="207"/>
      <c r="F216" s="208">
        <f t="shared" si="63"/>
        <v>0</v>
      </c>
      <c r="G216" s="266">
        <f t="shared" si="65"/>
        <v>0</v>
      </c>
    </row>
    <row r="217" spans="1:123" s="211" customFormat="1" ht="24" customHeight="1" x14ac:dyDescent="0.2">
      <c r="A217" s="206" t="str">
        <f t="shared" si="61"/>
        <v/>
      </c>
      <c r="B217" s="204" t="str">
        <f t="shared" si="64"/>
        <v/>
      </c>
      <c r="C217" s="205"/>
      <c r="D217" s="206" t="str">
        <f t="shared" si="62"/>
        <v/>
      </c>
      <c r="E217" s="207"/>
      <c r="F217" s="208">
        <f t="shared" si="63"/>
        <v>0</v>
      </c>
      <c r="G217" s="266">
        <f t="shared" si="65"/>
        <v>0</v>
      </c>
    </row>
    <row r="218" spans="1:123" s="211" customFormat="1" ht="24" customHeight="1" x14ac:dyDescent="0.2">
      <c r="A218" s="206" t="str">
        <f t="shared" si="61"/>
        <v/>
      </c>
      <c r="B218" s="204" t="str">
        <f t="shared" si="64"/>
        <v/>
      </c>
      <c r="C218" s="205"/>
      <c r="D218" s="206" t="str">
        <f t="shared" si="62"/>
        <v/>
      </c>
      <c r="E218" s="207"/>
      <c r="F218" s="208">
        <f t="shared" si="63"/>
        <v>0</v>
      </c>
      <c r="G218" s="266">
        <f t="shared" si="65"/>
        <v>0</v>
      </c>
    </row>
    <row r="219" spans="1:123" s="211" customFormat="1" ht="24" customHeight="1" x14ac:dyDescent="0.2">
      <c r="A219" s="206" t="str">
        <f t="shared" si="61"/>
        <v/>
      </c>
      <c r="B219" s="204" t="str">
        <f t="shared" si="64"/>
        <v/>
      </c>
      <c r="C219" s="205"/>
      <c r="D219" s="206" t="str">
        <f t="shared" si="62"/>
        <v/>
      </c>
      <c r="E219" s="207"/>
      <c r="F219" s="208">
        <f t="shared" si="63"/>
        <v>0</v>
      </c>
      <c r="G219" s="266">
        <f t="shared" si="65"/>
        <v>0</v>
      </c>
    </row>
    <row r="220" spans="1:123" s="211" customFormat="1" ht="24" customHeight="1" x14ac:dyDescent="0.2">
      <c r="A220" s="206" t="str">
        <f t="shared" si="61"/>
        <v/>
      </c>
      <c r="B220" s="204" t="str">
        <f t="shared" si="64"/>
        <v/>
      </c>
      <c r="C220" s="205"/>
      <c r="D220" s="206" t="str">
        <f t="shared" si="62"/>
        <v/>
      </c>
      <c r="E220" s="207"/>
      <c r="F220" s="208">
        <f t="shared" si="63"/>
        <v>0</v>
      </c>
      <c r="G220" s="266">
        <f t="shared" si="65"/>
        <v>0</v>
      </c>
    </row>
    <row r="221" spans="1:123" s="211" customFormat="1" ht="24" customHeight="1" x14ac:dyDescent="0.2">
      <c r="A221" s="206" t="str">
        <f t="shared" si="61"/>
        <v/>
      </c>
      <c r="B221" s="204" t="str">
        <f t="shared" si="64"/>
        <v/>
      </c>
      <c r="C221" s="205"/>
      <c r="D221" s="206" t="str">
        <f t="shared" si="62"/>
        <v/>
      </c>
      <c r="E221" s="207"/>
      <c r="F221" s="208">
        <f t="shared" si="63"/>
        <v>0</v>
      </c>
      <c r="G221" s="266">
        <f t="shared" si="65"/>
        <v>0</v>
      </c>
    </row>
    <row r="222" spans="1:123" s="211" customFormat="1" ht="24" customHeight="1" x14ac:dyDescent="0.2">
      <c r="A222" s="206" t="str">
        <f t="shared" si="61"/>
        <v/>
      </c>
      <c r="B222" s="204" t="str">
        <f t="shared" si="64"/>
        <v/>
      </c>
      <c r="C222" s="205"/>
      <c r="D222" s="206" t="str">
        <f t="shared" si="62"/>
        <v/>
      </c>
      <c r="E222" s="207"/>
      <c r="F222" s="208">
        <f t="shared" si="63"/>
        <v>0</v>
      </c>
      <c r="G222" s="266">
        <f t="shared" si="65"/>
        <v>0</v>
      </c>
    </row>
    <row r="223" spans="1:123" s="211" customFormat="1" ht="24" customHeight="1" x14ac:dyDescent="0.2">
      <c r="A223" s="206" t="str">
        <f t="shared" si="61"/>
        <v/>
      </c>
      <c r="B223" s="204" t="str">
        <f t="shared" si="64"/>
        <v/>
      </c>
      <c r="C223" s="205"/>
      <c r="D223" s="206" t="str">
        <f t="shared" si="62"/>
        <v/>
      </c>
      <c r="E223" s="207"/>
      <c r="F223" s="208">
        <f t="shared" si="63"/>
        <v>0</v>
      </c>
      <c r="G223" s="266">
        <f t="shared" si="65"/>
        <v>0</v>
      </c>
    </row>
    <row r="224" spans="1:123" s="211" customFormat="1" ht="24" customHeight="1" x14ac:dyDescent="0.2">
      <c r="A224" s="206" t="str">
        <f t="shared" si="61"/>
        <v/>
      </c>
      <c r="B224" s="204" t="str">
        <f t="shared" si="64"/>
        <v/>
      </c>
      <c r="C224" s="205"/>
      <c r="D224" s="206" t="str">
        <f t="shared" si="62"/>
        <v/>
      </c>
      <c r="E224" s="207"/>
      <c r="F224" s="208">
        <f t="shared" si="63"/>
        <v>0</v>
      </c>
      <c r="G224" s="266">
        <f t="shared" si="65"/>
        <v>0</v>
      </c>
    </row>
    <row r="225" spans="1:7" s="211" customFormat="1" ht="24" customHeight="1" x14ac:dyDescent="0.2">
      <c r="A225" s="206" t="str">
        <f t="shared" si="61"/>
        <v/>
      </c>
      <c r="B225" s="204" t="str">
        <f t="shared" si="64"/>
        <v/>
      </c>
      <c r="C225" s="205"/>
      <c r="D225" s="206" t="str">
        <f t="shared" si="62"/>
        <v/>
      </c>
      <c r="E225" s="207"/>
      <c r="F225" s="209">
        <f t="shared" si="63"/>
        <v>0</v>
      </c>
      <c r="G225" s="266">
        <f t="shared" si="65"/>
        <v>0</v>
      </c>
    </row>
    <row r="226" spans="1:7" ht="24" customHeight="1" x14ac:dyDescent="0.2">
      <c r="A226" s="267"/>
      <c r="D226" s="88"/>
      <c r="E226" s="89"/>
      <c r="F226" s="253" t="s">
        <v>30</v>
      </c>
      <c r="G226" s="268">
        <f>SUBTOTAL(9,G212:G225)</f>
        <v>0</v>
      </c>
    </row>
    <row r="227" spans="1:7" ht="24" customHeight="1" x14ac:dyDescent="0.2">
      <c r="A227" s="267"/>
      <c r="C227" s="98" t="s">
        <v>604</v>
      </c>
      <c r="D227" s="88"/>
      <c r="E227" s="89"/>
      <c r="G227" s="269"/>
    </row>
    <row r="228" spans="1:7" s="211" customFormat="1" ht="24" customHeight="1" x14ac:dyDescent="0.2">
      <c r="A228" s="206" t="str">
        <f t="shared" ref="A228:A235" si="66">IFERROR(VLOOKUP(C228,Tabla_Insumos,4,FALSE),"")</f>
        <v/>
      </c>
      <c r="B228" s="204">
        <f t="shared" ref="B228:B235" si="67">IFERROR(VLOOKUP(A228,Tabla_Indices,5,FALSE),"")</f>
        <v>0</v>
      </c>
      <c r="C228" s="205"/>
      <c r="D228" s="206" t="str">
        <f t="shared" ref="D228:D235" si="68">IFERROR(VLOOKUP(C228,Tabla_Insumos,2,FALSE),"")</f>
        <v/>
      </c>
      <c r="E228" s="207"/>
      <c r="F228" s="210">
        <f t="shared" ref="F228:F235" si="69">IFERROR(VLOOKUP(C228,Tabla_Insumos,3,FALSE),0)</f>
        <v>0</v>
      </c>
      <c r="G228" s="266">
        <f>ROUND(E228*F228,2)</f>
        <v>0</v>
      </c>
    </row>
    <row r="229" spans="1:7" s="211" customFormat="1" ht="24" customHeight="1" x14ac:dyDescent="0.2">
      <c r="A229" s="206" t="str">
        <f t="shared" si="66"/>
        <v/>
      </c>
      <c r="B229" s="204">
        <f t="shared" si="67"/>
        <v>0</v>
      </c>
      <c r="C229" s="205"/>
      <c r="D229" s="206" t="str">
        <f t="shared" si="68"/>
        <v/>
      </c>
      <c r="E229" s="207"/>
      <c r="F229" s="210">
        <f t="shared" si="69"/>
        <v>0</v>
      </c>
      <c r="G229" s="266">
        <f>ROUND(E229*F229,2)</f>
        <v>0</v>
      </c>
    </row>
    <row r="230" spans="1:7" s="211" customFormat="1" ht="24" customHeight="1" x14ac:dyDescent="0.2">
      <c r="A230" s="206" t="str">
        <f t="shared" si="66"/>
        <v/>
      </c>
      <c r="B230" s="204">
        <f t="shared" si="67"/>
        <v>0</v>
      </c>
      <c r="C230" s="205"/>
      <c r="D230" s="206" t="str">
        <f t="shared" si="68"/>
        <v/>
      </c>
      <c r="E230" s="207"/>
      <c r="F230" s="210">
        <f t="shared" si="69"/>
        <v>0</v>
      </c>
      <c r="G230" s="266">
        <f t="shared" ref="G230:G235" si="70">ROUND(E230*F230,2)</f>
        <v>0</v>
      </c>
    </row>
    <row r="231" spans="1:7" s="211" customFormat="1" ht="24" customHeight="1" x14ac:dyDescent="0.2">
      <c r="A231" s="206" t="str">
        <f t="shared" si="66"/>
        <v/>
      </c>
      <c r="B231" s="204">
        <f t="shared" si="67"/>
        <v>0</v>
      </c>
      <c r="C231" s="205"/>
      <c r="D231" s="206" t="str">
        <f t="shared" si="68"/>
        <v/>
      </c>
      <c r="E231" s="207"/>
      <c r="F231" s="210">
        <f t="shared" si="69"/>
        <v>0</v>
      </c>
      <c r="G231" s="266">
        <f t="shared" si="70"/>
        <v>0</v>
      </c>
    </row>
    <row r="232" spans="1:7" s="211" customFormat="1" ht="24" customHeight="1" x14ac:dyDescent="0.2">
      <c r="A232" s="206" t="str">
        <f t="shared" si="66"/>
        <v/>
      </c>
      <c r="B232" s="204">
        <f t="shared" si="67"/>
        <v>0</v>
      </c>
      <c r="C232" s="205"/>
      <c r="D232" s="206" t="str">
        <f t="shared" si="68"/>
        <v/>
      </c>
      <c r="E232" s="207"/>
      <c r="F232" s="208">
        <f t="shared" si="69"/>
        <v>0</v>
      </c>
      <c r="G232" s="266">
        <f t="shared" si="70"/>
        <v>0</v>
      </c>
    </row>
    <row r="233" spans="1:7" s="211" customFormat="1" ht="24" customHeight="1" x14ac:dyDescent="0.2">
      <c r="A233" s="206" t="str">
        <f t="shared" si="66"/>
        <v/>
      </c>
      <c r="B233" s="204">
        <f t="shared" si="67"/>
        <v>0</v>
      </c>
      <c r="C233" s="205"/>
      <c r="D233" s="206" t="str">
        <f t="shared" si="68"/>
        <v/>
      </c>
      <c r="E233" s="207"/>
      <c r="F233" s="208">
        <f t="shared" si="69"/>
        <v>0</v>
      </c>
      <c r="G233" s="266">
        <f t="shared" si="70"/>
        <v>0</v>
      </c>
    </row>
    <row r="234" spans="1:7" s="211" customFormat="1" ht="24" customHeight="1" x14ac:dyDescent="0.2">
      <c r="A234" s="206" t="str">
        <f t="shared" si="66"/>
        <v/>
      </c>
      <c r="B234" s="204">
        <f t="shared" si="67"/>
        <v>0</v>
      </c>
      <c r="C234" s="205"/>
      <c r="D234" s="206" t="str">
        <f t="shared" si="68"/>
        <v/>
      </c>
      <c r="E234" s="207"/>
      <c r="F234" s="208">
        <f t="shared" si="69"/>
        <v>0</v>
      </c>
      <c r="G234" s="266">
        <f t="shared" si="70"/>
        <v>0</v>
      </c>
    </row>
    <row r="235" spans="1:7" s="211" customFormat="1" ht="24" customHeight="1" x14ac:dyDescent="0.2">
      <c r="A235" s="206" t="str">
        <f t="shared" si="66"/>
        <v/>
      </c>
      <c r="B235" s="204">
        <f t="shared" si="67"/>
        <v>0</v>
      </c>
      <c r="C235" s="205"/>
      <c r="D235" s="206" t="str">
        <f t="shared" si="68"/>
        <v/>
      </c>
      <c r="E235" s="207"/>
      <c r="F235" s="208">
        <f t="shared" si="69"/>
        <v>0</v>
      </c>
      <c r="G235" s="266">
        <f t="shared" si="70"/>
        <v>0</v>
      </c>
    </row>
    <row r="236" spans="1:7" ht="24" customHeight="1" x14ac:dyDescent="0.2">
      <c r="A236" s="267"/>
      <c r="D236" s="88"/>
      <c r="E236" s="89"/>
      <c r="F236" s="253" t="s">
        <v>31</v>
      </c>
      <c r="G236" s="268">
        <f>SUBTOTAL(9,G228:G235)</f>
        <v>0</v>
      </c>
    </row>
    <row r="237" spans="1:7" ht="24" customHeight="1" x14ac:dyDescent="0.2">
      <c r="A237" s="267"/>
      <c r="C237" s="98" t="s">
        <v>605</v>
      </c>
      <c r="D237" s="88"/>
      <c r="E237" s="89"/>
      <c r="G237" s="269"/>
    </row>
    <row r="238" spans="1:7" s="211" customFormat="1" ht="24" customHeight="1" x14ac:dyDescent="0.2">
      <c r="A238" s="206" t="str">
        <f t="shared" ref="A238:A246" si="71">IFERROR(VLOOKUP(C238,Tabla_Insumos,4,FALSE),"")</f>
        <v/>
      </c>
      <c r="B238" s="204" t="str">
        <f t="shared" ref="B238:B246" si="72">IFERROR(VLOOKUP(C238,Tabla_Insumos,5,FALSE),"")</f>
        <v/>
      </c>
      <c r="C238" s="205"/>
      <c r="D238" s="206" t="str">
        <f t="shared" ref="D238:D246" si="73">IFERROR(VLOOKUP(C238,Tabla_Insumos,2,FALSE),"")</f>
        <v/>
      </c>
      <c r="E238" s="207"/>
      <c r="F238" s="208">
        <f t="shared" ref="F238:F246" si="74">IFERROR(VLOOKUP(C238,Tabla_Insumos,3,FALSE),0)</f>
        <v>0</v>
      </c>
      <c r="G238" s="266">
        <f t="shared" ref="G238:G246" si="75">ROUND(E238*F238,2)</f>
        <v>0</v>
      </c>
    </row>
    <row r="239" spans="1:7" s="211" customFormat="1" ht="24" customHeight="1" x14ac:dyDescent="0.2">
      <c r="A239" s="206" t="str">
        <f t="shared" si="71"/>
        <v/>
      </c>
      <c r="B239" s="204" t="str">
        <f t="shared" si="72"/>
        <v/>
      </c>
      <c r="C239" s="205"/>
      <c r="D239" s="206" t="str">
        <f t="shared" si="73"/>
        <v/>
      </c>
      <c r="E239" s="207"/>
      <c r="F239" s="208">
        <f t="shared" si="74"/>
        <v>0</v>
      </c>
      <c r="G239" s="266">
        <f t="shared" si="75"/>
        <v>0</v>
      </c>
    </row>
    <row r="240" spans="1:7" s="211" customFormat="1" ht="24" customHeight="1" x14ac:dyDescent="0.2">
      <c r="A240" s="206" t="str">
        <f t="shared" si="71"/>
        <v/>
      </c>
      <c r="B240" s="204" t="str">
        <f t="shared" si="72"/>
        <v/>
      </c>
      <c r="C240" s="205"/>
      <c r="D240" s="206" t="str">
        <f t="shared" si="73"/>
        <v/>
      </c>
      <c r="E240" s="207"/>
      <c r="F240" s="208">
        <f t="shared" si="74"/>
        <v>0</v>
      </c>
      <c r="G240" s="266">
        <f t="shared" si="75"/>
        <v>0</v>
      </c>
    </row>
    <row r="241" spans="1:7" s="211" customFormat="1" ht="24" customHeight="1" x14ac:dyDescent="0.2">
      <c r="A241" s="206" t="str">
        <f t="shared" si="71"/>
        <v/>
      </c>
      <c r="B241" s="204" t="str">
        <f t="shared" si="72"/>
        <v/>
      </c>
      <c r="C241" s="205"/>
      <c r="D241" s="206" t="str">
        <f t="shared" si="73"/>
        <v/>
      </c>
      <c r="E241" s="207"/>
      <c r="F241" s="208">
        <f t="shared" si="74"/>
        <v>0</v>
      </c>
      <c r="G241" s="266">
        <f t="shared" si="75"/>
        <v>0</v>
      </c>
    </row>
    <row r="242" spans="1:7" s="211" customFormat="1" ht="24" customHeight="1" x14ac:dyDescent="0.2">
      <c r="A242" s="206" t="str">
        <f t="shared" si="71"/>
        <v/>
      </c>
      <c r="B242" s="204" t="str">
        <f t="shared" si="72"/>
        <v/>
      </c>
      <c r="C242" s="205"/>
      <c r="D242" s="206" t="str">
        <f t="shared" si="73"/>
        <v/>
      </c>
      <c r="E242" s="207"/>
      <c r="F242" s="208">
        <f t="shared" si="74"/>
        <v>0</v>
      </c>
      <c r="G242" s="266">
        <f t="shared" si="75"/>
        <v>0</v>
      </c>
    </row>
    <row r="243" spans="1:7" s="211" customFormat="1" ht="24" customHeight="1" x14ac:dyDescent="0.2">
      <c r="A243" s="206" t="str">
        <f t="shared" si="71"/>
        <v/>
      </c>
      <c r="B243" s="204" t="str">
        <f t="shared" si="72"/>
        <v/>
      </c>
      <c r="C243" s="205"/>
      <c r="D243" s="206" t="str">
        <f t="shared" si="73"/>
        <v/>
      </c>
      <c r="E243" s="207"/>
      <c r="F243" s="208">
        <f t="shared" si="74"/>
        <v>0</v>
      </c>
      <c r="G243" s="266">
        <f t="shared" si="75"/>
        <v>0</v>
      </c>
    </row>
    <row r="244" spans="1:7" s="211" customFormat="1" ht="24" customHeight="1" x14ac:dyDescent="0.2">
      <c r="A244" s="206" t="str">
        <f t="shared" si="71"/>
        <v/>
      </c>
      <c r="B244" s="204" t="str">
        <f t="shared" si="72"/>
        <v/>
      </c>
      <c r="C244" s="205"/>
      <c r="D244" s="206" t="str">
        <f t="shared" si="73"/>
        <v/>
      </c>
      <c r="E244" s="207"/>
      <c r="F244" s="208">
        <f t="shared" si="74"/>
        <v>0</v>
      </c>
      <c r="G244" s="266">
        <f t="shared" si="75"/>
        <v>0</v>
      </c>
    </row>
    <row r="245" spans="1:7" s="211" customFormat="1" ht="24" customHeight="1" x14ac:dyDescent="0.2">
      <c r="A245" s="206" t="str">
        <f t="shared" si="71"/>
        <v/>
      </c>
      <c r="B245" s="204" t="str">
        <f t="shared" si="72"/>
        <v/>
      </c>
      <c r="C245" s="205"/>
      <c r="D245" s="206" t="str">
        <f t="shared" si="73"/>
        <v/>
      </c>
      <c r="E245" s="207"/>
      <c r="F245" s="208">
        <f t="shared" si="74"/>
        <v>0</v>
      </c>
      <c r="G245" s="266">
        <f t="shared" si="75"/>
        <v>0</v>
      </c>
    </row>
    <row r="246" spans="1:7" s="211" customFormat="1" ht="24" customHeight="1" x14ac:dyDescent="0.2">
      <c r="A246" s="206" t="str">
        <f t="shared" si="71"/>
        <v/>
      </c>
      <c r="B246" s="204" t="str">
        <f t="shared" si="72"/>
        <v/>
      </c>
      <c r="C246" s="205"/>
      <c r="D246" s="206" t="str">
        <f t="shared" si="73"/>
        <v/>
      </c>
      <c r="E246" s="207"/>
      <c r="F246" s="208">
        <f t="shared" si="74"/>
        <v>0</v>
      </c>
      <c r="G246" s="266">
        <f t="shared" si="75"/>
        <v>0</v>
      </c>
    </row>
    <row r="247" spans="1:7" ht="24" customHeight="1" x14ac:dyDescent="0.2">
      <c r="A247" s="270"/>
      <c r="B247" s="88"/>
      <c r="D247" s="88"/>
      <c r="E247" s="89"/>
      <c r="F247" s="253" t="s">
        <v>32</v>
      </c>
      <c r="G247" s="268">
        <f>SUBTOTAL(9,G238:G246)</f>
        <v>0</v>
      </c>
    </row>
    <row r="248" spans="1:7" ht="24" customHeight="1" x14ac:dyDescent="0.2">
      <c r="A248" s="271"/>
      <c r="B248" s="88"/>
      <c r="D248" s="88"/>
      <c r="E248" s="89"/>
      <c r="G248" s="269"/>
    </row>
    <row r="249" spans="1:7" ht="24" customHeight="1" x14ac:dyDescent="0.2">
      <c r="A249" s="272" t="str">
        <f>B207</f>
        <v>1.6.1</v>
      </c>
      <c r="B249" s="273" t="str">
        <f>C207</f>
        <v>Plan de Manejo Ambiental</v>
      </c>
      <c r="C249" s="95"/>
      <c r="D249" s="95" t="s">
        <v>33</v>
      </c>
      <c r="E249" s="96"/>
      <c r="F249" s="275" t="s">
        <v>34</v>
      </c>
      <c r="G249" s="274">
        <f>SUBTOTAL(9,G212:G248)</f>
        <v>0</v>
      </c>
    </row>
    <row r="251" spans="1:7" ht="24" customHeight="1" x14ac:dyDescent="0.2">
      <c r="A251" s="254" t="s">
        <v>36</v>
      </c>
      <c r="B251" s="255"/>
      <c r="C251" s="255"/>
      <c r="D251" s="255"/>
      <c r="E251" s="255"/>
      <c r="F251" s="255"/>
      <c r="G251" s="256"/>
    </row>
    <row r="252" spans="1:7" ht="24" customHeight="1" x14ac:dyDescent="0.2">
      <c r="A252" s="257" t="s">
        <v>601</v>
      </c>
      <c r="B252" s="84" t="str">
        <f>Comitente</f>
        <v>SUBSECRETARIA DE ARQUITECTURA</v>
      </c>
      <c r="C252" s="80"/>
      <c r="D252" s="85"/>
      <c r="E252" s="85"/>
      <c r="F252" s="86"/>
      <c r="G252" s="258"/>
    </row>
    <row r="253" spans="1:7" ht="24" customHeight="1" x14ac:dyDescent="0.2">
      <c r="A253" s="257" t="s">
        <v>602</v>
      </c>
      <c r="B253" s="84">
        <f>Contratista</f>
        <v>0</v>
      </c>
      <c r="C253" s="81"/>
      <c r="D253" s="81"/>
      <c r="E253" s="81"/>
      <c r="F253" s="87"/>
      <c r="G253" s="259"/>
    </row>
    <row r="254" spans="1:7" ht="24" customHeight="1" x14ac:dyDescent="0.2">
      <c r="A254" s="257" t="s">
        <v>23</v>
      </c>
      <c r="B254" s="84" t="str">
        <f>Obra</f>
        <v>Provincia de la Rioja</v>
      </c>
      <c r="C254" s="81"/>
      <c r="D254" s="81"/>
      <c r="E254" s="81"/>
      <c r="F254" s="87" t="s">
        <v>37</v>
      </c>
      <c r="G254" s="260">
        <f>Fecha_Base</f>
        <v>0</v>
      </c>
    </row>
    <row r="255" spans="1:7" ht="24" customHeight="1" x14ac:dyDescent="0.2">
      <c r="A255" s="261" t="s">
        <v>600</v>
      </c>
      <c r="B255" s="82" t="str">
        <f>Ubicación</f>
        <v>CHIMBAS - SAN JUAN</v>
      </c>
      <c r="C255" s="82"/>
      <c r="D255" s="88"/>
      <c r="E255" s="89"/>
      <c r="G255" s="262"/>
    </row>
    <row r="256" spans="1:7" ht="24" customHeight="1" x14ac:dyDescent="0.2">
      <c r="A256" s="261" t="s">
        <v>38</v>
      </c>
      <c r="B256" s="91">
        <f>IFERROR(VALUE(LEFT(B257,FIND(".",B257)-1)),"")</f>
        <v>1</v>
      </c>
      <c r="C256" s="83" t="str">
        <f>IFERROR(VLOOKUP(B256,Tabla_CyP,2,FALSE),"")</f>
        <v xml:space="preserve"> TRABAJOS GENERALES DE LA OBRA</v>
      </c>
      <c r="E256" s="89"/>
      <c r="G256" s="262"/>
    </row>
    <row r="257" spans="1:123" ht="24" customHeight="1" x14ac:dyDescent="0.2">
      <c r="A257" s="261" t="s">
        <v>24</v>
      </c>
      <c r="B257" s="92" t="str">
        <f>IFERROR(VLOOKUP(COUNTIF($A$1:A257,"ANALISIS DE PRECIOS"),Tabla_NumeroItem,2,FALSE),"")</f>
        <v>1.6.2</v>
      </c>
      <c r="C257" s="83" t="str">
        <f>IFERROR(VLOOKUP(B257,Tabla_CyP,2,FALSE),"")</f>
        <v>Permiso Ambiental</v>
      </c>
      <c r="D257" s="88"/>
      <c r="E257" s="89"/>
      <c r="F257" s="87" t="s">
        <v>25</v>
      </c>
      <c r="G257" s="263" t="str">
        <f>IFERROR(VLOOKUP(B257,Tabla_CyP,4,FALSE),"")</f>
        <v>mes</v>
      </c>
    </row>
    <row r="258" spans="1:123" ht="24" customHeight="1" x14ac:dyDescent="0.2">
      <c r="A258" s="261"/>
      <c r="B258" s="82"/>
      <c r="D258" s="88"/>
      <c r="E258" s="89"/>
      <c r="G258" s="262"/>
    </row>
    <row r="259" spans="1:123" ht="24" customHeight="1" x14ac:dyDescent="0.2">
      <c r="A259" s="345" t="s">
        <v>506</v>
      </c>
      <c r="B259" s="346"/>
      <c r="C259" s="347" t="s">
        <v>0</v>
      </c>
      <c r="D259" s="347" t="s">
        <v>26</v>
      </c>
      <c r="E259" s="349" t="s">
        <v>27</v>
      </c>
      <c r="F259" s="351" t="s">
        <v>28</v>
      </c>
      <c r="G259" s="351" t="s">
        <v>29</v>
      </c>
    </row>
    <row r="260" spans="1:123" s="88" customFormat="1" ht="24" customHeight="1" x14ac:dyDescent="0.2">
      <c r="A260" s="93" t="s">
        <v>507</v>
      </c>
      <c r="B260" s="93" t="s">
        <v>508</v>
      </c>
      <c r="C260" s="348"/>
      <c r="D260" s="348"/>
      <c r="E260" s="350"/>
      <c r="F260" s="352"/>
      <c r="G260" s="352"/>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row>
    <row r="261" spans="1:123" ht="24" customHeight="1" x14ac:dyDescent="0.2">
      <c r="A261" s="264"/>
      <c r="B261" s="94"/>
      <c r="C261" s="131" t="s">
        <v>603</v>
      </c>
      <c r="D261" s="95"/>
      <c r="E261" s="96"/>
      <c r="F261" s="97"/>
      <c r="G261" s="265"/>
    </row>
    <row r="262" spans="1:123" s="211" customFormat="1" ht="24" customHeight="1" x14ac:dyDescent="0.2">
      <c r="A262" s="206" t="str">
        <f t="shared" ref="A262:A275" si="76">IFERROR(VLOOKUP(C262,Tabla_Insumos,4,FALSE),"")</f>
        <v/>
      </c>
      <c r="B262" s="204" t="str">
        <f>IFERROR(VLOOKUP(C262,Tabla_Insumos,5,FALSE),"")</f>
        <v/>
      </c>
      <c r="C262" s="205"/>
      <c r="D262" s="206" t="str">
        <f t="shared" ref="D262:D275" si="77">IFERROR(VLOOKUP(C262,Tabla_Insumos,2,FALSE),"")</f>
        <v/>
      </c>
      <c r="E262" s="207"/>
      <c r="F262" s="208">
        <f t="shared" ref="F262:F275" si="78">IFERROR(VLOOKUP(C262,Tabla_Insumos,3,FALSE),0)</f>
        <v>0</v>
      </c>
      <c r="G262" s="266">
        <f>ROUND(E262*F262,2)</f>
        <v>0</v>
      </c>
    </row>
    <row r="263" spans="1:123" s="211" customFormat="1" ht="24" customHeight="1" x14ac:dyDescent="0.2">
      <c r="A263" s="206" t="str">
        <f t="shared" si="76"/>
        <v/>
      </c>
      <c r="B263" s="204" t="str">
        <f t="shared" ref="B263:B275" si="79">IFERROR(VLOOKUP(C263,Tabla_Insumos,5,FALSE),"")</f>
        <v/>
      </c>
      <c r="C263" s="205"/>
      <c r="D263" s="206" t="str">
        <f t="shared" si="77"/>
        <v/>
      </c>
      <c r="E263" s="207"/>
      <c r="F263" s="208">
        <f t="shared" si="78"/>
        <v>0</v>
      </c>
      <c r="G263" s="266">
        <f t="shared" ref="G263:G275" si="80">ROUND(E263*F263,2)</f>
        <v>0</v>
      </c>
    </row>
    <row r="264" spans="1:123" s="211" customFormat="1" ht="24" customHeight="1" x14ac:dyDescent="0.2">
      <c r="A264" s="206" t="str">
        <f t="shared" si="76"/>
        <v/>
      </c>
      <c r="B264" s="204" t="str">
        <f t="shared" si="79"/>
        <v/>
      </c>
      <c r="C264" s="205"/>
      <c r="D264" s="206" t="str">
        <f t="shared" si="77"/>
        <v/>
      </c>
      <c r="E264" s="207"/>
      <c r="F264" s="208">
        <f t="shared" si="78"/>
        <v>0</v>
      </c>
      <c r="G264" s="266">
        <f t="shared" si="80"/>
        <v>0</v>
      </c>
    </row>
    <row r="265" spans="1:123" s="211" customFormat="1" ht="24" customHeight="1" x14ac:dyDescent="0.2">
      <c r="A265" s="206" t="str">
        <f t="shared" si="76"/>
        <v/>
      </c>
      <c r="B265" s="204" t="str">
        <f t="shared" si="79"/>
        <v/>
      </c>
      <c r="C265" s="205"/>
      <c r="D265" s="206" t="str">
        <f t="shared" si="77"/>
        <v/>
      </c>
      <c r="E265" s="207"/>
      <c r="F265" s="208">
        <f t="shared" si="78"/>
        <v>0</v>
      </c>
      <c r="G265" s="266">
        <f t="shared" si="80"/>
        <v>0</v>
      </c>
    </row>
    <row r="266" spans="1:123" s="211" customFormat="1" ht="24" customHeight="1" x14ac:dyDescent="0.2">
      <c r="A266" s="206" t="str">
        <f t="shared" si="76"/>
        <v/>
      </c>
      <c r="B266" s="204" t="str">
        <f t="shared" si="79"/>
        <v/>
      </c>
      <c r="C266" s="205"/>
      <c r="D266" s="206" t="str">
        <f t="shared" si="77"/>
        <v/>
      </c>
      <c r="E266" s="207"/>
      <c r="F266" s="208">
        <f t="shared" si="78"/>
        <v>0</v>
      </c>
      <c r="G266" s="266">
        <f t="shared" si="80"/>
        <v>0</v>
      </c>
    </row>
    <row r="267" spans="1:123" s="211" customFormat="1" ht="24" customHeight="1" x14ac:dyDescent="0.2">
      <c r="A267" s="206" t="str">
        <f t="shared" si="76"/>
        <v/>
      </c>
      <c r="B267" s="204" t="str">
        <f t="shared" si="79"/>
        <v/>
      </c>
      <c r="C267" s="205"/>
      <c r="D267" s="206" t="str">
        <f t="shared" si="77"/>
        <v/>
      </c>
      <c r="E267" s="207"/>
      <c r="F267" s="208">
        <f t="shared" si="78"/>
        <v>0</v>
      </c>
      <c r="G267" s="266">
        <f t="shared" si="80"/>
        <v>0</v>
      </c>
    </row>
    <row r="268" spans="1:123" s="211" customFormat="1" ht="24" customHeight="1" x14ac:dyDescent="0.2">
      <c r="A268" s="206" t="str">
        <f t="shared" si="76"/>
        <v/>
      </c>
      <c r="B268" s="204" t="str">
        <f t="shared" si="79"/>
        <v/>
      </c>
      <c r="C268" s="205"/>
      <c r="D268" s="206" t="str">
        <f t="shared" si="77"/>
        <v/>
      </c>
      <c r="E268" s="207"/>
      <c r="F268" s="208">
        <f t="shared" si="78"/>
        <v>0</v>
      </c>
      <c r="G268" s="266">
        <f t="shared" si="80"/>
        <v>0</v>
      </c>
    </row>
    <row r="269" spans="1:123" s="211" customFormat="1" ht="24" customHeight="1" x14ac:dyDescent="0.2">
      <c r="A269" s="206" t="str">
        <f t="shared" si="76"/>
        <v/>
      </c>
      <c r="B269" s="204" t="str">
        <f t="shared" si="79"/>
        <v/>
      </c>
      <c r="C269" s="205"/>
      <c r="D269" s="206" t="str">
        <f t="shared" si="77"/>
        <v/>
      </c>
      <c r="E269" s="207"/>
      <c r="F269" s="208">
        <f t="shared" si="78"/>
        <v>0</v>
      </c>
      <c r="G269" s="266">
        <f t="shared" si="80"/>
        <v>0</v>
      </c>
    </row>
    <row r="270" spans="1:123" s="211" customFormat="1" ht="24" customHeight="1" x14ac:dyDescent="0.2">
      <c r="A270" s="206" t="str">
        <f t="shared" si="76"/>
        <v/>
      </c>
      <c r="B270" s="204" t="str">
        <f t="shared" si="79"/>
        <v/>
      </c>
      <c r="C270" s="205"/>
      <c r="D270" s="206" t="str">
        <f t="shared" si="77"/>
        <v/>
      </c>
      <c r="E270" s="207"/>
      <c r="F270" s="208">
        <f t="shared" si="78"/>
        <v>0</v>
      </c>
      <c r="G270" s="266">
        <f t="shared" si="80"/>
        <v>0</v>
      </c>
    </row>
    <row r="271" spans="1:123" s="211" customFormat="1" ht="24" customHeight="1" x14ac:dyDescent="0.2">
      <c r="A271" s="206" t="str">
        <f t="shared" si="76"/>
        <v/>
      </c>
      <c r="B271" s="204" t="str">
        <f t="shared" si="79"/>
        <v/>
      </c>
      <c r="C271" s="205"/>
      <c r="D271" s="206" t="str">
        <f t="shared" si="77"/>
        <v/>
      </c>
      <c r="E271" s="207"/>
      <c r="F271" s="208">
        <f t="shared" si="78"/>
        <v>0</v>
      </c>
      <c r="G271" s="266">
        <f t="shared" si="80"/>
        <v>0</v>
      </c>
    </row>
    <row r="272" spans="1:123" s="211" customFormat="1" ht="24" customHeight="1" x14ac:dyDescent="0.2">
      <c r="A272" s="206" t="str">
        <f t="shared" si="76"/>
        <v/>
      </c>
      <c r="B272" s="204" t="str">
        <f t="shared" si="79"/>
        <v/>
      </c>
      <c r="C272" s="205"/>
      <c r="D272" s="206" t="str">
        <f t="shared" si="77"/>
        <v/>
      </c>
      <c r="E272" s="207"/>
      <c r="F272" s="208">
        <f t="shared" si="78"/>
        <v>0</v>
      </c>
      <c r="G272" s="266">
        <f t="shared" si="80"/>
        <v>0</v>
      </c>
    </row>
    <row r="273" spans="1:7" s="211" customFormat="1" ht="24" customHeight="1" x14ac:dyDescent="0.2">
      <c r="A273" s="206" t="str">
        <f t="shared" si="76"/>
        <v/>
      </c>
      <c r="B273" s="204" t="str">
        <f t="shared" si="79"/>
        <v/>
      </c>
      <c r="C273" s="205"/>
      <c r="D273" s="206" t="str">
        <f t="shared" si="77"/>
        <v/>
      </c>
      <c r="E273" s="207"/>
      <c r="F273" s="208">
        <f t="shared" si="78"/>
        <v>0</v>
      </c>
      <c r="G273" s="266">
        <f t="shared" si="80"/>
        <v>0</v>
      </c>
    </row>
    <row r="274" spans="1:7" s="211" customFormat="1" ht="24" customHeight="1" x14ac:dyDescent="0.2">
      <c r="A274" s="206" t="str">
        <f t="shared" si="76"/>
        <v/>
      </c>
      <c r="B274" s="204" t="str">
        <f t="shared" si="79"/>
        <v/>
      </c>
      <c r="C274" s="205"/>
      <c r="D274" s="206" t="str">
        <f t="shared" si="77"/>
        <v/>
      </c>
      <c r="E274" s="207"/>
      <c r="F274" s="208">
        <f t="shared" si="78"/>
        <v>0</v>
      </c>
      <c r="G274" s="266">
        <f t="shared" si="80"/>
        <v>0</v>
      </c>
    </row>
    <row r="275" spans="1:7" s="211" customFormat="1" ht="24" customHeight="1" x14ac:dyDescent="0.2">
      <c r="A275" s="206" t="str">
        <f t="shared" si="76"/>
        <v/>
      </c>
      <c r="B275" s="204" t="str">
        <f t="shared" si="79"/>
        <v/>
      </c>
      <c r="C275" s="205"/>
      <c r="D275" s="206" t="str">
        <f t="shared" si="77"/>
        <v/>
      </c>
      <c r="E275" s="207"/>
      <c r="F275" s="209">
        <f t="shared" si="78"/>
        <v>0</v>
      </c>
      <c r="G275" s="266">
        <f t="shared" si="80"/>
        <v>0</v>
      </c>
    </row>
    <row r="276" spans="1:7" ht="24" customHeight="1" x14ac:dyDescent="0.2">
      <c r="A276" s="267"/>
      <c r="D276" s="88"/>
      <c r="E276" s="89"/>
      <c r="F276" s="253" t="s">
        <v>30</v>
      </c>
      <c r="G276" s="268">
        <f>SUBTOTAL(9,G262:G275)</f>
        <v>0</v>
      </c>
    </row>
    <row r="277" spans="1:7" ht="24" customHeight="1" x14ac:dyDescent="0.2">
      <c r="A277" s="267"/>
      <c r="C277" s="98" t="s">
        <v>604</v>
      </c>
      <c r="D277" s="88"/>
      <c r="E277" s="89"/>
      <c r="G277" s="269"/>
    </row>
    <row r="278" spans="1:7" s="211" customFormat="1" ht="24" customHeight="1" x14ac:dyDescent="0.2">
      <c r="A278" s="206" t="str">
        <f t="shared" ref="A278:A285" si="81">IFERROR(VLOOKUP(C278,Tabla_Insumos,4,FALSE),"")</f>
        <v/>
      </c>
      <c r="B278" s="204">
        <f t="shared" ref="B278:B285" si="82">IFERROR(VLOOKUP(A278,Tabla_Indices,5,FALSE),"")</f>
        <v>0</v>
      </c>
      <c r="C278" s="205"/>
      <c r="D278" s="206" t="str">
        <f t="shared" ref="D278:D285" si="83">IFERROR(VLOOKUP(C278,Tabla_Insumos,2,FALSE),"")</f>
        <v/>
      </c>
      <c r="E278" s="207"/>
      <c r="F278" s="210">
        <f t="shared" ref="F278:F285" si="84">IFERROR(VLOOKUP(C278,Tabla_Insumos,3,FALSE),0)</f>
        <v>0</v>
      </c>
      <c r="G278" s="266">
        <f>ROUND(E278*F278,2)</f>
        <v>0</v>
      </c>
    </row>
    <row r="279" spans="1:7" s="211" customFormat="1" ht="24" customHeight="1" x14ac:dyDescent="0.2">
      <c r="A279" s="206" t="str">
        <f t="shared" si="81"/>
        <v/>
      </c>
      <c r="B279" s="204">
        <f t="shared" si="82"/>
        <v>0</v>
      </c>
      <c r="C279" s="205"/>
      <c r="D279" s="206" t="str">
        <f t="shared" si="83"/>
        <v/>
      </c>
      <c r="E279" s="207"/>
      <c r="F279" s="210">
        <f t="shared" si="84"/>
        <v>0</v>
      </c>
      <c r="G279" s="266">
        <f>ROUND(E279*F279,2)</f>
        <v>0</v>
      </c>
    </row>
    <row r="280" spans="1:7" s="211" customFormat="1" ht="24" customHeight="1" x14ac:dyDescent="0.2">
      <c r="A280" s="206" t="str">
        <f t="shared" si="81"/>
        <v/>
      </c>
      <c r="B280" s="204">
        <f t="shared" si="82"/>
        <v>0</v>
      </c>
      <c r="C280" s="205"/>
      <c r="D280" s="206" t="str">
        <f t="shared" si="83"/>
        <v/>
      </c>
      <c r="E280" s="207"/>
      <c r="F280" s="210">
        <f t="shared" si="84"/>
        <v>0</v>
      </c>
      <c r="G280" s="266">
        <f t="shared" ref="G280:G285" si="85">ROUND(E280*F280,2)</f>
        <v>0</v>
      </c>
    </row>
    <row r="281" spans="1:7" s="211" customFormat="1" ht="24" customHeight="1" x14ac:dyDescent="0.2">
      <c r="A281" s="206" t="str">
        <f t="shared" si="81"/>
        <v/>
      </c>
      <c r="B281" s="204">
        <f t="shared" si="82"/>
        <v>0</v>
      </c>
      <c r="C281" s="205"/>
      <c r="D281" s="206" t="str">
        <f t="shared" si="83"/>
        <v/>
      </c>
      <c r="E281" s="207"/>
      <c r="F281" s="210">
        <f t="shared" si="84"/>
        <v>0</v>
      </c>
      <c r="G281" s="266">
        <f t="shared" si="85"/>
        <v>0</v>
      </c>
    </row>
    <row r="282" spans="1:7" s="211" customFormat="1" ht="24" customHeight="1" x14ac:dyDescent="0.2">
      <c r="A282" s="206" t="str">
        <f t="shared" si="81"/>
        <v/>
      </c>
      <c r="B282" s="204">
        <f t="shared" si="82"/>
        <v>0</v>
      </c>
      <c r="C282" s="205"/>
      <c r="D282" s="206" t="str">
        <f t="shared" si="83"/>
        <v/>
      </c>
      <c r="E282" s="207"/>
      <c r="F282" s="208">
        <f t="shared" si="84"/>
        <v>0</v>
      </c>
      <c r="G282" s="266">
        <f t="shared" si="85"/>
        <v>0</v>
      </c>
    </row>
    <row r="283" spans="1:7" s="211" customFormat="1" ht="24" customHeight="1" x14ac:dyDescent="0.2">
      <c r="A283" s="206" t="str">
        <f t="shared" si="81"/>
        <v/>
      </c>
      <c r="B283" s="204">
        <f t="shared" si="82"/>
        <v>0</v>
      </c>
      <c r="C283" s="205"/>
      <c r="D283" s="206" t="str">
        <f t="shared" si="83"/>
        <v/>
      </c>
      <c r="E283" s="207"/>
      <c r="F283" s="208">
        <f t="shared" si="84"/>
        <v>0</v>
      </c>
      <c r="G283" s="266">
        <f t="shared" si="85"/>
        <v>0</v>
      </c>
    </row>
    <row r="284" spans="1:7" s="211" customFormat="1" ht="24" customHeight="1" x14ac:dyDescent="0.2">
      <c r="A284" s="206" t="str">
        <f t="shared" si="81"/>
        <v/>
      </c>
      <c r="B284" s="204">
        <f t="shared" si="82"/>
        <v>0</v>
      </c>
      <c r="C284" s="205"/>
      <c r="D284" s="206" t="str">
        <f t="shared" si="83"/>
        <v/>
      </c>
      <c r="E284" s="207"/>
      <c r="F284" s="208">
        <f t="shared" si="84"/>
        <v>0</v>
      </c>
      <c r="G284" s="266">
        <f t="shared" si="85"/>
        <v>0</v>
      </c>
    </row>
    <row r="285" spans="1:7" s="211" customFormat="1" ht="24" customHeight="1" x14ac:dyDescent="0.2">
      <c r="A285" s="206" t="str">
        <f t="shared" si="81"/>
        <v/>
      </c>
      <c r="B285" s="204">
        <f t="shared" si="82"/>
        <v>0</v>
      </c>
      <c r="C285" s="205"/>
      <c r="D285" s="206" t="str">
        <f t="shared" si="83"/>
        <v/>
      </c>
      <c r="E285" s="207"/>
      <c r="F285" s="208">
        <f t="shared" si="84"/>
        <v>0</v>
      </c>
      <c r="G285" s="266">
        <f t="shared" si="85"/>
        <v>0</v>
      </c>
    </row>
    <row r="286" spans="1:7" ht="24" customHeight="1" x14ac:dyDescent="0.2">
      <c r="A286" s="267"/>
      <c r="D286" s="88"/>
      <c r="E286" s="89"/>
      <c r="F286" s="253" t="s">
        <v>31</v>
      </c>
      <c r="G286" s="268">
        <f>SUBTOTAL(9,G278:G285)</f>
        <v>0</v>
      </c>
    </row>
    <row r="287" spans="1:7" ht="24" customHeight="1" x14ac:dyDescent="0.2">
      <c r="A287" s="267"/>
      <c r="C287" s="98" t="s">
        <v>605</v>
      </c>
      <c r="D287" s="88"/>
      <c r="E287" s="89"/>
      <c r="G287" s="269"/>
    </row>
    <row r="288" spans="1:7" s="211" customFormat="1" ht="24" customHeight="1" x14ac:dyDescent="0.2">
      <c r="A288" s="206" t="str">
        <f t="shared" ref="A288:A296" si="86">IFERROR(VLOOKUP(C288,Tabla_Insumos,4,FALSE),"")</f>
        <v/>
      </c>
      <c r="B288" s="204" t="str">
        <f t="shared" ref="B288:B296" si="87">IFERROR(VLOOKUP(C288,Tabla_Insumos,5,FALSE),"")</f>
        <v/>
      </c>
      <c r="C288" s="205"/>
      <c r="D288" s="206" t="str">
        <f t="shared" ref="D288:D296" si="88">IFERROR(VLOOKUP(C288,Tabla_Insumos,2,FALSE),"")</f>
        <v/>
      </c>
      <c r="E288" s="207"/>
      <c r="F288" s="208">
        <f t="shared" ref="F288:F296" si="89">IFERROR(VLOOKUP(C288,Tabla_Insumos,3,FALSE),0)</f>
        <v>0</v>
      </c>
      <c r="G288" s="266">
        <f t="shared" ref="G288:G296" si="90">ROUND(E288*F288,2)</f>
        <v>0</v>
      </c>
    </row>
    <row r="289" spans="1:7" s="211" customFormat="1" ht="24" customHeight="1" x14ac:dyDescent="0.2">
      <c r="A289" s="206" t="str">
        <f t="shared" si="86"/>
        <v/>
      </c>
      <c r="B289" s="204" t="str">
        <f t="shared" si="87"/>
        <v/>
      </c>
      <c r="C289" s="205"/>
      <c r="D289" s="206" t="str">
        <f t="shared" si="88"/>
        <v/>
      </c>
      <c r="E289" s="207"/>
      <c r="F289" s="208">
        <f t="shared" si="89"/>
        <v>0</v>
      </c>
      <c r="G289" s="266">
        <f t="shared" si="90"/>
        <v>0</v>
      </c>
    </row>
    <row r="290" spans="1:7" s="211" customFormat="1" ht="24" customHeight="1" x14ac:dyDescent="0.2">
      <c r="A290" s="206" t="str">
        <f t="shared" si="86"/>
        <v/>
      </c>
      <c r="B290" s="204" t="str">
        <f t="shared" si="87"/>
        <v/>
      </c>
      <c r="C290" s="205"/>
      <c r="D290" s="206" t="str">
        <f t="shared" si="88"/>
        <v/>
      </c>
      <c r="E290" s="207"/>
      <c r="F290" s="208">
        <f t="shared" si="89"/>
        <v>0</v>
      </c>
      <c r="G290" s="266">
        <f t="shared" si="90"/>
        <v>0</v>
      </c>
    </row>
    <row r="291" spans="1:7" s="211" customFormat="1" ht="24" customHeight="1" x14ac:dyDescent="0.2">
      <c r="A291" s="206" t="str">
        <f t="shared" si="86"/>
        <v/>
      </c>
      <c r="B291" s="204" t="str">
        <f t="shared" si="87"/>
        <v/>
      </c>
      <c r="C291" s="205"/>
      <c r="D291" s="206" t="str">
        <f t="shared" si="88"/>
        <v/>
      </c>
      <c r="E291" s="207"/>
      <c r="F291" s="208">
        <f t="shared" si="89"/>
        <v>0</v>
      </c>
      <c r="G291" s="266">
        <f t="shared" si="90"/>
        <v>0</v>
      </c>
    </row>
    <row r="292" spans="1:7" s="211" customFormat="1" ht="24" customHeight="1" x14ac:dyDescent="0.2">
      <c r="A292" s="206" t="str">
        <f t="shared" si="86"/>
        <v/>
      </c>
      <c r="B292" s="204" t="str">
        <f t="shared" si="87"/>
        <v/>
      </c>
      <c r="C292" s="205"/>
      <c r="D292" s="206" t="str">
        <f t="shared" si="88"/>
        <v/>
      </c>
      <c r="E292" s="207"/>
      <c r="F292" s="208">
        <f t="shared" si="89"/>
        <v>0</v>
      </c>
      <c r="G292" s="266">
        <f t="shared" si="90"/>
        <v>0</v>
      </c>
    </row>
    <row r="293" spans="1:7" s="211" customFormat="1" ht="24" customHeight="1" x14ac:dyDescent="0.2">
      <c r="A293" s="206" t="str">
        <f t="shared" si="86"/>
        <v/>
      </c>
      <c r="B293" s="204" t="str">
        <f t="shared" si="87"/>
        <v/>
      </c>
      <c r="C293" s="205"/>
      <c r="D293" s="206" t="str">
        <f t="shared" si="88"/>
        <v/>
      </c>
      <c r="E293" s="207"/>
      <c r="F293" s="208">
        <f t="shared" si="89"/>
        <v>0</v>
      </c>
      <c r="G293" s="266">
        <f t="shared" si="90"/>
        <v>0</v>
      </c>
    </row>
    <row r="294" spans="1:7" s="211" customFormat="1" ht="24" customHeight="1" x14ac:dyDescent="0.2">
      <c r="A294" s="206" t="str">
        <f t="shared" si="86"/>
        <v/>
      </c>
      <c r="B294" s="204" t="str">
        <f t="shared" si="87"/>
        <v/>
      </c>
      <c r="C294" s="205"/>
      <c r="D294" s="206" t="str">
        <f t="shared" si="88"/>
        <v/>
      </c>
      <c r="E294" s="207"/>
      <c r="F294" s="208">
        <f t="shared" si="89"/>
        <v>0</v>
      </c>
      <c r="G294" s="266">
        <f t="shared" si="90"/>
        <v>0</v>
      </c>
    </row>
    <row r="295" spans="1:7" s="211" customFormat="1" ht="24" customHeight="1" x14ac:dyDescent="0.2">
      <c r="A295" s="206" t="str">
        <f t="shared" si="86"/>
        <v/>
      </c>
      <c r="B295" s="204" t="str">
        <f t="shared" si="87"/>
        <v/>
      </c>
      <c r="C295" s="205"/>
      <c r="D295" s="206" t="str">
        <f t="shared" si="88"/>
        <v/>
      </c>
      <c r="E295" s="207"/>
      <c r="F295" s="208">
        <f t="shared" si="89"/>
        <v>0</v>
      </c>
      <c r="G295" s="266">
        <f t="shared" si="90"/>
        <v>0</v>
      </c>
    </row>
    <row r="296" spans="1:7" s="211" customFormat="1" ht="24" customHeight="1" x14ac:dyDescent="0.2">
      <c r="A296" s="206" t="str">
        <f t="shared" si="86"/>
        <v/>
      </c>
      <c r="B296" s="204" t="str">
        <f t="shared" si="87"/>
        <v/>
      </c>
      <c r="C296" s="205"/>
      <c r="D296" s="206" t="str">
        <f t="shared" si="88"/>
        <v/>
      </c>
      <c r="E296" s="207"/>
      <c r="F296" s="208">
        <f t="shared" si="89"/>
        <v>0</v>
      </c>
      <c r="G296" s="266">
        <f t="shared" si="90"/>
        <v>0</v>
      </c>
    </row>
    <row r="297" spans="1:7" ht="24" customHeight="1" x14ac:dyDescent="0.2">
      <c r="A297" s="270"/>
      <c r="B297" s="88"/>
      <c r="D297" s="88"/>
      <c r="E297" s="89"/>
      <c r="F297" s="253" t="s">
        <v>32</v>
      </c>
      <c r="G297" s="268">
        <f>SUBTOTAL(9,G288:G296)</f>
        <v>0</v>
      </c>
    </row>
    <row r="298" spans="1:7" ht="24" customHeight="1" x14ac:dyDescent="0.2">
      <c r="A298" s="271"/>
      <c r="B298" s="88"/>
      <c r="D298" s="88"/>
      <c r="E298" s="89"/>
      <c r="G298" s="269"/>
    </row>
    <row r="299" spans="1:7" ht="24" customHeight="1" x14ac:dyDescent="0.2">
      <c r="A299" s="272" t="str">
        <f>B257</f>
        <v>1.6.2</v>
      </c>
      <c r="B299" s="273" t="str">
        <f>C257</f>
        <v>Permiso Ambiental</v>
      </c>
      <c r="C299" s="95"/>
      <c r="D299" s="95" t="s">
        <v>33</v>
      </c>
      <c r="E299" s="96"/>
      <c r="F299" s="275" t="s">
        <v>34</v>
      </c>
      <c r="G299" s="274">
        <f>SUBTOTAL(9,G262:G298)</f>
        <v>0</v>
      </c>
    </row>
    <row r="301" spans="1:7" ht="24" customHeight="1" x14ac:dyDescent="0.2">
      <c r="A301" s="254" t="s">
        <v>36</v>
      </c>
      <c r="B301" s="255"/>
      <c r="C301" s="255"/>
      <c r="D301" s="255"/>
      <c r="E301" s="255"/>
      <c r="F301" s="255"/>
      <c r="G301" s="256"/>
    </row>
    <row r="302" spans="1:7" ht="24" customHeight="1" x14ac:dyDescent="0.2">
      <c r="A302" s="257" t="s">
        <v>601</v>
      </c>
      <c r="B302" s="84" t="str">
        <f>Comitente</f>
        <v>SUBSECRETARIA DE ARQUITECTURA</v>
      </c>
      <c r="C302" s="80"/>
      <c r="D302" s="85"/>
      <c r="E302" s="85"/>
      <c r="F302" s="86"/>
      <c r="G302" s="258"/>
    </row>
    <row r="303" spans="1:7" ht="24" customHeight="1" x14ac:dyDescent="0.2">
      <c r="A303" s="257" t="s">
        <v>602</v>
      </c>
      <c r="B303" s="84">
        <f>Contratista</f>
        <v>0</v>
      </c>
      <c r="C303" s="81"/>
      <c r="D303" s="81"/>
      <c r="E303" s="81"/>
      <c r="F303" s="87"/>
      <c r="G303" s="259"/>
    </row>
    <row r="304" spans="1:7" ht="24" customHeight="1" x14ac:dyDescent="0.2">
      <c r="A304" s="257" t="s">
        <v>23</v>
      </c>
      <c r="B304" s="84" t="str">
        <f>Obra</f>
        <v>Provincia de la Rioja</v>
      </c>
      <c r="C304" s="81"/>
      <c r="D304" s="81"/>
      <c r="E304" s="81"/>
      <c r="F304" s="87" t="s">
        <v>37</v>
      </c>
      <c r="G304" s="260">
        <f>Fecha_Base</f>
        <v>0</v>
      </c>
    </row>
    <row r="305" spans="1:123" ht="24" customHeight="1" x14ac:dyDescent="0.2">
      <c r="A305" s="261" t="s">
        <v>600</v>
      </c>
      <c r="B305" s="82" t="str">
        <f>Ubicación</f>
        <v>CHIMBAS - SAN JUAN</v>
      </c>
      <c r="C305" s="82"/>
      <c r="D305" s="88"/>
      <c r="E305" s="89"/>
      <c r="G305" s="262"/>
    </row>
    <row r="306" spans="1:123" ht="24" customHeight="1" x14ac:dyDescent="0.2">
      <c r="A306" s="261" t="s">
        <v>38</v>
      </c>
      <c r="B306" s="91">
        <f>IFERROR(VALUE(LEFT(B307,FIND(".",B307)-1)),"")</f>
        <v>1</v>
      </c>
      <c r="C306" s="83" t="str">
        <f>IFERROR(VLOOKUP(B306,Tabla_CyP,2,FALSE),"")</f>
        <v xml:space="preserve"> TRABAJOS GENERALES DE LA OBRA</v>
      </c>
      <c r="E306" s="89"/>
      <c r="G306" s="262"/>
    </row>
    <row r="307" spans="1:123" ht="24" customHeight="1" x14ac:dyDescent="0.2">
      <c r="A307" s="261" t="s">
        <v>24</v>
      </c>
      <c r="B307" s="92" t="str">
        <f>IFERROR(VLOOKUP(COUNTIF($A$1:A307,"ANALISIS DE PRECIOS"),Tabla_NumeroItem,2,FALSE),"")</f>
        <v>1.6.3</v>
      </c>
      <c r="C307" s="83" t="str">
        <f>IFERROR(VLOOKUP(B307,Tabla_CyP,2,FALSE),"")</f>
        <v>Seguimiento Pmas</v>
      </c>
      <c r="D307" s="88"/>
      <c r="E307" s="89"/>
      <c r="F307" s="87" t="s">
        <v>25</v>
      </c>
      <c r="G307" s="263" t="str">
        <f>IFERROR(VLOOKUP(B307,Tabla_CyP,4,FALSE),"")</f>
        <v>mes</v>
      </c>
    </row>
    <row r="308" spans="1:123" ht="24" customHeight="1" x14ac:dyDescent="0.2">
      <c r="A308" s="261"/>
      <c r="B308" s="82"/>
      <c r="D308" s="88"/>
      <c r="E308" s="89"/>
      <c r="G308" s="262"/>
    </row>
    <row r="309" spans="1:123" ht="24" customHeight="1" x14ac:dyDescent="0.2">
      <c r="A309" s="345" t="s">
        <v>506</v>
      </c>
      <c r="B309" s="346"/>
      <c r="C309" s="347" t="s">
        <v>0</v>
      </c>
      <c r="D309" s="347" t="s">
        <v>26</v>
      </c>
      <c r="E309" s="349" t="s">
        <v>27</v>
      </c>
      <c r="F309" s="351" t="s">
        <v>28</v>
      </c>
      <c r="G309" s="351" t="s">
        <v>29</v>
      </c>
    </row>
    <row r="310" spans="1:123" s="88" customFormat="1" ht="24" customHeight="1" x14ac:dyDescent="0.2">
      <c r="A310" s="93" t="s">
        <v>507</v>
      </c>
      <c r="B310" s="93" t="s">
        <v>508</v>
      </c>
      <c r="C310" s="348"/>
      <c r="D310" s="348"/>
      <c r="E310" s="350"/>
      <c r="F310" s="352"/>
      <c r="G310" s="352"/>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row>
    <row r="311" spans="1:123" ht="24" customHeight="1" x14ac:dyDescent="0.2">
      <c r="A311" s="264"/>
      <c r="B311" s="94"/>
      <c r="C311" s="131" t="s">
        <v>603</v>
      </c>
      <c r="D311" s="95"/>
      <c r="E311" s="96"/>
      <c r="F311" s="97"/>
      <c r="G311" s="265"/>
    </row>
    <row r="312" spans="1:123" s="211" customFormat="1" ht="24" customHeight="1" x14ac:dyDescent="0.2">
      <c r="A312" s="206" t="str">
        <f t="shared" ref="A312:A325" si="91">IFERROR(VLOOKUP(C312,Tabla_Insumos,4,FALSE),"")</f>
        <v/>
      </c>
      <c r="B312" s="204" t="str">
        <f>IFERROR(VLOOKUP(C312,Tabla_Insumos,5,FALSE),"")</f>
        <v/>
      </c>
      <c r="C312" s="205"/>
      <c r="D312" s="206" t="str">
        <f t="shared" ref="D312:D325" si="92">IFERROR(VLOOKUP(C312,Tabla_Insumos,2,FALSE),"")</f>
        <v/>
      </c>
      <c r="E312" s="207"/>
      <c r="F312" s="208">
        <f t="shared" ref="F312:F325" si="93">IFERROR(VLOOKUP(C312,Tabla_Insumos,3,FALSE),0)</f>
        <v>0</v>
      </c>
      <c r="G312" s="266">
        <f>ROUND(E312*F312,2)</f>
        <v>0</v>
      </c>
    </row>
    <row r="313" spans="1:123" s="211" customFormat="1" ht="24" customHeight="1" x14ac:dyDescent="0.2">
      <c r="A313" s="206" t="str">
        <f t="shared" si="91"/>
        <v/>
      </c>
      <c r="B313" s="204" t="str">
        <f t="shared" ref="B313:B325" si="94">IFERROR(VLOOKUP(C313,Tabla_Insumos,5,FALSE),"")</f>
        <v/>
      </c>
      <c r="C313" s="205"/>
      <c r="D313" s="206" t="str">
        <f t="shared" si="92"/>
        <v/>
      </c>
      <c r="E313" s="207"/>
      <c r="F313" s="208">
        <f t="shared" si="93"/>
        <v>0</v>
      </c>
      <c r="G313" s="266">
        <f t="shared" ref="G313:G325" si="95">ROUND(E313*F313,2)</f>
        <v>0</v>
      </c>
    </row>
    <row r="314" spans="1:123" s="211" customFormat="1" ht="24" customHeight="1" x14ac:dyDescent="0.2">
      <c r="A314" s="206" t="str">
        <f t="shared" si="91"/>
        <v/>
      </c>
      <c r="B314" s="204" t="str">
        <f t="shared" si="94"/>
        <v/>
      </c>
      <c r="C314" s="205"/>
      <c r="D314" s="206" t="str">
        <f t="shared" si="92"/>
        <v/>
      </c>
      <c r="E314" s="207"/>
      <c r="F314" s="208">
        <f t="shared" si="93"/>
        <v>0</v>
      </c>
      <c r="G314" s="266">
        <f t="shared" si="95"/>
        <v>0</v>
      </c>
    </row>
    <row r="315" spans="1:123" s="211" customFormat="1" ht="24" customHeight="1" x14ac:dyDescent="0.2">
      <c r="A315" s="206" t="str">
        <f t="shared" si="91"/>
        <v/>
      </c>
      <c r="B315" s="204" t="str">
        <f t="shared" si="94"/>
        <v/>
      </c>
      <c r="C315" s="205"/>
      <c r="D315" s="206" t="str">
        <f t="shared" si="92"/>
        <v/>
      </c>
      <c r="E315" s="207"/>
      <c r="F315" s="208">
        <f t="shared" si="93"/>
        <v>0</v>
      </c>
      <c r="G315" s="266">
        <f t="shared" si="95"/>
        <v>0</v>
      </c>
    </row>
    <row r="316" spans="1:123" s="211" customFormat="1" ht="24" customHeight="1" x14ac:dyDescent="0.2">
      <c r="A316" s="206" t="str">
        <f t="shared" si="91"/>
        <v/>
      </c>
      <c r="B316" s="204" t="str">
        <f t="shared" si="94"/>
        <v/>
      </c>
      <c r="C316" s="205"/>
      <c r="D316" s="206" t="str">
        <f t="shared" si="92"/>
        <v/>
      </c>
      <c r="E316" s="207"/>
      <c r="F316" s="208">
        <f t="shared" si="93"/>
        <v>0</v>
      </c>
      <c r="G316" s="266">
        <f t="shared" si="95"/>
        <v>0</v>
      </c>
    </row>
    <row r="317" spans="1:123" s="211" customFormat="1" ht="24" customHeight="1" x14ac:dyDescent="0.2">
      <c r="A317" s="206" t="str">
        <f t="shared" si="91"/>
        <v/>
      </c>
      <c r="B317" s="204" t="str">
        <f t="shared" si="94"/>
        <v/>
      </c>
      <c r="C317" s="205"/>
      <c r="D317" s="206" t="str">
        <f t="shared" si="92"/>
        <v/>
      </c>
      <c r="E317" s="207"/>
      <c r="F317" s="208">
        <f t="shared" si="93"/>
        <v>0</v>
      </c>
      <c r="G317" s="266">
        <f t="shared" si="95"/>
        <v>0</v>
      </c>
    </row>
    <row r="318" spans="1:123" s="211" customFormat="1" ht="24" customHeight="1" x14ac:dyDescent="0.2">
      <c r="A318" s="206" t="str">
        <f t="shared" si="91"/>
        <v/>
      </c>
      <c r="B318" s="204" t="str">
        <f t="shared" si="94"/>
        <v/>
      </c>
      <c r="C318" s="205"/>
      <c r="D318" s="206" t="str">
        <f t="shared" si="92"/>
        <v/>
      </c>
      <c r="E318" s="207"/>
      <c r="F318" s="208">
        <f t="shared" si="93"/>
        <v>0</v>
      </c>
      <c r="G318" s="266">
        <f t="shared" si="95"/>
        <v>0</v>
      </c>
    </row>
    <row r="319" spans="1:123" s="211" customFormat="1" ht="24" customHeight="1" x14ac:dyDescent="0.2">
      <c r="A319" s="206" t="str">
        <f t="shared" si="91"/>
        <v/>
      </c>
      <c r="B319" s="204" t="str">
        <f t="shared" si="94"/>
        <v/>
      </c>
      <c r="C319" s="205"/>
      <c r="D319" s="206" t="str">
        <f t="shared" si="92"/>
        <v/>
      </c>
      <c r="E319" s="207"/>
      <c r="F319" s="208">
        <f t="shared" si="93"/>
        <v>0</v>
      </c>
      <c r="G319" s="266">
        <f t="shared" si="95"/>
        <v>0</v>
      </c>
    </row>
    <row r="320" spans="1:123" s="211" customFormat="1" ht="24" customHeight="1" x14ac:dyDescent="0.2">
      <c r="A320" s="206" t="str">
        <f t="shared" si="91"/>
        <v/>
      </c>
      <c r="B320" s="204" t="str">
        <f t="shared" si="94"/>
        <v/>
      </c>
      <c r="C320" s="205"/>
      <c r="D320" s="206" t="str">
        <f t="shared" si="92"/>
        <v/>
      </c>
      <c r="E320" s="207"/>
      <c r="F320" s="208">
        <f t="shared" si="93"/>
        <v>0</v>
      </c>
      <c r="G320" s="266">
        <f t="shared" si="95"/>
        <v>0</v>
      </c>
    </row>
    <row r="321" spans="1:7" s="211" customFormat="1" ht="24" customHeight="1" x14ac:dyDescent="0.2">
      <c r="A321" s="206" t="str">
        <f t="shared" si="91"/>
        <v/>
      </c>
      <c r="B321" s="204" t="str">
        <f t="shared" si="94"/>
        <v/>
      </c>
      <c r="C321" s="205"/>
      <c r="D321" s="206" t="str">
        <f t="shared" si="92"/>
        <v/>
      </c>
      <c r="E321" s="207"/>
      <c r="F321" s="208">
        <f t="shared" si="93"/>
        <v>0</v>
      </c>
      <c r="G321" s="266">
        <f t="shared" si="95"/>
        <v>0</v>
      </c>
    </row>
    <row r="322" spans="1:7" s="211" customFormat="1" ht="24" customHeight="1" x14ac:dyDescent="0.2">
      <c r="A322" s="206" t="str">
        <f t="shared" si="91"/>
        <v/>
      </c>
      <c r="B322" s="204" t="str">
        <f t="shared" si="94"/>
        <v/>
      </c>
      <c r="C322" s="205"/>
      <c r="D322" s="206" t="str">
        <f t="shared" si="92"/>
        <v/>
      </c>
      <c r="E322" s="207"/>
      <c r="F322" s="208">
        <f t="shared" si="93"/>
        <v>0</v>
      </c>
      <c r="G322" s="266">
        <f t="shared" si="95"/>
        <v>0</v>
      </c>
    </row>
    <row r="323" spans="1:7" s="211" customFormat="1" ht="24" customHeight="1" x14ac:dyDescent="0.2">
      <c r="A323" s="206" t="str">
        <f t="shared" si="91"/>
        <v/>
      </c>
      <c r="B323" s="204" t="str">
        <f t="shared" si="94"/>
        <v/>
      </c>
      <c r="C323" s="205"/>
      <c r="D323" s="206" t="str">
        <f t="shared" si="92"/>
        <v/>
      </c>
      <c r="E323" s="207"/>
      <c r="F323" s="208">
        <f t="shared" si="93"/>
        <v>0</v>
      </c>
      <c r="G323" s="266">
        <f t="shared" si="95"/>
        <v>0</v>
      </c>
    </row>
    <row r="324" spans="1:7" s="211" customFormat="1" ht="24" customHeight="1" x14ac:dyDescent="0.2">
      <c r="A324" s="206" t="str">
        <f t="shared" si="91"/>
        <v/>
      </c>
      <c r="B324" s="204" t="str">
        <f t="shared" si="94"/>
        <v/>
      </c>
      <c r="C324" s="205"/>
      <c r="D324" s="206" t="str">
        <f t="shared" si="92"/>
        <v/>
      </c>
      <c r="E324" s="207"/>
      <c r="F324" s="208">
        <f t="shared" si="93"/>
        <v>0</v>
      </c>
      <c r="G324" s="266">
        <f t="shared" si="95"/>
        <v>0</v>
      </c>
    </row>
    <row r="325" spans="1:7" s="211" customFormat="1" ht="24" customHeight="1" x14ac:dyDescent="0.2">
      <c r="A325" s="206" t="str">
        <f t="shared" si="91"/>
        <v/>
      </c>
      <c r="B325" s="204" t="str">
        <f t="shared" si="94"/>
        <v/>
      </c>
      <c r="C325" s="205"/>
      <c r="D325" s="206" t="str">
        <f t="shared" si="92"/>
        <v/>
      </c>
      <c r="E325" s="207"/>
      <c r="F325" s="209">
        <f t="shared" si="93"/>
        <v>0</v>
      </c>
      <c r="G325" s="266">
        <f t="shared" si="95"/>
        <v>0</v>
      </c>
    </row>
    <row r="326" spans="1:7" ht="24" customHeight="1" x14ac:dyDescent="0.2">
      <c r="A326" s="267"/>
      <c r="D326" s="88"/>
      <c r="E326" s="89"/>
      <c r="F326" s="253" t="s">
        <v>30</v>
      </c>
      <c r="G326" s="268">
        <f>SUBTOTAL(9,G312:G325)</f>
        <v>0</v>
      </c>
    </row>
    <row r="327" spans="1:7" ht="24" customHeight="1" x14ac:dyDescent="0.2">
      <c r="A327" s="267"/>
      <c r="C327" s="98" t="s">
        <v>604</v>
      </c>
      <c r="D327" s="88"/>
      <c r="E327" s="89"/>
      <c r="G327" s="269"/>
    </row>
    <row r="328" spans="1:7" s="211" customFormat="1" ht="24" customHeight="1" x14ac:dyDescent="0.2">
      <c r="A328" s="206" t="str">
        <f t="shared" ref="A328:A335" si="96">IFERROR(VLOOKUP(C328,Tabla_Insumos,4,FALSE),"")</f>
        <v/>
      </c>
      <c r="B328" s="204">
        <f t="shared" ref="B328:B335" si="97">IFERROR(VLOOKUP(A328,Tabla_Indices,5,FALSE),"")</f>
        <v>0</v>
      </c>
      <c r="C328" s="205"/>
      <c r="D328" s="206" t="str">
        <f t="shared" ref="D328:D335" si="98">IFERROR(VLOOKUP(C328,Tabla_Insumos,2,FALSE),"")</f>
        <v/>
      </c>
      <c r="E328" s="207"/>
      <c r="F328" s="210">
        <f t="shared" ref="F328:F335" si="99">IFERROR(VLOOKUP(C328,Tabla_Insumos,3,FALSE),0)</f>
        <v>0</v>
      </c>
      <c r="G328" s="266">
        <f>ROUND(E328*F328,2)</f>
        <v>0</v>
      </c>
    </row>
    <row r="329" spans="1:7" s="211" customFormat="1" ht="24" customHeight="1" x14ac:dyDescent="0.2">
      <c r="A329" s="206" t="str">
        <f t="shared" si="96"/>
        <v/>
      </c>
      <c r="B329" s="204">
        <f t="shared" si="97"/>
        <v>0</v>
      </c>
      <c r="C329" s="205"/>
      <c r="D329" s="206" t="str">
        <f t="shared" si="98"/>
        <v/>
      </c>
      <c r="E329" s="207"/>
      <c r="F329" s="210">
        <f t="shared" si="99"/>
        <v>0</v>
      </c>
      <c r="G329" s="266">
        <f>ROUND(E329*F329,2)</f>
        <v>0</v>
      </c>
    </row>
    <row r="330" spans="1:7" s="211" customFormat="1" ht="24" customHeight="1" x14ac:dyDescent="0.2">
      <c r="A330" s="206" t="str">
        <f t="shared" si="96"/>
        <v/>
      </c>
      <c r="B330" s="204">
        <f t="shared" si="97"/>
        <v>0</v>
      </c>
      <c r="C330" s="205"/>
      <c r="D330" s="206" t="str">
        <f t="shared" si="98"/>
        <v/>
      </c>
      <c r="E330" s="207"/>
      <c r="F330" s="210">
        <f t="shared" si="99"/>
        <v>0</v>
      </c>
      <c r="G330" s="266">
        <f t="shared" ref="G330:G335" si="100">ROUND(E330*F330,2)</f>
        <v>0</v>
      </c>
    </row>
    <row r="331" spans="1:7" s="211" customFormat="1" ht="24" customHeight="1" x14ac:dyDescent="0.2">
      <c r="A331" s="206" t="str">
        <f t="shared" si="96"/>
        <v/>
      </c>
      <c r="B331" s="204">
        <f t="shared" si="97"/>
        <v>0</v>
      </c>
      <c r="C331" s="205"/>
      <c r="D331" s="206" t="str">
        <f t="shared" si="98"/>
        <v/>
      </c>
      <c r="E331" s="207"/>
      <c r="F331" s="210">
        <f t="shared" si="99"/>
        <v>0</v>
      </c>
      <c r="G331" s="266">
        <f t="shared" si="100"/>
        <v>0</v>
      </c>
    </row>
    <row r="332" spans="1:7" s="211" customFormat="1" ht="24" customHeight="1" x14ac:dyDescent="0.2">
      <c r="A332" s="206" t="str">
        <f t="shared" si="96"/>
        <v/>
      </c>
      <c r="B332" s="204">
        <f t="shared" si="97"/>
        <v>0</v>
      </c>
      <c r="C332" s="205"/>
      <c r="D332" s="206" t="str">
        <f t="shared" si="98"/>
        <v/>
      </c>
      <c r="E332" s="207"/>
      <c r="F332" s="208">
        <f t="shared" si="99"/>
        <v>0</v>
      </c>
      <c r="G332" s="266">
        <f t="shared" si="100"/>
        <v>0</v>
      </c>
    </row>
    <row r="333" spans="1:7" s="211" customFormat="1" ht="24" customHeight="1" x14ac:dyDescent="0.2">
      <c r="A333" s="206" t="str">
        <f t="shared" si="96"/>
        <v/>
      </c>
      <c r="B333" s="204">
        <f t="shared" si="97"/>
        <v>0</v>
      </c>
      <c r="C333" s="205"/>
      <c r="D333" s="206" t="str">
        <f t="shared" si="98"/>
        <v/>
      </c>
      <c r="E333" s="207"/>
      <c r="F333" s="208">
        <f t="shared" si="99"/>
        <v>0</v>
      </c>
      <c r="G333" s="266">
        <f t="shared" si="100"/>
        <v>0</v>
      </c>
    </row>
    <row r="334" spans="1:7" s="211" customFormat="1" ht="24" customHeight="1" x14ac:dyDescent="0.2">
      <c r="A334" s="206" t="str">
        <f t="shared" si="96"/>
        <v/>
      </c>
      <c r="B334" s="204">
        <f t="shared" si="97"/>
        <v>0</v>
      </c>
      <c r="C334" s="205"/>
      <c r="D334" s="206" t="str">
        <f t="shared" si="98"/>
        <v/>
      </c>
      <c r="E334" s="207"/>
      <c r="F334" s="208">
        <f t="shared" si="99"/>
        <v>0</v>
      </c>
      <c r="G334" s="266">
        <f t="shared" si="100"/>
        <v>0</v>
      </c>
    </row>
    <row r="335" spans="1:7" s="211" customFormat="1" ht="24" customHeight="1" x14ac:dyDescent="0.2">
      <c r="A335" s="206" t="str">
        <f t="shared" si="96"/>
        <v/>
      </c>
      <c r="B335" s="204">
        <f t="shared" si="97"/>
        <v>0</v>
      </c>
      <c r="C335" s="205"/>
      <c r="D335" s="206" t="str">
        <f t="shared" si="98"/>
        <v/>
      </c>
      <c r="E335" s="207"/>
      <c r="F335" s="208">
        <f t="shared" si="99"/>
        <v>0</v>
      </c>
      <c r="G335" s="266">
        <f t="shared" si="100"/>
        <v>0</v>
      </c>
    </row>
    <row r="336" spans="1:7" ht="24" customHeight="1" x14ac:dyDescent="0.2">
      <c r="A336" s="267"/>
      <c r="D336" s="88"/>
      <c r="E336" s="89"/>
      <c r="F336" s="253" t="s">
        <v>31</v>
      </c>
      <c r="G336" s="268">
        <f>SUBTOTAL(9,G328:G335)</f>
        <v>0</v>
      </c>
    </row>
    <row r="337" spans="1:7" ht="24" customHeight="1" x14ac:dyDescent="0.2">
      <c r="A337" s="267"/>
      <c r="C337" s="98" t="s">
        <v>605</v>
      </c>
      <c r="D337" s="88"/>
      <c r="E337" s="89"/>
      <c r="G337" s="269"/>
    </row>
    <row r="338" spans="1:7" s="211" customFormat="1" ht="24" customHeight="1" x14ac:dyDescent="0.2">
      <c r="A338" s="206" t="str">
        <f t="shared" ref="A338:A346" si="101">IFERROR(VLOOKUP(C338,Tabla_Insumos,4,FALSE),"")</f>
        <v/>
      </c>
      <c r="B338" s="204" t="str">
        <f t="shared" ref="B338:B346" si="102">IFERROR(VLOOKUP(C338,Tabla_Insumos,5,FALSE),"")</f>
        <v/>
      </c>
      <c r="C338" s="205"/>
      <c r="D338" s="206" t="str">
        <f t="shared" ref="D338:D346" si="103">IFERROR(VLOOKUP(C338,Tabla_Insumos,2,FALSE),"")</f>
        <v/>
      </c>
      <c r="E338" s="207"/>
      <c r="F338" s="208">
        <f t="shared" ref="F338:F346" si="104">IFERROR(VLOOKUP(C338,Tabla_Insumos,3,FALSE),0)</f>
        <v>0</v>
      </c>
      <c r="G338" s="266">
        <f t="shared" ref="G338:G346" si="105">ROUND(E338*F338,2)</f>
        <v>0</v>
      </c>
    </row>
    <row r="339" spans="1:7" s="211" customFormat="1" ht="24" customHeight="1" x14ac:dyDescent="0.2">
      <c r="A339" s="206" t="str">
        <f t="shared" si="101"/>
        <v/>
      </c>
      <c r="B339" s="204" t="str">
        <f t="shared" si="102"/>
        <v/>
      </c>
      <c r="C339" s="205"/>
      <c r="D339" s="206" t="str">
        <f t="shared" si="103"/>
        <v/>
      </c>
      <c r="E339" s="207"/>
      <c r="F339" s="208">
        <f t="shared" si="104"/>
        <v>0</v>
      </c>
      <c r="G339" s="266">
        <f t="shared" si="105"/>
        <v>0</v>
      </c>
    </row>
    <row r="340" spans="1:7" s="211" customFormat="1" ht="24" customHeight="1" x14ac:dyDescent="0.2">
      <c r="A340" s="206" t="str">
        <f t="shared" si="101"/>
        <v/>
      </c>
      <c r="B340" s="204" t="str">
        <f t="shared" si="102"/>
        <v/>
      </c>
      <c r="C340" s="205"/>
      <c r="D340" s="206" t="str">
        <f t="shared" si="103"/>
        <v/>
      </c>
      <c r="E340" s="207"/>
      <c r="F340" s="208">
        <f t="shared" si="104"/>
        <v>0</v>
      </c>
      <c r="G340" s="266">
        <f t="shared" si="105"/>
        <v>0</v>
      </c>
    </row>
    <row r="341" spans="1:7" s="211" customFormat="1" ht="24" customHeight="1" x14ac:dyDescent="0.2">
      <c r="A341" s="206" t="str">
        <f t="shared" si="101"/>
        <v/>
      </c>
      <c r="B341" s="204" t="str">
        <f t="shared" si="102"/>
        <v/>
      </c>
      <c r="C341" s="205"/>
      <c r="D341" s="206" t="str">
        <f t="shared" si="103"/>
        <v/>
      </c>
      <c r="E341" s="207"/>
      <c r="F341" s="208">
        <f t="shared" si="104"/>
        <v>0</v>
      </c>
      <c r="G341" s="266">
        <f t="shared" si="105"/>
        <v>0</v>
      </c>
    </row>
    <row r="342" spans="1:7" s="211" customFormat="1" ht="24" customHeight="1" x14ac:dyDescent="0.2">
      <c r="A342" s="206" t="str">
        <f t="shared" si="101"/>
        <v/>
      </c>
      <c r="B342" s="204" t="str">
        <f t="shared" si="102"/>
        <v/>
      </c>
      <c r="C342" s="205"/>
      <c r="D342" s="206" t="str">
        <f t="shared" si="103"/>
        <v/>
      </c>
      <c r="E342" s="207"/>
      <c r="F342" s="208">
        <f t="shared" si="104"/>
        <v>0</v>
      </c>
      <c r="G342" s="266">
        <f t="shared" si="105"/>
        <v>0</v>
      </c>
    </row>
    <row r="343" spans="1:7" s="211" customFormat="1" ht="24" customHeight="1" x14ac:dyDescent="0.2">
      <c r="A343" s="206" t="str">
        <f t="shared" si="101"/>
        <v/>
      </c>
      <c r="B343" s="204" t="str">
        <f t="shared" si="102"/>
        <v/>
      </c>
      <c r="C343" s="205"/>
      <c r="D343" s="206" t="str">
        <f t="shared" si="103"/>
        <v/>
      </c>
      <c r="E343" s="207"/>
      <c r="F343" s="208">
        <f t="shared" si="104"/>
        <v>0</v>
      </c>
      <c r="G343" s="266">
        <f t="shared" si="105"/>
        <v>0</v>
      </c>
    </row>
    <row r="344" spans="1:7" s="211" customFormat="1" ht="24" customHeight="1" x14ac:dyDescent="0.2">
      <c r="A344" s="206" t="str">
        <f t="shared" si="101"/>
        <v/>
      </c>
      <c r="B344" s="204" t="str">
        <f t="shared" si="102"/>
        <v/>
      </c>
      <c r="C344" s="205"/>
      <c r="D344" s="206" t="str">
        <f t="shared" si="103"/>
        <v/>
      </c>
      <c r="E344" s="207"/>
      <c r="F344" s="208">
        <f t="shared" si="104"/>
        <v>0</v>
      </c>
      <c r="G344" s="266">
        <f t="shared" si="105"/>
        <v>0</v>
      </c>
    </row>
    <row r="345" spans="1:7" s="211" customFormat="1" ht="24" customHeight="1" x14ac:dyDescent="0.2">
      <c r="A345" s="206" t="str">
        <f t="shared" si="101"/>
        <v/>
      </c>
      <c r="B345" s="204" t="str">
        <f t="shared" si="102"/>
        <v/>
      </c>
      <c r="C345" s="205"/>
      <c r="D345" s="206" t="str">
        <f t="shared" si="103"/>
        <v/>
      </c>
      <c r="E345" s="207"/>
      <c r="F345" s="208">
        <f t="shared" si="104"/>
        <v>0</v>
      </c>
      <c r="G345" s="266">
        <f t="shared" si="105"/>
        <v>0</v>
      </c>
    </row>
    <row r="346" spans="1:7" s="211" customFormat="1" ht="24" customHeight="1" x14ac:dyDescent="0.2">
      <c r="A346" s="206" t="str">
        <f t="shared" si="101"/>
        <v/>
      </c>
      <c r="B346" s="204" t="str">
        <f t="shared" si="102"/>
        <v/>
      </c>
      <c r="C346" s="205"/>
      <c r="D346" s="206" t="str">
        <f t="shared" si="103"/>
        <v/>
      </c>
      <c r="E346" s="207"/>
      <c r="F346" s="208">
        <f t="shared" si="104"/>
        <v>0</v>
      </c>
      <c r="G346" s="266">
        <f t="shared" si="105"/>
        <v>0</v>
      </c>
    </row>
    <row r="347" spans="1:7" ht="24" customHeight="1" x14ac:dyDescent="0.2">
      <c r="A347" s="270"/>
      <c r="B347" s="88"/>
      <c r="D347" s="88"/>
      <c r="E347" s="89"/>
      <c r="F347" s="253" t="s">
        <v>32</v>
      </c>
      <c r="G347" s="268">
        <f>SUBTOTAL(9,G338:G346)</f>
        <v>0</v>
      </c>
    </row>
    <row r="348" spans="1:7" ht="24" customHeight="1" x14ac:dyDescent="0.2">
      <c r="A348" s="271"/>
      <c r="B348" s="88"/>
      <c r="D348" s="88"/>
      <c r="E348" s="89"/>
      <c r="G348" s="269"/>
    </row>
    <row r="349" spans="1:7" ht="24" customHeight="1" x14ac:dyDescent="0.2">
      <c r="A349" s="272" t="str">
        <f>B307</f>
        <v>1.6.3</v>
      </c>
      <c r="B349" s="273" t="str">
        <f>C307</f>
        <v>Seguimiento Pmas</v>
      </c>
      <c r="C349" s="95"/>
      <c r="D349" s="95" t="s">
        <v>33</v>
      </c>
      <c r="E349" s="96"/>
      <c r="F349" s="275" t="s">
        <v>34</v>
      </c>
      <c r="G349" s="274">
        <f>SUBTOTAL(9,G312:G348)</f>
        <v>0</v>
      </c>
    </row>
    <row r="351" spans="1:7" ht="24" customHeight="1" x14ac:dyDescent="0.2">
      <c r="A351" s="254" t="s">
        <v>36</v>
      </c>
      <c r="B351" s="255"/>
      <c r="C351" s="255"/>
      <c r="D351" s="255"/>
      <c r="E351" s="255"/>
      <c r="F351" s="255"/>
      <c r="G351" s="256"/>
    </row>
    <row r="352" spans="1:7" ht="24" customHeight="1" x14ac:dyDescent="0.2">
      <c r="A352" s="257" t="s">
        <v>601</v>
      </c>
      <c r="B352" s="84" t="str">
        <f>Comitente</f>
        <v>SUBSECRETARIA DE ARQUITECTURA</v>
      </c>
      <c r="C352" s="80"/>
      <c r="D352" s="85"/>
      <c r="E352" s="85"/>
      <c r="F352" s="86"/>
      <c r="G352" s="258"/>
    </row>
    <row r="353" spans="1:123" ht="24" customHeight="1" x14ac:dyDescent="0.2">
      <c r="A353" s="257" t="s">
        <v>602</v>
      </c>
      <c r="B353" s="84">
        <f>Contratista</f>
        <v>0</v>
      </c>
      <c r="C353" s="81"/>
      <c r="D353" s="81"/>
      <c r="E353" s="81"/>
      <c r="F353" s="87"/>
      <c r="G353" s="259"/>
    </row>
    <row r="354" spans="1:123" ht="24" customHeight="1" x14ac:dyDescent="0.2">
      <c r="A354" s="257" t="s">
        <v>23</v>
      </c>
      <c r="B354" s="84" t="str">
        <f>Obra</f>
        <v>Provincia de la Rioja</v>
      </c>
      <c r="C354" s="81"/>
      <c r="D354" s="81"/>
      <c r="E354" s="81"/>
      <c r="F354" s="87" t="s">
        <v>37</v>
      </c>
      <c r="G354" s="260">
        <f>Fecha_Base</f>
        <v>0</v>
      </c>
    </row>
    <row r="355" spans="1:123" ht="24" customHeight="1" x14ac:dyDescent="0.2">
      <c r="A355" s="261" t="s">
        <v>600</v>
      </c>
      <c r="B355" s="82" t="str">
        <f>Ubicación</f>
        <v>CHIMBAS - SAN JUAN</v>
      </c>
      <c r="C355" s="82"/>
      <c r="D355" s="88"/>
      <c r="E355" s="89"/>
      <c r="G355" s="262"/>
    </row>
    <row r="356" spans="1:123" ht="24" customHeight="1" x14ac:dyDescent="0.2">
      <c r="A356" s="261" t="s">
        <v>38</v>
      </c>
      <c r="B356" s="91">
        <f>IFERROR(VALUE(LEFT(B357,FIND(".",B357)-1)),"")</f>
        <v>2</v>
      </c>
      <c r="C356" s="83" t="str">
        <f>IFERROR(VLOOKUP(B356,Tabla_CyP,2,FALSE),"")</f>
        <v/>
      </c>
      <c r="E356" s="89"/>
      <c r="G356" s="262"/>
    </row>
    <row r="357" spans="1:123" ht="24" customHeight="1" x14ac:dyDescent="0.2">
      <c r="A357" s="261" t="s">
        <v>24</v>
      </c>
      <c r="B357" s="92" t="str">
        <f>IFERROR(VLOOKUP(COUNTIF($A$1:A357,"ANALISIS DE PRECIOS"),Tabla_NumeroItem,2,FALSE),"")</f>
        <v>2.1</v>
      </c>
      <c r="C357" s="83" t="str">
        <f>IFERROR(VLOOKUP(B357,Tabla_CyP,2,FALSE),"")</f>
        <v>Replanteo del componente</v>
      </c>
      <c r="D357" s="88"/>
      <c r="E357" s="89"/>
      <c r="F357" s="87" t="s">
        <v>25</v>
      </c>
      <c r="G357" s="263" t="str">
        <f>IFERROR(VLOOKUP(B357,Tabla_CyP,4,FALSE),"")</f>
        <v>m2</v>
      </c>
    </row>
    <row r="358" spans="1:123" ht="24" customHeight="1" x14ac:dyDescent="0.2">
      <c r="A358" s="261"/>
      <c r="B358" s="82"/>
      <c r="D358" s="88"/>
      <c r="E358" s="89"/>
      <c r="G358" s="262"/>
    </row>
    <row r="359" spans="1:123" ht="24" customHeight="1" x14ac:dyDescent="0.2">
      <c r="A359" s="345" t="s">
        <v>506</v>
      </c>
      <c r="B359" s="346"/>
      <c r="C359" s="347" t="s">
        <v>0</v>
      </c>
      <c r="D359" s="347" t="s">
        <v>26</v>
      </c>
      <c r="E359" s="349" t="s">
        <v>27</v>
      </c>
      <c r="F359" s="351" t="s">
        <v>28</v>
      </c>
      <c r="G359" s="351" t="s">
        <v>29</v>
      </c>
    </row>
    <row r="360" spans="1:123" s="88" customFormat="1" ht="24" customHeight="1" x14ac:dyDescent="0.2">
      <c r="A360" s="93" t="s">
        <v>507</v>
      </c>
      <c r="B360" s="93" t="s">
        <v>508</v>
      </c>
      <c r="C360" s="348"/>
      <c r="D360" s="348"/>
      <c r="E360" s="350"/>
      <c r="F360" s="352"/>
      <c r="G360" s="352"/>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12"/>
      <c r="CF360" s="212"/>
      <c r="CG360" s="212"/>
      <c r="CH360" s="212"/>
      <c r="CI360" s="212"/>
      <c r="CJ360" s="212"/>
      <c r="CK360" s="212"/>
      <c r="CL360" s="212"/>
      <c r="CM360" s="212"/>
      <c r="CN360" s="212"/>
      <c r="CO360" s="212"/>
      <c r="CP360" s="212"/>
      <c r="CQ360" s="212"/>
      <c r="CR360" s="212"/>
      <c r="CS360" s="212"/>
      <c r="CT360" s="212"/>
      <c r="CU360" s="212"/>
      <c r="CV360" s="212"/>
      <c r="CW360" s="212"/>
      <c r="CX360" s="212"/>
      <c r="CY360" s="212"/>
      <c r="CZ360" s="212"/>
      <c r="DA360" s="212"/>
      <c r="DB360" s="212"/>
      <c r="DC360" s="212"/>
      <c r="DD360" s="212"/>
      <c r="DE360" s="212"/>
      <c r="DF360" s="212"/>
      <c r="DG360" s="212"/>
      <c r="DH360" s="212"/>
      <c r="DI360" s="212"/>
      <c r="DJ360" s="212"/>
      <c r="DK360" s="212"/>
      <c r="DL360" s="212"/>
      <c r="DM360" s="212"/>
      <c r="DN360" s="212"/>
      <c r="DO360" s="212"/>
      <c r="DP360" s="212"/>
      <c r="DQ360" s="212"/>
      <c r="DR360" s="212"/>
      <c r="DS360" s="212"/>
    </row>
    <row r="361" spans="1:123" ht="24" customHeight="1" x14ac:dyDescent="0.2">
      <c r="A361" s="264"/>
      <c r="B361" s="94"/>
      <c r="C361" s="131" t="s">
        <v>603</v>
      </c>
      <c r="D361" s="95"/>
      <c r="E361" s="96"/>
      <c r="F361" s="97"/>
      <c r="G361" s="265"/>
    </row>
    <row r="362" spans="1:123" s="211" customFormat="1" ht="24" customHeight="1" x14ac:dyDescent="0.2">
      <c r="A362" s="206" t="str">
        <f t="shared" ref="A362:A375" si="106">IFERROR(VLOOKUP(C362,Tabla_Insumos,4,FALSE),"")</f>
        <v/>
      </c>
      <c r="B362" s="204" t="str">
        <f>IFERROR(VLOOKUP(C362,Tabla_Insumos,5,FALSE),"")</f>
        <v/>
      </c>
      <c r="C362" s="205"/>
      <c r="D362" s="206" t="str">
        <f t="shared" ref="D362:D375" si="107">IFERROR(VLOOKUP(C362,Tabla_Insumos,2,FALSE),"")</f>
        <v/>
      </c>
      <c r="E362" s="207"/>
      <c r="F362" s="208">
        <f t="shared" ref="F362:F375" si="108">IFERROR(VLOOKUP(C362,Tabla_Insumos,3,FALSE),0)</f>
        <v>0</v>
      </c>
      <c r="G362" s="266">
        <f>ROUND(E362*F362,2)</f>
        <v>0</v>
      </c>
    </row>
    <row r="363" spans="1:123" s="211" customFormat="1" ht="24" customHeight="1" x14ac:dyDescent="0.2">
      <c r="A363" s="206" t="str">
        <f t="shared" si="106"/>
        <v/>
      </c>
      <c r="B363" s="204" t="str">
        <f t="shared" ref="B363:B375" si="109">IFERROR(VLOOKUP(C363,Tabla_Insumos,5,FALSE),"")</f>
        <v/>
      </c>
      <c r="C363" s="205"/>
      <c r="D363" s="206" t="str">
        <f t="shared" si="107"/>
        <v/>
      </c>
      <c r="E363" s="207"/>
      <c r="F363" s="208">
        <f t="shared" si="108"/>
        <v>0</v>
      </c>
      <c r="G363" s="266">
        <f t="shared" ref="G363:G375" si="110">ROUND(E363*F363,2)</f>
        <v>0</v>
      </c>
    </row>
    <row r="364" spans="1:123" s="211" customFormat="1" ht="24" customHeight="1" x14ac:dyDescent="0.2">
      <c r="A364" s="206" t="str">
        <f t="shared" si="106"/>
        <v/>
      </c>
      <c r="B364" s="204" t="str">
        <f t="shared" si="109"/>
        <v/>
      </c>
      <c r="C364" s="205"/>
      <c r="D364" s="206" t="str">
        <f t="shared" si="107"/>
        <v/>
      </c>
      <c r="E364" s="207"/>
      <c r="F364" s="208">
        <f t="shared" si="108"/>
        <v>0</v>
      </c>
      <c r="G364" s="266">
        <f t="shared" si="110"/>
        <v>0</v>
      </c>
    </row>
    <row r="365" spans="1:123" s="211" customFormat="1" ht="24" customHeight="1" x14ac:dyDescent="0.2">
      <c r="A365" s="206" t="str">
        <f t="shared" si="106"/>
        <v/>
      </c>
      <c r="B365" s="204" t="str">
        <f t="shared" si="109"/>
        <v/>
      </c>
      <c r="C365" s="205"/>
      <c r="D365" s="206" t="str">
        <f t="shared" si="107"/>
        <v/>
      </c>
      <c r="E365" s="207"/>
      <c r="F365" s="208">
        <f t="shared" si="108"/>
        <v>0</v>
      </c>
      <c r="G365" s="266">
        <f t="shared" si="110"/>
        <v>0</v>
      </c>
    </row>
    <row r="366" spans="1:123" s="211" customFormat="1" ht="24" customHeight="1" x14ac:dyDescent="0.2">
      <c r="A366" s="206" t="str">
        <f t="shared" si="106"/>
        <v/>
      </c>
      <c r="B366" s="204" t="str">
        <f t="shared" si="109"/>
        <v/>
      </c>
      <c r="C366" s="205"/>
      <c r="D366" s="206" t="str">
        <f t="shared" si="107"/>
        <v/>
      </c>
      <c r="E366" s="207"/>
      <c r="F366" s="208">
        <f t="shared" si="108"/>
        <v>0</v>
      </c>
      <c r="G366" s="266">
        <f t="shared" si="110"/>
        <v>0</v>
      </c>
    </row>
    <row r="367" spans="1:123" s="211" customFormat="1" ht="24" customHeight="1" x14ac:dyDescent="0.2">
      <c r="A367" s="206" t="str">
        <f t="shared" si="106"/>
        <v/>
      </c>
      <c r="B367" s="204" t="str">
        <f t="shared" si="109"/>
        <v/>
      </c>
      <c r="C367" s="205"/>
      <c r="D367" s="206" t="str">
        <f t="shared" si="107"/>
        <v/>
      </c>
      <c r="E367" s="207"/>
      <c r="F367" s="208">
        <f t="shared" si="108"/>
        <v>0</v>
      </c>
      <c r="G367" s="266">
        <f t="shared" si="110"/>
        <v>0</v>
      </c>
    </row>
    <row r="368" spans="1:123" s="211" customFormat="1" ht="24" customHeight="1" x14ac:dyDescent="0.2">
      <c r="A368" s="206" t="str">
        <f t="shared" si="106"/>
        <v/>
      </c>
      <c r="B368" s="204" t="str">
        <f t="shared" si="109"/>
        <v/>
      </c>
      <c r="C368" s="205"/>
      <c r="D368" s="206" t="str">
        <f t="shared" si="107"/>
        <v/>
      </c>
      <c r="E368" s="207"/>
      <c r="F368" s="208">
        <f t="shared" si="108"/>
        <v>0</v>
      </c>
      <c r="G368" s="266">
        <f t="shared" si="110"/>
        <v>0</v>
      </c>
    </row>
    <row r="369" spans="1:7" s="211" customFormat="1" ht="24" customHeight="1" x14ac:dyDescent="0.2">
      <c r="A369" s="206" t="str">
        <f t="shared" si="106"/>
        <v/>
      </c>
      <c r="B369" s="204" t="str">
        <f t="shared" si="109"/>
        <v/>
      </c>
      <c r="C369" s="205"/>
      <c r="D369" s="206" t="str">
        <f t="shared" si="107"/>
        <v/>
      </c>
      <c r="E369" s="207"/>
      <c r="F369" s="208">
        <f t="shared" si="108"/>
        <v>0</v>
      </c>
      <c r="G369" s="266">
        <f t="shared" si="110"/>
        <v>0</v>
      </c>
    </row>
    <row r="370" spans="1:7" s="211" customFormat="1" ht="24" customHeight="1" x14ac:dyDescent="0.2">
      <c r="A370" s="206" t="str">
        <f t="shared" si="106"/>
        <v/>
      </c>
      <c r="B370" s="204" t="str">
        <f t="shared" si="109"/>
        <v/>
      </c>
      <c r="C370" s="205"/>
      <c r="D370" s="206" t="str">
        <f t="shared" si="107"/>
        <v/>
      </c>
      <c r="E370" s="207"/>
      <c r="F370" s="208">
        <f t="shared" si="108"/>
        <v>0</v>
      </c>
      <c r="G370" s="266">
        <f t="shared" si="110"/>
        <v>0</v>
      </c>
    </row>
    <row r="371" spans="1:7" s="211" customFormat="1" ht="24" customHeight="1" x14ac:dyDescent="0.2">
      <c r="A371" s="206" t="str">
        <f t="shared" si="106"/>
        <v/>
      </c>
      <c r="B371" s="204" t="str">
        <f t="shared" si="109"/>
        <v/>
      </c>
      <c r="C371" s="205"/>
      <c r="D371" s="206" t="str">
        <f t="shared" si="107"/>
        <v/>
      </c>
      <c r="E371" s="207"/>
      <c r="F371" s="208">
        <f t="shared" si="108"/>
        <v>0</v>
      </c>
      <c r="G371" s="266">
        <f t="shared" si="110"/>
        <v>0</v>
      </c>
    </row>
    <row r="372" spans="1:7" s="211" customFormat="1" ht="24" customHeight="1" x14ac:dyDescent="0.2">
      <c r="A372" s="206" t="str">
        <f t="shared" si="106"/>
        <v/>
      </c>
      <c r="B372" s="204" t="str">
        <f t="shared" si="109"/>
        <v/>
      </c>
      <c r="C372" s="205"/>
      <c r="D372" s="206" t="str">
        <f t="shared" si="107"/>
        <v/>
      </c>
      <c r="E372" s="207"/>
      <c r="F372" s="208">
        <f t="shared" si="108"/>
        <v>0</v>
      </c>
      <c r="G372" s="266">
        <f t="shared" si="110"/>
        <v>0</v>
      </c>
    </row>
    <row r="373" spans="1:7" s="211" customFormat="1" ht="24" customHeight="1" x14ac:dyDescent="0.2">
      <c r="A373" s="206" t="str">
        <f t="shared" si="106"/>
        <v/>
      </c>
      <c r="B373" s="204" t="str">
        <f t="shared" si="109"/>
        <v/>
      </c>
      <c r="C373" s="205"/>
      <c r="D373" s="206" t="str">
        <f t="shared" si="107"/>
        <v/>
      </c>
      <c r="E373" s="207"/>
      <c r="F373" s="208">
        <f t="shared" si="108"/>
        <v>0</v>
      </c>
      <c r="G373" s="266">
        <f t="shared" si="110"/>
        <v>0</v>
      </c>
    </row>
    <row r="374" spans="1:7" s="211" customFormat="1" ht="24" customHeight="1" x14ac:dyDescent="0.2">
      <c r="A374" s="206" t="str">
        <f t="shared" si="106"/>
        <v/>
      </c>
      <c r="B374" s="204" t="str">
        <f t="shared" si="109"/>
        <v/>
      </c>
      <c r="C374" s="205"/>
      <c r="D374" s="206" t="str">
        <f t="shared" si="107"/>
        <v/>
      </c>
      <c r="E374" s="207"/>
      <c r="F374" s="208">
        <f t="shared" si="108"/>
        <v>0</v>
      </c>
      <c r="G374" s="266">
        <f t="shared" si="110"/>
        <v>0</v>
      </c>
    </row>
    <row r="375" spans="1:7" s="211" customFormat="1" ht="24" customHeight="1" x14ac:dyDescent="0.2">
      <c r="A375" s="206" t="str">
        <f t="shared" si="106"/>
        <v/>
      </c>
      <c r="B375" s="204" t="str">
        <f t="shared" si="109"/>
        <v/>
      </c>
      <c r="C375" s="205"/>
      <c r="D375" s="206" t="str">
        <f t="shared" si="107"/>
        <v/>
      </c>
      <c r="E375" s="207"/>
      <c r="F375" s="209">
        <f t="shared" si="108"/>
        <v>0</v>
      </c>
      <c r="G375" s="266">
        <f t="shared" si="110"/>
        <v>0</v>
      </c>
    </row>
    <row r="376" spans="1:7" ht="24" customHeight="1" x14ac:dyDescent="0.2">
      <c r="A376" s="267"/>
      <c r="D376" s="88"/>
      <c r="E376" s="89"/>
      <c r="F376" s="253" t="s">
        <v>30</v>
      </c>
      <c r="G376" s="268">
        <f>SUBTOTAL(9,G362:G375)</f>
        <v>0</v>
      </c>
    </row>
    <row r="377" spans="1:7" ht="24" customHeight="1" x14ac:dyDescent="0.2">
      <c r="A377" s="267"/>
      <c r="C377" s="98" t="s">
        <v>604</v>
      </c>
      <c r="D377" s="88"/>
      <c r="E377" s="89"/>
      <c r="G377" s="269"/>
    </row>
    <row r="378" spans="1:7" s="211" customFormat="1" ht="24" customHeight="1" x14ac:dyDescent="0.2">
      <c r="A378" s="206" t="str">
        <f t="shared" ref="A378:A385" si="111">IFERROR(VLOOKUP(C378,Tabla_Insumos,4,FALSE),"")</f>
        <v/>
      </c>
      <c r="B378" s="204">
        <f t="shared" ref="B378:B385" si="112">IFERROR(VLOOKUP(A378,Tabla_Indices,5,FALSE),"")</f>
        <v>0</v>
      </c>
      <c r="C378" s="205"/>
      <c r="D378" s="206" t="str">
        <f t="shared" ref="D378:D385" si="113">IFERROR(VLOOKUP(C378,Tabla_Insumos,2,FALSE),"")</f>
        <v/>
      </c>
      <c r="E378" s="207"/>
      <c r="F378" s="210">
        <f t="shared" ref="F378:F385" si="114">IFERROR(VLOOKUP(C378,Tabla_Insumos,3,FALSE),0)</f>
        <v>0</v>
      </c>
      <c r="G378" s="266">
        <f>ROUND(E378*F378,2)</f>
        <v>0</v>
      </c>
    </row>
    <row r="379" spans="1:7" s="211" customFormat="1" ht="24" customHeight="1" x14ac:dyDescent="0.2">
      <c r="A379" s="206" t="str">
        <f t="shared" si="111"/>
        <v/>
      </c>
      <c r="B379" s="204">
        <f t="shared" si="112"/>
        <v>0</v>
      </c>
      <c r="C379" s="205"/>
      <c r="D379" s="206" t="str">
        <f t="shared" si="113"/>
        <v/>
      </c>
      <c r="E379" s="207"/>
      <c r="F379" s="210">
        <f t="shared" si="114"/>
        <v>0</v>
      </c>
      <c r="G379" s="266">
        <f>ROUND(E379*F379,2)</f>
        <v>0</v>
      </c>
    </row>
    <row r="380" spans="1:7" s="211" customFormat="1" ht="24" customHeight="1" x14ac:dyDescent="0.2">
      <c r="A380" s="206" t="str">
        <f t="shared" si="111"/>
        <v/>
      </c>
      <c r="B380" s="204">
        <f t="shared" si="112"/>
        <v>0</v>
      </c>
      <c r="C380" s="205"/>
      <c r="D380" s="206" t="str">
        <f t="shared" si="113"/>
        <v/>
      </c>
      <c r="E380" s="207"/>
      <c r="F380" s="210">
        <f t="shared" si="114"/>
        <v>0</v>
      </c>
      <c r="G380" s="266">
        <f t="shared" ref="G380:G385" si="115">ROUND(E380*F380,2)</f>
        <v>0</v>
      </c>
    </row>
    <row r="381" spans="1:7" s="211" customFormat="1" ht="24" customHeight="1" x14ac:dyDescent="0.2">
      <c r="A381" s="206" t="str">
        <f t="shared" si="111"/>
        <v/>
      </c>
      <c r="B381" s="204">
        <f t="shared" si="112"/>
        <v>0</v>
      </c>
      <c r="C381" s="205"/>
      <c r="D381" s="206" t="str">
        <f t="shared" si="113"/>
        <v/>
      </c>
      <c r="E381" s="207"/>
      <c r="F381" s="210">
        <f t="shared" si="114"/>
        <v>0</v>
      </c>
      <c r="G381" s="266">
        <f t="shared" si="115"/>
        <v>0</v>
      </c>
    </row>
    <row r="382" spans="1:7" s="211" customFormat="1" ht="24" customHeight="1" x14ac:dyDescent="0.2">
      <c r="A382" s="206" t="str">
        <f t="shared" si="111"/>
        <v/>
      </c>
      <c r="B382" s="204">
        <f t="shared" si="112"/>
        <v>0</v>
      </c>
      <c r="C382" s="205"/>
      <c r="D382" s="206" t="str">
        <f t="shared" si="113"/>
        <v/>
      </c>
      <c r="E382" s="207"/>
      <c r="F382" s="208">
        <f t="shared" si="114"/>
        <v>0</v>
      </c>
      <c r="G382" s="266">
        <f t="shared" si="115"/>
        <v>0</v>
      </c>
    </row>
    <row r="383" spans="1:7" s="211" customFormat="1" ht="24" customHeight="1" x14ac:dyDescent="0.2">
      <c r="A383" s="206" t="str">
        <f t="shared" si="111"/>
        <v/>
      </c>
      <c r="B383" s="204">
        <f t="shared" si="112"/>
        <v>0</v>
      </c>
      <c r="C383" s="205"/>
      <c r="D383" s="206" t="str">
        <f t="shared" si="113"/>
        <v/>
      </c>
      <c r="E383" s="207"/>
      <c r="F383" s="208">
        <f t="shared" si="114"/>
        <v>0</v>
      </c>
      <c r="G383" s="266">
        <f t="shared" si="115"/>
        <v>0</v>
      </c>
    </row>
    <row r="384" spans="1:7" s="211" customFormat="1" ht="24" customHeight="1" x14ac:dyDescent="0.2">
      <c r="A384" s="206" t="str">
        <f t="shared" si="111"/>
        <v/>
      </c>
      <c r="B384" s="204">
        <f t="shared" si="112"/>
        <v>0</v>
      </c>
      <c r="C384" s="205"/>
      <c r="D384" s="206" t="str">
        <f t="shared" si="113"/>
        <v/>
      </c>
      <c r="E384" s="207"/>
      <c r="F384" s="208">
        <f t="shared" si="114"/>
        <v>0</v>
      </c>
      <c r="G384" s="266">
        <f t="shared" si="115"/>
        <v>0</v>
      </c>
    </row>
    <row r="385" spans="1:7" s="211" customFormat="1" ht="24" customHeight="1" x14ac:dyDescent="0.2">
      <c r="A385" s="206" t="str">
        <f t="shared" si="111"/>
        <v/>
      </c>
      <c r="B385" s="204">
        <f t="shared" si="112"/>
        <v>0</v>
      </c>
      <c r="C385" s="205"/>
      <c r="D385" s="206" t="str">
        <f t="shared" si="113"/>
        <v/>
      </c>
      <c r="E385" s="207"/>
      <c r="F385" s="208">
        <f t="shared" si="114"/>
        <v>0</v>
      </c>
      <c r="G385" s="266">
        <f t="shared" si="115"/>
        <v>0</v>
      </c>
    </row>
    <row r="386" spans="1:7" ht="24" customHeight="1" x14ac:dyDescent="0.2">
      <c r="A386" s="267"/>
      <c r="D386" s="88"/>
      <c r="E386" s="89"/>
      <c r="F386" s="253" t="s">
        <v>31</v>
      </c>
      <c r="G386" s="268">
        <f>SUBTOTAL(9,G378:G385)</f>
        <v>0</v>
      </c>
    </row>
    <row r="387" spans="1:7" ht="24" customHeight="1" x14ac:dyDescent="0.2">
      <c r="A387" s="267"/>
      <c r="C387" s="98" t="s">
        <v>605</v>
      </c>
      <c r="D387" s="88"/>
      <c r="E387" s="89"/>
      <c r="G387" s="269"/>
    </row>
    <row r="388" spans="1:7" s="211" customFormat="1" ht="24" customHeight="1" x14ac:dyDescent="0.2">
      <c r="A388" s="206" t="str">
        <f t="shared" ref="A388:A396" si="116">IFERROR(VLOOKUP(C388,Tabla_Insumos,4,FALSE),"")</f>
        <v/>
      </c>
      <c r="B388" s="204" t="str">
        <f t="shared" ref="B388:B396" si="117">IFERROR(VLOOKUP(C388,Tabla_Insumos,5,FALSE),"")</f>
        <v/>
      </c>
      <c r="C388" s="205"/>
      <c r="D388" s="206" t="str">
        <f t="shared" ref="D388:D396" si="118">IFERROR(VLOOKUP(C388,Tabla_Insumos,2,FALSE),"")</f>
        <v/>
      </c>
      <c r="E388" s="207"/>
      <c r="F388" s="208">
        <f t="shared" ref="F388:F396" si="119">IFERROR(VLOOKUP(C388,Tabla_Insumos,3,FALSE),0)</f>
        <v>0</v>
      </c>
      <c r="G388" s="266">
        <f t="shared" ref="G388:G396" si="120">ROUND(E388*F388,2)</f>
        <v>0</v>
      </c>
    </row>
    <row r="389" spans="1:7" s="211" customFormat="1" ht="24" customHeight="1" x14ac:dyDescent="0.2">
      <c r="A389" s="206" t="str">
        <f t="shared" si="116"/>
        <v/>
      </c>
      <c r="B389" s="204" t="str">
        <f t="shared" si="117"/>
        <v/>
      </c>
      <c r="C389" s="205"/>
      <c r="D389" s="206" t="str">
        <f t="shared" si="118"/>
        <v/>
      </c>
      <c r="E389" s="207"/>
      <c r="F389" s="208">
        <f t="shared" si="119"/>
        <v>0</v>
      </c>
      <c r="G389" s="266">
        <f t="shared" si="120"/>
        <v>0</v>
      </c>
    </row>
    <row r="390" spans="1:7" s="211" customFormat="1" ht="24" customHeight="1" x14ac:dyDescent="0.2">
      <c r="A390" s="206" t="str">
        <f t="shared" si="116"/>
        <v/>
      </c>
      <c r="B390" s="204" t="str">
        <f t="shared" si="117"/>
        <v/>
      </c>
      <c r="C390" s="205"/>
      <c r="D390" s="206" t="str">
        <f t="shared" si="118"/>
        <v/>
      </c>
      <c r="E390" s="207"/>
      <c r="F390" s="208">
        <f t="shared" si="119"/>
        <v>0</v>
      </c>
      <c r="G390" s="266">
        <f t="shared" si="120"/>
        <v>0</v>
      </c>
    </row>
    <row r="391" spans="1:7" s="211" customFormat="1" ht="24" customHeight="1" x14ac:dyDescent="0.2">
      <c r="A391" s="206" t="str">
        <f t="shared" si="116"/>
        <v/>
      </c>
      <c r="B391" s="204" t="str">
        <f t="shared" si="117"/>
        <v/>
      </c>
      <c r="C391" s="205"/>
      <c r="D391" s="206" t="str">
        <f t="shared" si="118"/>
        <v/>
      </c>
      <c r="E391" s="207"/>
      <c r="F391" s="208">
        <f t="shared" si="119"/>
        <v>0</v>
      </c>
      <c r="G391" s="266">
        <f t="shared" si="120"/>
        <v>0</v>
      </c>
    </row>
    <row r="392" spans="1:7" s="211" customFormat="1" ht="24" customHeight="1" x14ac:dyDescent="0.2">
      <c r="A392" s="206" t="str">
        <f t="shared" si="116"/>
        <v/>
      </c>
      <c r="B392" s="204" t="str">
        <f t="shared" si="117"/>
        <v/>
      </c>
      <c r="C392" s="205"/>
      <c r="D392" s="206" t="str">
        <f t="shared" si="118"/>
        <v/>
      </c>
      <c r="E392" s="207"/>
      <c r="F392" s="208">
        <f t="shared" si="119"/>
        <v>0</v>
      </c>
      <c r="G392" s="266">
        <f t="shared" si="120"/>
        <v>0</v>
      </c>
    </row>
    <row r="393" spans="1:7" s="211" customFormat="1" ht="24" customHeight="1" x14ac:dyDescent="0.2">
      <c r="A393" s="206" t="str">
        <f t="shared" si="116"/>
        <v/>
      </c>
      <c r="B393" s="204" t="str">
        <f t="shared" si="117"/>
        <v/>
      </c>
      <c r="C393" s="205"/>
      <c r="D393" s="206" t="str">
        <f t="shared" si="118"/>
        <v/>
      </c>
      <c r="E393" s="207"/>
      <c r="F393" s="208">
        <f t="shared" si="119"/>
        <v>0</v>
      </c>
      <c r="G393" s="266">
        <f t="shared" si="120"/>
        <v>0</v>
      </c>
    </row>
    <row r="394" spans="1:7" s="211" customFormat="1" ht="24" customHeight="1" x14ac:dyDescent="0.2">
      <c r="A394" s="206" t="str">
        <f t="shared" si="116"/>
        <v/>
      </c>
      <c r="B394" s="204" t="str">
        <f t="shared" si="117"/>
        <v/>
      </c>
      <c r="C394" s="205"/>
      <c r="D394" s="206" t="str">
        <f t="shared" si="118"/>
        <v/>
      </c>
      <c r="E394" s="207"/>
      <c r="F394" s="208">
        <f t="shared" si="119"/>
        <v>0</v>
      </c>
      <c r="G394" s="266">
        <f t="shared" si="120"/>
        <v>0</v>
      </c>
    </row>
    <row r="395" spans="1:7" s="211" customFormat="1" ht="24" customHeight="1" x14ac:dyDescent="0.2">
      <c r="A395" s="206" t="str">
        <f t="shared" si="116"/>
        <v/>
      </c>
      <c r="B395" s="204" t="str">
        <f t="shared" si="117"/>
        <v/>
      </c>
      <c r="C395" s="205"/>
      <c r="D395" s="206" t="str">
        <f t="shared" si="118"/>
        <v/>
      </c>
      <c r="E395" s="207"/>
      <c r="F395" s="208">
        <f t="shared" si="119"/>
        <v>0</v>
      </c>
      <c r="G395" s="266">
        <f t="shared" si="120"/>
        <v>0</v>
      </c>
    </row>
    <row r="396" spans="1:7" s="211" customFormat="1" ht="24" customHeight="1" x14ac:dyDescent="0.2">
      <c r="A396" s="206" t="str">
        <f t="shared" si="116"/>
        <v/>
      </c>
      <c r="B396" s="204" t="str">
        <f t="shared" si="117"/>
        <v/>
      </c>
      <c r="C396" s="205"/>
      <c r="D396" s="206" t="str">
        <f t="shared" si="118"/>
        <v/>
      </c>
      <c r="E396" s="207"/>
      <c r="F396" s="208">
        <f t="shared" si="119"/>
        <v>0</v>
      </c>
      <c r="G396" s="266">
        <f t="shared" si="120"/>
        <v>0</v>
      </c>
    </row>
    <row r="397" spans="1:7" ht="24" customHeight="1" x14ac:dyDescent="0.2">
      <c r="A397" s="270"/>
      <c r="B397" s="88"/>
      <c r="D397" s="88"/>
      <c r="E397" s="89"/>
      <c r="F397" s="253" t="s">
        <v>32</v>
      </c>
      <c r="G397" s="268">
        <f>SUBTOTAL(9,G388:G396)</f>
        <v>0</v>
      </c>
    </row>
    <row r="398" spans="1:7" ht="24" customHeight="1" x14ac:dyDescent="0.2">
      <c r="A398" s="271"/>
      <c r="B398" s="88"/>
      <c r="D398" s="88"/>
      <c r="E398" s="89"/>
      <c r="G398" s="269"/>
    </row>
    <row r="399" spans="1:7" ht="24" customHeight="1" x14ac:dyDescent="0.2">
      <c r="A399" s="272" t="str">
        <f>B357</f>
        <v>2.1</v>
      </c>
      <c r="B399" s="273" t="str">
        <f>C357</f>
        <v>Replanteo del componente</v>
      </c>
      <c r="C399" s="95"/>
      <c r="D399" s="95" t="s">
        <v>33</v>
      </c>
      <c r="E399" s="96"/>
      <c r="F399" s="275" t="s">
        <v>34</v>
      </c>
      <c r="G399" s="274">
        <f>SUBTOTAL(9,G362:G398)</f>
        <v>0</v>
      </c>
    </row>
    <row r="401" spans="1:123" ht="24" customHeight="1" x14ac:dyDescent="0.2">
      <c r="A401" s="254" t="s">
        <v>36</v>
      </c>
      <c r="B401" s="255"/>
      <c r="C401" s="255"/>
      <c r="D401" s="255"/>
      <c r="E401" s="255"/>
      <c r="F401" s="255"/>
      <c r="G401" s="256"/>
    </row>
    <row r="402" spans="1:123" ht="24" customHeight="1" x14ac:dyDescent="0.2">
      <c r="A402" s="257" t="s">
        <v>601</v>
      </c>
      <c r="B402" s="84" t="str">
        <f>Comitente</f>
        <v>SUBSECRETARIA DE ARQUITECTURA</v>
      </c>
      <c r="C402" s="80"/>
      <c r="D402" s="85"/>
      <c r="E402" s="85"/>
      <c r="F402" s="86"/>
      <c r="G402" s="258"/>
    </row>
    <row r="403" spans="1:123" ht="24" customHeight="1" x14ac:dyDescent="0.2">
      <c r="A403" s="257" t="s">
        <v>602</v>
      </c>
      <c r="B403" s="84">
        <f>Contratista</f>
        <v>0</v>
      </c>
      <c r="C403" s="81"/>
      <c r="D403" s="81"/>
      <c r="E403" s="81"/>
      <c r="F403" s="87"/>
      <c r="G403" s="259"/>
    </row>
    <row r="404" spans="1:123" ht="24" customHeight="1" x14ac:dyDescent="0.2">
      <c r="A404" s="257" t="s">
        <v>23</v>
      </c>
      <c r="B404" s="84" t="str">
        <f>Obra</f>
        <v>Provincia de la Rioja</v>
      </c>
      <c r="C404" s="81"/>
      <c r="D404" s="81"/>
      <c r="E404" s="81"/>
      <c r="F404" s="87" t="s">
        <v>37</v>
      </c>
      <c r="G404" s="260">
        <f>Fecha_Base</f>
        <v>0</v>
      </c>
    </row>
    <row r="405" spans="1:123" ht="24" customHeight="1" x14ac:dyDescent="0.2">
      <c r="A405" s="261" t="s">
        <v>600</v>
      </c>
      <c r="B405" s="82" t="str">
        <f>Ubicación</f>
        <v>CHIMBAS - SAN JUAN</v>
      </c>
      <c r="C405" s="82"/>
      <c r="D405" s="88"/>
      <c r="E405" s="89"/>
      <c r="G405" s="262"/>
    </row>
    <row r="406" spans="1:123" ht="24" customHeight="1" x14ac:dyDescent="0.2">
      <c r="A406" s="261" t="s">
        <v>38</v>
      </c>
      <c r="B406" s="91">
        <f>IFERROR(VALUE(LEFT(B407,FIND(".",B407)-1)),"")</f>
        <v>2</v>
      </c>
      <c r="C406" s="83" t="str">
        <f>IFERROR(VLOOKUP(B406,Tabla_CyP,2,FALSE),"")</f>
        <v/>
      </c>
      <c r="E406" s="89"/>
      <c r="G406" s="262"/>
    </row>
    <row r="407" spans="1:123" ht="24" customHeight="1" x14ac:dyDescent="0.2">
      <c r="A407" s="261" t="s">
        <v>24</v>
      </c>
      <c r="B407" s="92" t="str">
        <f>IFERROR(VLOOKUP(COUNTIF($A$1:A407,"ANALISIS DE PRECIOS"),Tabla_NumeroItem,2,FALSE),"")</f>
        <v>2.2.1</v>
      </c>
      <c r="C407" s="83" t="str">
        <f>IFERROR(VLOOKUP(B407,Tabla_CyP,2,FALSE),"")</f>
        <v>Extracción de tierra originaria</v>
      </c>
      <c r="D407" s="88"/>
      <c r="E407" s="89"/>
      <c r="F407" s="87" t="s">
        <v>25</v>
      </c>
      <c r="G407" s="263" t="str">
        <f>IFERROR(VLOOKUP(B407,Tabla_CyP,4,FALSE),"")</f>
        <v>m3</v>
      </c>
    </row>
    <row r="408" spans="1:123" ht="24" customHeight="1" x14ac:dyDescent="0.2">
      <c r="A408" s="261"/>
      <c r="B408" s="82"/>
      <c r="D408" s="88"/>
      <c r="E408" s="89"/>
      <c r="G408" s="262"/>
    </row>
    <row r="409" spans="1:123" ht="24" customHeight="1" x14ac:dyDescent="0.2">
      <c r="A409" s="345" t="s">
        <v>506</v>
      </c>
      <c r="B409" s="346"/>
      <c r="C409" s="347" t="s">
        <v>0</v>
      </c>
      <c r="D409" s="347" t="s">
        <v>26</v>
      </c>
      <c r="E409" s="349" t="s">
        <v>27</v>
      </c>
      <c r="F409" s="351" t="s">
        <v>28</v>
      </c>
      <c r="G409" s="351" t="s">
        <v>29</v>
      </c>
    </row>
    <row r="410" spans="1:123" s="88" customFormat="1" ht="24" customHeight="1" x14ac:dyDescent="0.2">
      <c r="A410" s="93" t="s">
        <v>507</v>
      </c>
      <c r="B410" s="93" t="s">
        <v>508</v>
      </c>
      <c r="C410" s="348"/>
      <c r="D410" s="348"/>
      <c r="E410" s="350"/>
      <c r="F410" s="352"/>
      <c r="G410" s="35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12"/>
      <c r="CF410" s="212"/>
      <c r="CG410" s="212"/>
      <c r="CH410" s="212"/>
      <c r="CI410" s="212"/>
      <c r="CJ410" s="212"/>
      <c r="CK410" s="212"/>
      <c r="CL410" s="212"/>
      <c r="CM410" s="212"/>
      <c r="CN410" s="212"/>
      <c r="CO410" s="212"/>
      <c r="CP410" s="212"/>
      <c r="CQ410" s="212"/>
      <c r="CR410" s="212"/>
      <c r="CS410" s="212"/>
      <c r="CT410" s="212"/>
      <c r="CU410" s="212"/>
      <c r="CV410" s="212"/>
      <c r="CW410" s="212"/>
      <c r="CX410" s="212"/>
      <c r="CY410" s="212"/>
      <c r="CZ410" s="212"/>
      <c r="DA410" s="212"/>
      <c r="DB410" s="212"/>
      <c r="DC410" s="212"/>
      <c r="DD410" s="212"/>
      <c r="DE410" s="212"/>
      <c r="DF410" s="212"/>
      <c r="DG410" s="212"/>
      <c r="DH410" s="212"/>
      <c r="DI410" s="212"/>
      <c r="DJ410" s="212"/>
      <c r="DK410" s="212"/>
      <c r="DL410" s="212"/>
      <c r="DM410" s="212"/>
      <c r="DN410" s="212"/>
      <c r="DO410" s="212"/>
      <c r="DP410" s="212"/>
      <c r="DQ410" s="212"/>
      <c r="DR410" s="212"/>
      <c r="DS410" s="212"/>
    </row>
    <row r="411" spans="1:123" ht="24" customHeight="1" x14ac:dyDescent="0.2">
      <c r="A411" s="264"/>
      <c r="B411" s="94"/>
      <c r="C411" s="131" t="s">
        <v>603</v>
      </c>
      <c r="D411" s="95"/>
      <c r="E411" s="96"/>
      <c r="F411" s="97"/>
      <c r="G411" s="265"/>
    </row>
    <row r="412" spans="1:123" s="211" customFormat="1" ht="24" customHeight="1" x14ac:dyDescent="0.2">
      <c r="A412" s="206" t="str">
        <f t="shared" ref="A412:A425" si="121">IFERROR(VLOOKUP(C412,Tabla_Insumos,4,FALSE),"")</f>
        <v/>
      </c>
      <c r="B412" s="204" t="str">
        <f>IFERROR(VLOOKUP(C412,Tabla_Insumos,5,FALSE),"")</f>
        <v/>
      </c>
      <c r="C412" s="205"/>
      <c r="D412" s="206" t="str">
        <f t="shared" ref="D412:D425" si="122">IFERROR(VLOOKUP(C412,Tabla_Insumos,2,FALSE),"")</f>
        <v/>
      </c>
      <c r="E412" s="207"/>
      <c r="F412" s="208">
        <f t="shared" ref="F412:F425" si="123">IFERROR(VLOOKUP(C412,Tabla_Insumos,3,FALSE),0)</f>
        <v>0</v>
      </c>
      <c r="G412" s="266">
        <f>ROUND(E412*F412,2)</f>
        <v>0</v>
      </c>
    </row>
    <row r="413" spans="1:123" s="211" customFormat="1" ht="24" customHeight="1" x14ac:dyDescent="0.2">
      <c r="A413" s="206" t="str">
        <f t="shared" si="121"/>
        <v/>
      </c>
      <c r="B413" s="204" t="str">
        <f t="shared" ref="B413:B425" si="124">IFERROR(VLOOKUP(C413,Tabla_Insumos,5,FALSE),"")</f>
        <v/>
      </c>
      <c r="C413" s="205"/>
      <c r="D413" s="206" t="str">
        <f t="shared" si="122"/>
        <v/>
      </c>
      <c r="E413" s="207"/>
      <c r="F413" s="208">
        <f t="shared" si="123"/>
        <v>0</v>
      </c>
      <c r="G413" s="266">
        <f t="shared" ref="G413:G425" si="125">ROUND(E413*F413,2)</f>
        <v>0</v>
      </c>
    </row>
    <row r="414" spans="1:123" s="211" customFormat="1" ht="24" customHeight="1" x14ac:dyDescent="0.2">
      <c r="A414" s="206" t="str">
        <f t="shared" si="121"/>
        <v/>
      </c>
      <c r="B414" s="204" t="str">
        <f t="shared" si="124"/>
        <v/>
      </c>
      <c r="C414" s="205"/>
      <c r="D414" s="206" t="str">
        <f t="shared" si="122"/>
        <v/>
      </c>
      <c r="E414" s="207"/>
      <c r="F414" s="208">
        <f t="shared" si="123"/>
        <v>0</v>
      </c>
      <c r="G414" s="266">
        <f t="shared" si="125"/>
        <v>0</v>
      </c>
    </row>
    <row r="415" spans="1:123" s="211" customFormat="1" ht="24" customHeight="1" x14ac:dyDescent="0.2">
      <c r="A415" s="206" t="str">
        <f t="shared" si="121"/>
        <v/>
      </c>
      <c r="B415" s="204" t="str">
        <f t="shared" si="124"/>
        <v/>
      </c>
      <c r="C415" s="205"/>
      <c r="D415" s="206" t="str">
        <f t="shared" si="122"/>
        <v/>
      </c>
      <c r="E415" s="207"/>
      <c r="F415" s="208">
        <f t="shared" si="123"/>
        <v>0</v>
      </c>
      <c r="G415" s="266">
        <f t="shared" si="125"/>
        <v>0</v>
      </c>
    </row>
    <row r="416" spans="1:123" s="211" customFormat="1" ht="24" customHeight="1" x14ac:dyDescent="0.2">
      <c r="A416" s="206" t="str">
        <f t="shared" si="121"/>
        <v/>
      </c>
      <c r="B416" s="204" t="str">
        <f t="shared" si="124"/>
        <v/>
      </c>
      <c r="C416" s="205"/>
      <c r="D416" s="206" t="str">
        <f t="shared" si="122"/>
        <v/>
      </c>
      <c r="E416" s="207"/>
      <c r="F416" s="208">
        <f t="shared" si="123"/>
        <v>0</v>
      </c>
      <c r="G416" s="266">
        <f t="shared" si="125"/>
        <v>0</v>
      </c>
    </row>
    <row r="417" spans="1:7" s="211" customFormat="1" ht="24" customHeight="1" x14ac:dyDescent="0.2">
      <c r="A417" s="206" t="str">
        <f t="shared" si="121"/>
        <v/>
      </c>
      <c r="B417" s="204" t="str">
        <f t="shared" si="124"/>
        <v/>
      </c>
      <c r="C417" s="205"/>
      <c r="D417" s="206" t="str">
        <f t="shared" si="122"/>
        <v/>
      </c>
      <c r="E417" s="207"/>
      <c r="F417" s="208">
        <f t="shared" si="123"/>
        <v>0</v>
      </c>
      <c r="G417" s="266">
        <f t="shared" si="125"/>
        <v>0</v>
      </c>
    </row>
    <row r="418" spans="1:7" s="211" customFormat="1" ht="24" customHeight="1" x14ac:dyDescent="0.2">
      <c r="A418" s="206" t="str">
        <f t="shared" si="121"/>
        <v/>
      </c>
      <c r="B418" s="204" t="str">
        <f t="shared" si="124"/>
        <v/>
      </c>
      <c r="C418" s="205"/>
      <c r="D418" s="206" t="str">
        <f t="shared" si="122"/>
        <v/>
      </c>
      <c r="E418" s="207"/>
      <c r="F418" s="208">
        <f t="shared" si="123"/>
        <v>0</v>
      </c>
      <c r="G418" s="266">
        <f t="shared" si="125"/>
        <v>0</v>
      </c>
    </row>
    <row r="419" spans="1:7" s="211" customFormat="1" ht="24" customHeight="1" x14ac:dyDescent="0.2">
      <c r="A419" s="206" t="str">
        <f t="shared" si="121"/>
        <v/>
      </c>
      <c r="B419" s="204" t="str">
        <f t="shared" si="124"/>
        <v/>
      </c>
      <c r="C419" s="205"/>
      <c r="D419" s="206" t="str">
        <f t="shared" si="122"/>
        <v/>
      </c>
      <c r="E419" s="207"/>
      <c r="F419" s="208">
        <f t="shared" si="123"/>
        <v>0</v>
      </c>
      <c r="G419" s="266">
        <f t="shared" si="125"/>
        <v>0</v>
      </c>
    </row>
    <row r="420" spans="1:7" s="211" customFormat="1" ht="24" customHeight="1" x14ac:dyDescent="0.2">
      <c r="A420" s="206" t="str">
        <f t="shared" si="121"/>
        <v/>
      </c>
      <c r="B420" s="204" t="str">
        <f t="shared" si="124"/>
        <v/>
      </c>
      <c r="C420" s="205"/>
      <c r="D420" s="206" t="str">
        <f t="shared" si="122"/>
        <v/>
      </c>
      <c r="E420" s="207"/>
      <c r="F420" s="208">
        <f t="shared" si="123"/>
        <v>0</v>
      </c>
      <c r="G420" s="266">
        <f t="shared" si="125"/>
        <v>0</v>
      </c>
    </row>
    <row r="421" spans="1:7" s="211" customFormat="1" ht="24" customHeight="1" x14ac:dyDescent="0.2">
      <c r="A421" s="206" t="str">
        <f t="shared" si="121"/>
        <v/>
      </c>
      <c r="B421" s="204" t="str">
        <f t="shared" si="124"/>
        <v/>
      </c>
      <c r="C421" s="205"/>
      <c r="D421" s="206" t="str">
        <f t="shared" si="122"/>
        <v/>
      </c>
      <c r="E421" s="207"/>
      <c r="F421" s="208">
        <f t="shared" si="123"/>
        <v>0</v>
      </c>
      <c r="G421" s="266">
        <f t="shared" si="125"/>
        <v>0</v>
      </c>
    </row>
    <row r="422" spans="1:7" s="211" customFormat="1" ht="24" customHeight="1" x14ac:dyDescent="0.2">
      <c r="A422" s="206" t="str">
        <f t="shared" si="121"/>
        <v/>
      </c>
      <c r="B422" s="204" t="str">
        <f t="shared" si="124"/>
        <v/>
      </c>
      <c r="C422" s="205"/>
      <c r="D422" s="206" t="str">
        <f t="shared" si="122"/>
        <v/>
      </c>
      <c r="E422" s="207"/>
      <c r="F422" s="208">
        <f t="shared" si="123"/>
        <v>0</v>
      </c>
      <c r="G422" s="266">
        <f t="shared" si="125"/>
        <v>0</v>
      </c>
    </row>
    <row r="423" spans="1:7" s="211" customFormat="1" ht="24" customHeight="1" x14ac:dyDescent="0.2">
      <c r="A423" s="206" t="str">
        <f t="shared" si="121"/>
        <v/>
      </c>
      <c r="B423" s="204" t="str">
        <f t="shared" si="124"/>
        <v/>
      </c>
      <c r="C423" s="205"/>
      <c r="D423" s="206" t="str">
        <f t="shared" si="122"/>
        <v/>
      </c>
      <c r="E423" s="207"/>
      <c r="F423" s="208">
        <f t="shared" si="123"/>
        <v>0</v>
      </c>
      <c r="G423" s="266">
        <f t="shared" si="125"/>
        <v>0</v>
      </c>
    </row>
    <row r="424" spans="1:7" s="211" customFormat="1" ht="24" customHeight="1" x14ac:dyDescent="0.2">
      <c r="A424" s="206" t="str">
        <f t="shared" si="121"/>
        <v/>
      </c>
      <c r="B424" s="204" t="str">
        <f t="shared" si="124"/>
        <v/>
      </c>
      <c r="C424" s="205"/>
      <c r="D424" s="206" t="str">
        <f t="shared" si="122"/>
        <v/>
      </c>
      <c r="E424" s="207"/>
      <c r="F424" s="208">
        <f t="shared" si="123"/>
        <v>0</v>
      </c>
      <c r="G424" s="266">
        <f t="shared" si="125"/>
        <v>0</v>
      </c>
    </row>
    <row r="425" spans="1:7" s="211" customFormat="1" ht="24" customHeight="1" x14ac:dyDescent="0.2">
      <c r="A425" s="206" t="str">
        <f t="shared" si="121"/>
        <v/>
      </c>
      <c r="B425" s="204" t="str">
        <f t="shared" si="124"/>
        <v/>
      </c>
      <c r="C425" s="205"/>
      <c r="D425" s="206" t="str">
        <f t="shared" si="122"/>
        <v/>
      </c>
      <c r="E425" s="207"/>
      <c r="F425" s="209">
        <f t="shared" si="123"/>
        <v>0</v>
      </c>
      <c r="G425" s="266">
        <f t="shared" si="125"/>
        <v>0</v>
      </c>
    </row>
    <row r="426" spans="1:7" ht="24" customHeight="1" x14ac:dyDescent="0.2">
      <c r="A426" s="267"/>
      <c r="D426" s="88"/>
      <c r="E426" s="89"/>
      <c r="F426" s="253" t="s">
        <v>30</v>
      </c>
      <c r="G426" s="268">
        <f>SUBTOTAL(9,G412:G425)</f>
        <v>0</v>
      </c>
    </row>
    <row r="427" spans="1:7" ht="24" customHeight="1" x14ac:dyDescent="0.2">
      <c r="A427" s="267"/>
      <c r="C427" s="98" t="s">
        <v>604</v>
      </c>
      <c r="D427" s="88"/>
      <c r="E427" s="89"/>
      <c r="G427" s="269"/>
    </row>
    <row r="428" spans="1:7" s="211" customFormat="1" ht="24" customHeight="1" x14ac:dyDescent="0.2">
      <c r="A428" s="206" t="str">
        <f t="shared" ref="A428:A435" si="126">IFERROR(VLOOKUP(C428,Tabla_Insumos,4,FALSE),"")</f>
        <v/>
      </c>
      <c r="B428" s="204">
        <f t="shared" ref="B428:B435" si="127">IFERROR(VLOOKUP(A428,Tabla_Indices,5,FALSE),"")</f>
        <v>0</v>
      </c>
      <c r="C428" s="205"/>
      <c r="D428" s="206" t="str">
        <f t="shared" ref="D428:D435" si="128">IFERROR(VLOOKUP(C428,Tabla_Insumos,2,FALSE),"")</f>
        <v/>
      </c>
      <c r="E428" s="207"/>
      <c r="F428" s="210">
        <f t="shared" ref="F428:F435" si="129">IFERROR(VLOOKUP(C428,Tabla_Insumos,3,FALSE),0)</f>
        <v>0</v>
      </c>
      <c r="G428" s="266">
        <f>ROUND(E428*F428,2)</f>
        <v>0</v>
      </c>
    </row>
    <row r="429" spans="1:7" s="211" customFormat="1" ht="24" customHeight="1" x14ac:dyDescent="0.2">
      <c r="A429" s="206" t="str">
        <f t="shared" si="126"/>
        <v/>
      </c>
      <c r="B429" s="204">
        <f t="shared" si="127"/>
        <v>0</v>
      </c>
      <c r="C429" s="205"/>
      <c r="D429" s="206" t="str">
        <f t="shared" si="128"/>
        <v/>
      </c>
      <c r="E429" s="207"/>
      <c r="F429" s="210">
        <f t="shared" si="129"/>
        <v>0</v>
      </c>
      <c r="G429" s="266">
        <f>ROUND(E429*F429,2)</f>
        <v>0</v>
      </c>
    </row>
    <row r="430" spans="1:7" s="211" customFormat="1" ht="24" customHeight="1" x14ac:dyDescent="0.2">
      <c r="A430" s="206" t="str">
        <f t="shared" si="126"/>
        <v/>
      </c>
      <c r="B430" s="204">
        <f t="shared" si="127"/>
        <v>0</v>
      </c>
      <c r="C430" s="205"/>
      <c r="D430" s="206" t="str">
        <f t="shared" si="128"/>
        <v/>
      </c>
      <c r="E430" s="207"/>
      <c r="F430" s="210">
        <f t="shared" si="129"/>
        <v>0</v>
      </c>
      <c r="G430" s="266">
        <f t="shared" ref="G430:G435" si="130">ROUND(E430*F430,2)</f>
        <v>0</v>
      </c>
    </row>
    <row r="431" spans="1:7" s="211" customFormat="1" ht="24" customHeight="1" x14ac:dyDescent="0.2">
      <c r="A431" s="206" t="str">
        <f t="shared" si="126"/>
        <v/>
      </c>
      <c r="B431" s="204">
        <f t="shared" si="127"/>
        <v>0</v>
      </c>
      <c r="C431" s="205"/>
      <c r="D431" s="206" t="str">
        <f t="shared" si="128"/>
        <v/>
      </c>
      <c r="E431" s="207"/>
      <c r="F431" s="210">
        <f t="shared" si="129"/>
        <v>0</v>
      </c>
      <c r="G431" s="266">
        <f t="shared" si="130"/>
        <v>0</v>
      </c>
    </row>
    <row r="432" spans="1:7" s="211" customFormat="1" ht="24" customHeight="1" x14ac:dyDescent="0.2">
      <c r="A432" s="206" t="str">
        <f t="shared" si="126"/>
        <v/>
      </c>
      <c r="B432" s="204">
        <f t="shared" si="127"/>
        <v>0</v>
      </c>
      <c r="C432" s="205"/>
      <c r="D432" s="206" t="str">
        <f t="shared" si="128"/>
        <v/>
      </c>
      <c r="E432" s="207"/>
      <c r="F432" s="208">
        <f t="shared" si="129"/>
        <v>0</v>
      </c>
      <c r="G432" s="266">
        <f t="shared" si="130"/>
        <v>0</v>
      </c>
    </row>
    <row r="433" spans="1:7" s="211" customFormat="1" ht="24" customHeight="1" x14ac:dyDescent="0.2">
      <c r="A433" s="206" t="str">
        <f t="shared" si="126"/>
        <v/>
      </c>
      <c r="B433" s="204">
        <f t="shared" si="127"/>
        <v>0</v>
      </c>
      <c r="C433" s="205"/>
      <c r="D433" s="206" t="str">
        <f t="shared" si="128"/>
        <v/>
      </c>
      <c r="E433" s="207"/>
      <c r="F433" s="208">
        <f t="shared" si="129"/>
        <v>0</v>
      </c>
      <c r="G433" s="266">
        <f t="shared" si="130"/>
        <v>0</v>
      </c>
    </row>
    <row r="434" spans="1:7" s="211" customFormat="1" ht="24" customHeight="1" x14ac:dyDescent="0.2">
      <c r="A434" s="206" t="str">
        <f t="shared" si="126"/>
        <v/>
      </c>
      <c r="B434" s="204">
        <f t="shared" si="127"/>
        <v>0</v>
      </c>
      <c r="C434" s="205"/>
      <c r="D434" s="206" t="str">
        <f t="shared" si="128"/>
        <v/>
      </c>
      <c r="E434" s="207"/>
      <c r="F434" s="208">
        <f t="shared" si="129"/>
        <v>0</v>
      </c>
      <c r="G434" s="266">
        <f t="shared" si="130"/>
        <v>0</v>
      </c>
    </row>
    <row r="435" spans="1:7" s="211" customFormat="1" ht="24" customHeight="1" x14ac:dyDescent="0.2">
      <c r="A435" s="206" t="str">
        <f t="shared" si="126"/>
        <v/>
      </c>
      <c r="B435" s="204">
        <f t="shared" si="127"/>
        <v>0</v>
      </c>
      <c r="C435" s="205"/>
      <c r="D435" s="206" t="str">
        <f t="shared" si="128"/>
        <v/>
      </c>
      <c r="E435" s="207"/>
      <c r="F435" s="208">
        <f t="shared" si="129"/>
        <v>0</v>
      </c>
      <c r="G435" s="266">
        <f t="shared" si="130"/>
        <v>0</v>
      </c>
    </row>
    <row r="436" spans="1:7" ht="24" customHeight="1" x14ac:dyDescent="0.2">
      <c r="A436" s="267"/>
      <c r="D436" s="88"/>
      <c r="E436" s="89"/>
      <c r="F436" s="253" t="s">
        <v>31</v>
      </c>
      <c r="G436" s="268">
        <f>SUBTOTAL(9,G428:G435)</f>
        <v>0</v>
      </c>
    </row>
    <row r="437" spans="1:7" ht="24" customHeight="1" x14ac:dyDescent="0.2">
      <c r="A437" s="267"/>
      <c r="C437" s="98" t="s">
        <v>605</v>
      </c>
      <c r="D437" s="88"/>
      <c r="E437" s="89"/>
      <c r="G437" s="269"/>
    </row>
    <row r="438" spans="1:7" s="211" customFormat="1" ht="24" customHeight="1" x14ac:dyDescent="0.2">
      <c r="A438" s="206" t="str">
        <f t="shared" ref="A438:A446" si="131">IFERROR(VLOOKUP(C438,Tabla_Insumos,4,FALSE),"")</f>
        <v/>
      </c>
      <c r="B438" s="204" t="str">
        <f t="shared" ref="B438:B446" si="132">IFERROR(VLOOKUP(C438,Tabla_Insumos,5,FALSE),"")</f>
        <v/>
      </c>
      <c r="C438" s="205"/>
      <c r="D438" s="206" t="str">
        <f t="shared" ref="D438:D446" si="133">IFERROR(VLOOKUP(C438,Tabla_Insumos,2,FALSE),"")</f>
        <v/>
      </c>
      <c r="E438" s="207"/>
      <c r="F438" s="208">
        <f t="shared" ref="F438:F446" si="134">IFERROR(VLOOKUP(C438,Tabla_Insumos,3,FALSE),0)</f>
        <v>0</v>
      </c>
      <c r="G438" s="266">
        <f t="shared" ref="G438:G446" si="135">ROUND(E438*F438,2)</f>
        <v>0</v>
      </c>
    </row>
    <row r="439" spans="1:7" s="211" customFormat="1" ht="24" customHeight="1" x14ac:dyDescent="0.2">
      <c r="A439" s="206" t="str">
        <f t="shared" si="131"/>
        <v/>
      </c>
      <c r="B439" s="204" t="str">
        <f t="shared" si="132"/>
        <v/>
      </c>
      <c r="C439" s="205"/>
      <c r="D439" s="206" t="str">
        <f t="shared" si="133"/>
        <v/>
      </c>
      <c r="E439" s="207"/>
      <c r="F439" s="208">
        <f t="shared" si="134"/>
        <v>0</v>
      </c>
      <c r="G439" s="266">
        <f t="shared" si="135"/>
        <v>0</v>
      </c>
    </row>
    <row r="440" spans="1:7" s="211" customFormat="1" ht="24" customHeight="1" x14ac:dyDescent="0.2">
      <c r="A440" s="206" t="str">
        <f t="shared" si="131"/>
        <v/>
      </c>
      <c r="B440" s="204" t="str">
        <f t="shared" si="132"/>
        <v/>
      </c>
      <c r="C440" s="205"/>
      <c r="D440" s="206" t="str">
        <f t="shared" si="133"/>
        <v/>
      </c>
      <c r="E440" s="207"/>
      <c r="F440" s="208">
        <f t="shared" si="134"/>
        <v>0</v>
      </c>
      <c r="G440" s="266">
        <f t="shared" si="135"/>
        <v>0</v>
      </c>
    </row>
    <row r="441" spans="1:7" s="211" customFormat="1" ht="24" customHeight="1" x14ac:dyDescent="0.2">
      <c r="A441" s="206" t="str">
        <f t="shared" si="131"/>
        <v/>
      </c>
      <c r="B441" s="204" t="str">
        <f t="shared" si="132"/>
        <v/>
      </c>
      <c r="C441" s="205"/>
      <c r="D441" s="206" t="str">
        <f t="shared" si="133"/>
        <v/>
      </c>
      <c r="E441" s="207"/>
      <c r="F441" s="208">
        <f t="shared" si="134"/>
        <v>0</v>
      </c>
      <c r="G441" s="266">
        <f t="shared" si="135"/>
        <v>0</v>
      </c>
    </row>
    <row r="442" spans="1:7" s="211" customFormat="1" ht="24" customHeight="1" x14ac:dyDescent="0.2">
      <c r="A442" s="206" t="str">
        <f t="shared" si="131"/>
        <v/>
      </c>
      <c r="B442" s="204" t="str">
        <f t="shared" si="132"/>
        <v/>
      </c>
      <c r="C442" s="205"/>
      <c r="D442" s="206" t="str">
        <f t="shared" si="133"/>
        <v/>
      </c>
      <c r="E442" s="207"/>
      <c r="F442" s="208">
        <f t="shared" si="134"/>
        <v>0</v>
      </c>
      <c r="G442" s="266">
        <f t="shared" si="135"/>
        <v>0</v>
      </c>
    </row>
    <row r="443" spans="1:7" s="211" customFormat="1" ht="24" customHeight="1" x14ac:dyDescent="0.2">
      <c r="A443" s="206" t="str">
        <f t="shared" si="131"/>
        <v/>
      </c>
      <c r="B443" s="204" t="str">
        <f t="shared" si="132"/>
        <v/>
      </c>
      <c r="C443" s="205"/>
      <c r="D443" s="206" t="str">
        <f t="shared" si="133"/>
        <v/>
      </c>
      <c r="E443" s="207"/>
      <c r="F443" s="208">
        <f t="shared" si="134"/>
        <v>0</v>
      </c>
      <c r="G443" s="266">
        <f t="shared" si="135"/>
        <v>0</v>
      </c>
    </row>
    <row r="444" spans="1:7" s="211" customFormat="1" ht="24" customHeight="1" x14ac:dyDescent="0.2">
      <c r="A444" s="206" t="str">
        <f t="shared" si="131"/>
        <v/>
      </c>
      <c r="B444" s="204" t="str">
        <f t="shared" si="132"/>
        <v/>
      </c>
      <c r="C444" s="205"/>
      <c r="D444" s="206" t="str">
        <f t="shared" si="133"/>
        <v/>
      </c>
      <c r="E444" s="207"/>
      <c r="F444" s="208">
        <f t="shared" si="134"/>
        <v>0</v>
      </c>
      <c r="G444" s="266">
        <f t="shared" si="135"/>
        <v>0</v>
      </c>
    </row>
    <row r="445" spans="1:7" s="211" customFormat="1" ht="24" customHeight="1" x14ac:dyDescent="0.2">
      <c r="A445" s="206" t="str">
        <f t="shared" si="131"/>
        <v/>
      </c>
      <c r="B445" s="204" t="str">
        <f t="shared" si="132"/>
        <v/>
      </c>
      <c r="C445" s="205"/>
      <c r="D445" s="206" t="str">
        <f t="shared" si="133"/>
        <v/>
      </c>
      <c r="E445" s="207"/>
      <c r="F445" s="208">
        <f t="shared" si="134"/>
        <v>0</v>
      </c>
      <c r="G445" s="266">
        <f t="shared" si="135"/>
        <v>0</v>
      </c>
    </row>
    <row r="446" spans="1:7" s="211" customFormat="1" ht="24" customHeight="1" x14ac:dyDescent="0.2">
      <c r="A446" s="206" t="str">
        <f t="shared" si="131"/>
        <v/>
      </c>
      <c r="B446" s="204" t="str">
        <f t="shared" si="132"/>
        <v/>
      </c>
      <c r="C446" s="205"/>
      <c r="D446" s="206" t="str">
        <f t="shared" si="133"/>
        <v/>
      </c>
      <c r="E446" s="207"/>
      <c r="F446" s="208">
        <f t="shared" si="134"/>
        <v>0</v>
      </c>
      <c r="G446" s="266">
        <f t="shared" si="135"/>
        <v>0</v>
      </c>
    </row>
    <row r="447" spans="1:7" ht="24" customHeight="1" x14ac:dyDescent="0.2">
      <c r="A447" s="270"/>
      <c r="B447" s="88"/>
      <c r="D447" s="88"/>
      <c r="E447" s="89"/>
      <c r="F447" s="253" t="s">
        <v>32</v>
      </c>
      <c r="G447" s="268">
        <f>SUBTOTAL(9,G438:G446)</f>
        <v>0</v>
      </c>
    </row>
    <row r="448" spans="1:7" ht="24" customHeight="1" x14ac:dyDescent="0.2">
      <c r="A448" s="271"/>
      <c r="B448" s="88"/>
      <c r="D448" s="88"/>
      <c r="E448" s="89"/>
      <c r="G448" s="269"/>
    </row>
    <row r="449" spans="1:123" ht="24" customHeight="1" x14ac:dyDescent="0.2">
      <c r="A449" s="272" t="str">
        <f>B407</f>
        <v>2.2.1</v>
      </c>
      <c r="B449" s="273" t="str">
        <f>C407</f>
        <v>Extracción de tierra originaria</v>
      </c>
      <c r="C449" s="95"/>
      <c r="D449" s="95" t="s">
        <v>33</v>
      </c>
      <c r="E449" s="96"/>
      <c r="F449" s="275" t="s">
        <v>34</v>
      </c>
      <c r="G449" s="274">
        <f>SUBTOTAL(9,G412:G448)</f>
        <v>0</v>
      </c>
    </row>
    <row r="451" spans="1:123" ht="24" customHeight="1" x14ac:dyDescent="0.2">
      <c r="A451" s="254" t="s">
        <v>36</v>
      </c>
      <c r="B451" s="255"/>
      <c r="C451" s="255"/>
      <c r="D451" s="255"/>
      <c r="E451" s="255"/>
      <c r="F451" s="255"/>
      <c r="G451" s="256"/>
    </row>
    <row r="452" spans="1:123" ht="24" customHeight="1" x14ac:dyDescent="0.2">
      <c r="A452" s="257" t="s">
        <v>601</v>
      </c>
      <c r="B452" s="84" t="str">
        <f>Comitente</f>
        <v>SUBSECRETARIA DE ARQUITECTURA</v>
      </c>
      <c r="C452" s="80"/>
      <c r="D452" s="85"/>
      <c r="E452" s="85"/>
      <c r="F452" s="86"/>
      <c r="G452" s="258"/>
    </row>
    <row r="453" spans="1:123" ht="24" customHeight="1" x14ac:dyDescent="0.2">
      <c r="A453" s="257" t="s">
        <v>602</v>
      </c>
      <c r="B453" s="84">
        <f>Contratista</f>
        <v>0</v>
      </c>
      <c r="C453" s="81"/>
      <c r="D453" s="81"/>
      <c r="E453" s="81"/>
      <c r="F453" s="87"/>
      <c r="G453" s="259"/>
    </row>
    <row r="454" spans="1:123" ht="24" customHeight="1" x14ac:dyDescent="0.2">
      <c r="A454" s="257" t="s">
        <v>23</v>
      </c>
      <c r="B454" s="84" t="str">
        <f>Obra</f>
        <v>Provincia de la Rioja</v>
      </c>
      <c r="C454" s="81"/>
      <c r="D454" s="81"/>
      <c r="E454" s="81"/>
      <c r="F454" s="87" t="s">
        <v>37</v>
      </c>
      <c r="G454" s="260">
        <f>Fecha_Base</f>
        <v>0</v>
      </c>
    </row>
    <row r="455" spans="1:123" ht="24" customHeight="1" x14ac:dyDescent="0.2">
      <c r="A455" s="261" t="s">
        <v>600</v>
      </c>
      <c r="B455" s="82" t="str">
        <f>Ubicación</f>
        <v>CHIMBAS - SAN JUAN</v>
      </c>
      <c r="C455" s="82"/>
      <c r="D455" s="88"/>
      <c r="E455" s="89"/>
      <c r="G455" s="262"/>
    </row>
    <row r="456" spans="1:123" ht="24" customHeight="1" x14ac:dyDescent="0.2">
      <c r="A456" s="261" t="s">
        <v>38</v>
      </c>
      <c r="B456" s="91">
        <f>IFERROR(VALUE(LEFT(B457,FIND(".",B457)-1)),"")</f>
        <v>2</v>
      </c>
      <c r="C456" s="83" t="str">
        <f>IFERROR(VLOOKUP(B456,Tabla_CyP,2,FALSE),"")</f>
        <v/>
      </c>
      <c r="E456" s="89"/>
      <c r="G456" s="262"/>
    </row>
    <row r="457" spans="1:123" ht="24" customHeight="1" x14ac:dyDescent="0.2">
      <c r="A457" s="261" t="s">
        <v>24</v>
      </c>
      <c r="B457" s="92" t="str">
        <f>IFERROR(VLOOKUP(COUNTIF($A$1:A457,"ANALISIS DE PRECIOS"),Tabla_NumeroItem,2,FALSE),"")</f>
        <v>2.2.2</v>
      </c>
      <c r="C457" s="83" t="str">
        <f>IFERROR(VLOOKUP(B457,Tabla_CyP,2,FALSE),"")</f>
        <v>Excavacion para bases / insertos</v>
      </c>
      <c r="D457" s="88"/>
      <c r="E457" s="89"/>
      <c r="F457" s="87" t="s">
        <v>25</v>
      </c>
      <c r="G457" s="263" t="str">
        <f>IFERROR(VLOOKUP(B457,Tabla_CyP,4,FALSE),"")</f>
        <v>m3</v>
      </c>
    </row>
    <row r="458" spans="1:123" ht="24" customHeight="1" x14ac:dyDescent="0.2">
      <c r="A458" s="261"/>
      <c r="B458" s="82"/>
      <c r="D458" s="88"/>
      <c r="E458" s="89"/>
      <c r="G458" s="262"/>
    </row>
    <row r="459" spans="1:123" ht="24" customHeight="1" x14ac:dyDescent="0.2">
      <c r="A459" s="345" t="s">
        <v>506</v>
      </c>
      <c r="B459" s="346"/>
      <c r="C459" s="347" t="s">
        <v>0</v>
      </c>
      <c r="D459" s="347" t="s">
        <v>26</v>
      </c>
      <c r="E459" s="349" t="s">
        <v>27</v>
      </c>
      <c r="F459" s="351" t="s">
        <v>28</v>
      </c>
      <c r="G459" s="351" t="s">
        <v>29</v>
      </c>
    </row>
    <row r="460" spans="1:123" s="88" customFormat="1" ht="24" customHeight="1" x14ac:dyDescent="0.2">
      <c r="A460" s="93" t="s">
        <v>507</v>
      </c>
      <c r="B460" s="93" t="s">
        <v>508</v>
      </c>
      <c r="C460" s="348"/>
      <c r="D460" s="348"/>
      <c r="E460" s="350"/>
      <c r="F460" s="352"/>
      <c r="G460" s="352"/>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12"/>
      <c r="CF460" s="212"/>
      <c r="CG460" s="212"/>
      <c r="CH460" s="212"/>
      <c r="CI460" s="212"/>
      <c r="CJ460" s="212"/>
      <c r="CK460" s="212"/>
      <c r="CL460" s="212"/>
      <c r="CM460" s="212"/>
      <c r="CN460" s="212"/>
      <c r="CO460" s="212"/>
      <c r="CP460" s="212"/>
      <c r="CQ460" s="212"/>
      <c r="CR460" s="212"/>
      <c r="CS460" s="212"/>
      <c r="CT460" s="212"/>
      <c r="CU460" s="212"/>
      <c r="CV460" s="212"/>
      <c r="CW460" s="212"/>
      <c r="CX460" s="212"/>
      <c r="CY460" s="212"/>
      <c r="CZ460" s="212"/>
      <c r="DA460" s="212"/>
      <c r="DB460" s="212"/>
      <c r="DC460" s="212"/>
      <c r="DD460" s="212"/>
      <c r="DE460" s="212"/>
      <c r="DF460" s="212"/>
      <c r="DG460" s="212"/>
      <c r="DH460" s="212"/>
      <c r="DI460" s="212"/>
      <c r="DJ460" s="212"/>
      <c r="DK460" s="212"/>
      <c r="DL460" s="212"/>
      <c r="DM460" s="212"/>
      <c r="DN460" s="212"/>
      <c r="DO460" s="212"/>
      <c r="DP460" s="212"/>
      <c r="DQ460" s="212"/>
      <c r="DR460" s="212"/>
      <c r="DS460" s="212"/>
    </row>
    <row r="461" spans="1:123" ht="24" customHeight="1" x14ac:dyDescent="0.2">
      <c r="A461" s="264"/>
      <c r="B461" s="94"/>
      <c r="C461" s="131" t="s">
        <v>603</v>
      </c>
      <c r="D461" s="95"/>
      <c r="E461" s="96"/>
      <c r="F461" s="97"/>
      <c r="G461" s="265"/>
    </row>
    <row r="462" spans="1:123" s="211" customFormat="1" ht="24" customHeight="1" x14ac:dyDescent="0.2">
      <c r="A462" s="206" t="str">
        <f t="shared" ref="A462:A475" si="136">IFERROR(VLOOKUP(C462,Tabla_Insumos,4,FALSE),"")</f>
        <v/>
      </c>
      <c r="B462" s="204" t="str">
        <f>IFERROR(VLOOKUP(C462,Tabla_Insumos,5,FALSE),"")</f>
        <v/>
      </c>
      <c r="C462" s="205"/>
      <c r="D462" s="206" t="str">
        <f t="shared" ref="D462:D475" si="137">IFERROR(VLOOKUP(C462,Tabla_Insumos,2,FALSE),"")</f>
        <v/>
      </c>
      <c r="E462" s="207"/>
      <c r="F462" s="208">
        <f t="shared" ref="F462:F475" si="138">IFERROR(VLOOKUP(C462,Tabla_Insumos,3,FALSE),0)</f>
        <v>0</v>
      </c>
      <c r="G462" s="266">
        <f>ROUND(E462*F462,2)</f>
        <v>0</v>
      </c>
    </row>
    <row r="463" spans="1:123" s="211" customFormat="1" ht="24" customHeight="1" x14ac:dyDescent="0.2">
      <c r="A463" s="206" t="str">
        <f t="shared" si="136"/>
        <v/>
      </c>
      <c r="B463" s="204" t="str">
        <f t="shared" ref="B463:B475" si="139">IFERROR(VLOOKUP(C463,Tabla_Insumos,5,FALSE),"")</f>
        <v/>
      </c>
      <c r="C463" s="205"/>
      <c r="D463" s="206" t="str">
        <f t="shared" si="137"/>
        <v/>
      </c>
      <c r="E463" s="207"/>
      <c r="F463" s="208">
        <f t="shared" si="138"/>
        <v>0</v>
      </c>
      <c r="G463" s="266">
        <f t="shared" ref="G463:G475" si="140">ROUND(E463*F463,2)</f>
        <v>0</v>
      </c>
    </row>
    <row r="464" spans="1:123" s="211" customFormat="1" ht="24" customHeight="1" x14ac:dyDescent="0.2">
      <c r="A464" s="206" t="str">
        <f t="shared" si="136"/>
        <v/>
      </c>
      <c r="B464" s="204" t="str">
        <f t="shared" si="139"/>
        <v/>
      </c>
      <c r="C464" s="205"/>
      <c r="D464" s="206" t="str">
        <f t="shared" si="137"/>
        <v/>
      </c>
      <c r="E464" s="207"/>
      <c r="F464" s="208">
        <f t="shared" si="138"/>
        <v>0</v>
      </c>
      <c r="G464" s="266">
        <f t="shared" si="140"/>
        <v>0</v>
      </c>
    </row>
    <row r="465" spans="1:7" s="211" customFormat="1" ht="24" customHeight="1" x14ac:dyDescent="0.2">
      <c r="A465" s="206" t="str">
        <f t="shared" si="136"/>
        <v/>
      </c>
      <c r="B465" s="204" t="str">
        <f t="shared" si="139"/>
        <v/>
      </c>
      <c r="C465" s="205"/>
      <c r="D465" s="206" t="str">
        <f t="shared" si="137"/>
        <v/>
      </c>
      <c r="E465" s="207"/>
      <c r="F465" s="208">
        <f t="shared" si="138"/>
        <v>0</v>
      </c>
      <c r="G465" s="266">
        <f t="shared" si="140"/>
        <v>0</v>
      </c>
    </row>
    <row r="466" spans="1:7" s="211" customFormat="1" ht="24" customHeight="1" x14ac:dyDescent="0.2">
      <c r="A466" s="206" t="str">
        <f t="shared" si="136"/>
        <v/>
      </c>
      <c r="B466" s="204" t="str">
        <f t="shared" si="139"/>
        <v/>
      </c>
      <c r="C466" s="205"/>
      <c r="D466" s="206" t="str">
        <f t="shared" si="137"/>
        <v/>
      </c>
      <c r="E466" s="207"/>
      <c r="F466" s="208">
        <f t="shared" si="138"/>
        <v>0</v>
      </c>
      <c r="G466" s="266">
        <f t="shared" si="140"/>
        <v>0</v>
      </c>
    </row>
    <row r="467" spans="1:7" s="211" customFormat="1" ht="24" customHeight="1" x14ac:dyDescent="0.2">
      <c r="A467" s="206" t="str">
        <f t="shared" si="136"/>
        <v/>
      </c>
      <c r="B467" s="204" t="str">
        <f t="shared" si="139"/>
        <v/>
      </c>
      <c r="C467" s="205"/>
      <c r="D467" s="206" t="str">
        <f t="shared" si="137"/>
        <v/>
      </c>
      <c r="E467" s="207"/>
      <c r="F467" s="208">
        <f t="shared" si="138"/>
        <v>0</v>
      </c>
      <c r="G467" s="266">
        <f t="shared" si="140"/>
        <v>0</v>
      </c>
    </row>
    <row r="468" spans="1:7" s="211" customFormat="1" ht="24" customHeight="1" x14ac:dyDescent="0.2">
      <c r="A468" s="206" t="str">
        <f t="shared" si="136"/>
        <v/>
      </c>
      <c r="B468" s="204" t="str">
        <f t="shared" si="139"/>
        <v/>
      </c>
      <c r="C468" s="205"/>
      <c r="D468" s="206" t="str">
        <f t="shared" si="137"/>
        <v/>
      </c>
      <c r="E468" s="207"/>
      <c r="F468" s="208">
        <f t="shared" si="138"/>
        <v>0</v>
      </c>
      <c r="G468" s="266">
        <f t="shared" si="140"/>
        <v>0</v>
      </c>
    </row>
    <row r="469" spans="1:7" s="211" customFormat="1" ht="24" customHeight="1" x14ac:dyDescent="0.2">
      <c r="A469" s="206" t="str">
        <f t="shared" si="136"/>
        <v/>
      </c>
      <c r="B469" s="204" t="str">
        <f t="shared" si="139"/>
        <v/>
      </c>
      <c r="C469" s="205"/>
      <c r="D469" s="206" t="str">
        <f t="shared" si="137"/>
        <v/>
      </c>
      <c r="E469" s="207"/>
      <c r="F469" s="208">
        <f t="shared" si="138"/>
        <v>0</v>
      </c>
      <c r="G469" s="266">
        <f t="shared" si="140"/>
        <v>0</v>
      </c>
    </row>
    <row r="470" spans="1:7" s="211" customFormat="1" ht="24" customHeight="1" x14ac:dyDescent="0.2">
      <c r="A470" s="206" t="str">
        <f t="shared" si="136"/>
        <v/>
      </c>
      <c r="B470" s="204" t="str">
        <f t="shared" si="139"/>
        <v/>
      </c>
      <c r="C470" s="205"/>
      <c r="D470" s="206" t="str">
        <f t="shared" si="137"/>
        <v/>
      </c>
      <c r="E470" s="207"/>
      <c r="F470" s="208">
        <f t="shared" si="138"/>
        <v>0</v>
      </c>
      <c r="G470" s="266">
        <f t="shared" si="140"/>
        <v>0</v>
      </c>
    </row>
    <row r="471" spans="1:7" s="211" customFormat="1" ht="24" customHeight="1" x14ac:dyDescent="0.2">
      <c r="A471" s="206" t="str">
        <f t="shared" si="136"/>
        <v/>
      </c>
      <c r="B471" s="204" t="str">
        <f t="shared" si="139"/>
        <v/>
      </c>
      <c r="C471" s="205"/>
      <c r="D471" s="206" t="str">
        <f t="shared" si="137"/>
        <v/>
      </c>
      <c r="E471" s="207"/>
      <c r="F471" s="208">
        <f t="shared" si="138"/>
        <v>0</v>
      </c>
      <c r="G471" s="266">
        <f t="shared" si="140"/>
        <v>0</v>
      </c>
    </row>
    <row r="472" spans="1:7" s="211" customFormat="1" ht="24" customHeight="1" x14ac:dyDescent="0.2">
      <c r="A472" s="206" t="str">
        <f t="shared" si="136"/>
        <v/>
      </c>
      <c r="B472" s="204" t="str">
        <f t="shared" si="139"/>
        <v/>
      </c>
      <c r="C472" s="205"/>
      <c r="D472" s="206" t="str">
        <f t="shared" si="137"/>
        <v/>
      </c>
      <c r="E472" s="207"/>
      <c r="F472" s="208">
        <f t="shared" si="138"/>
        <v>0</v>
      </c>
      <c r="G472" s="266">
        <f t="shared" si="140"/>
        <v>0</v>
      </c>
    </row>
    <row r="473" spans="1:7" s="211" customFormat="1" ht="24" customHeight="1" x14ac:dyDescent="0.2">
      <c r="A473" s="206" t="str">
        <f t="shared" si="136"/>
        <v/>
      </c>
      <c r="B473" s="204" t="str">
        <f t="shared" si="139"/>
        <v/>
      </c>
      <c r="C473" s="205"/>
      <c r="D473" s="206" t="str">
        <f t="shared" si="137"/>
        <v/>
      </c>
      <c r="E473" s="207"/>
      <c r="F473" s="208">
        <f t="shared" si="138"/>
        <v>0</v>
      </c>
      <c r="G473" s="266">
        <f t="shared" si="140"/>
        <v>0</v>
      </c>
    </row>
    <row r="474" spans="1:7" s="211" customFormat="1" ht="24" customHeight="1" x14ac:dyDescent="0.2">
      <c r="A474" s="206" t="str">
        <f t="shared" si="136"/>
        <v/>
      </c>
      <c r="B474" s="204" t="str">
        <f t="shared" si="139"/>
        <v/>
      </c>
      <c r="C474" s="205"/>
      <c r="D474" s="206" t="str">
        <f t="shared" si="137"/>
        <v/>
      </c>
      <c r="E474" s="207"/>
      <c r="F474" s="208">
        <f t="shared" si="138"/>
        <v>0</v>
      </c>
      <c r="G474" s="266">
        <f t="shared" si="140"/>
        <v>0</v>
      </c>
    </row>
    <row r="475" spans="1:7" s="211" customFormat="1" ht="24" customHeight="1" x14ac:dyDescent="0.2">
      <c r="A475" s="206" t="str">
        <f t="shared" si="136"/>
        <v/>
      </c>
      <c r="B475" s="204" t="str">
        <f t="shared" si="139"/>
        <v/>
      </c>
      <c r="C475" s="205"/>
      <c r="D475" s="206" t="str">
        <f t="shared" si="137"/>
        <v/>
      </c>
      <c r="E475" s="207"/>
      <c r="F475" s="209">
        <f t="shared" si="138"/>
        <v>0</v>
      </c>
      <c r="G475" s="266">
        <f t="shared" si="140"/>
        <v>0</v>
      </c>
    </row>
    <row r="476" spans="1:7" ht="24" customHeight="1" x14ac:dyDescent="0.2">
      <c r="A476" s="267"/>
      <c r="D476" s="88"/>
      <c r="E476" s="89"/>
      <c r="F476" s="253" t="s">
        <v>30</v>
      </c>
      <c r="G476" s="268">
        <f>SUBTOTAL(9,G462:G475)</f>
        <v>0</v>
      </c>
    </row>
    <row r="477" spans="1:7" ht="24" customHeight="1" x14ac:dyDescent="0.2">
      <c r="A477" s="267"/>
      <c r="C477" s="98" t="s">
        <v>604</v>
      </c>
      <c r="D477" s="88"/>
      <c r="E477" s="89"/>
      <c r="G477" s="269"/>
    </row>
    <row r="478" spans="1:7" s="211" customFormat="1" ht="24" customHeight="1" x14ac:dyDescent="0.2">
      <c r="A478" s="206" t="str">
        <f t="shared" ref="A478:A485" si="141">IFERROR(VLOOKUP(C478,Tabla_Insumos,4,FALSE),"")</f>
        <v/>
      </c>
      <c r="B478" s="204">
        <f t="shared" ref="B478:B485" si="142">IFERROR(VLOOKUP(A478,Tabla_Indices,5,FALSE),"")</f>
        <v>0</v>
      </c>
      <c r="C478" s="205"/>
      <c r="D478" s="206" t="str">
        <f t="shared" ref="D478:D485" si="143">IFERROR(VLOOKUP(C478,Tabla_Insumos,2,FALSE),"")</f>
        <v/>
      </c>
      <c r="E478" s="207"/>
      <c r="F478" s="210">
        <f t="shared" ref="F478:F485" si="144">IFERROR(VLOOKUP(C478,Tabla_Insumos,3,FALSE),0)</f>
        <v>0</v>
      </c>
      <c r="G478" s="266">
        <f>ROUND(E478*F478,2)</f>
        <v>0</v>
      </c>
    </row>
    <row r="479" spans="1:7" s="211" customFormat="1" ht="24" customHeight="1" x14ac:dyDescent="0.2">
      <c r="A479" s="206" t="str">
        <f t="shared" si="141"/>
        <v/>
      </c>
      <c r="B479" s="204">
        <f t="shared" si="142"/>
        <v>0</v>
      </c>
      <c r="C479" s="205"/>
      <c r="D479" s="206" t="str">
        <f t="shared" si="143"/>
        <v/>
      </c>
      <c r="E479" s="207"/>
      <c r="F479" s="210">
        <f t="shared" si="144"/>
        <v>0</v>
      </c>
      <c r="G479" s="266">
        <f>ROUND(E479*F479,2)</f>
        <v>0</v>
      </c>
    </row>
    <row r="480" spans="1:7" s="211" customFormat="1" ht="24" customHeight="1" x14ac:dyDescent="0.2">
      <c r="A480" s="206" t="str">
        <f t="shared" si="141"/>
        <v/>
      </c>
      <c r="B480" s="204">
        <f t="shared" si="142"/>
        <v>0</v>
      </c>
      <c r="C480" s="205"/>
      <c r="D480" s="206" t="str">
        <f t="shared" si="143"/>
        <v/>
      </c>
      <c r="E480" s="207"/>
      <c r="F480" s="210">
        <f t="shared" si="144"/>
        <v>0</v>
      </c>
      <c r="G480" s="266">
        <f t="shared" ref="G480:G485" si="145">ROUND(E480*F480,2)</f>
        <v>0</v>
      </c>
    </row>
    <row r="481" spans="1:7" s="211" customFormat="1" ht="24" customHeight="1" x14ac:dyDescent="0.2">
      <c r="A481" s="206" t="str">
        <f t="shared" si="141"/>
        <v/>
      </c>
      <c r="B481" s="204">
        <f t="shared" si="142"/>
        <v>0</v>
      </c>
      <c r="C481" s="205"/>
      <c r="D481" s="206" t="str">
        <f t="shared" si="143"/>
        <v/>
      </c>
      <c r="E481" s="207"/>
      <c r="F481" s="210">
        <f t="shared" si="144"/>
        <v>0</v>
      </c>
      <c r="G481" s="266">
        <f t="shared" si="145"/>
        <v>0</v>
      </c>
    </row>
    <row r="482" spans="1:7" s="211" customFormat="1" ht="24" customHeight="1" x14ac:dyDescent="0.2">
      <c r="A482" s="206" t="str">
        <f t="shared" si="141"/>
        <v/>
      </c>
      <c r="B482" s="204">
        <f t="shared" si="142"/>
        <v>0</v>
      </c>
      <c r="C482" s="205"/>
      <c r="D482" s="206" t="str">
        <f t="shared" si="143"/>
        <v/>
      </c>
      <c r="E482" s="207"/>
      <c r="F482" s="208">
        <f t="shared" si="144"/>
        <v>0</v>
      </c>
      <c r="G482" s="266">
        <f t="shared" si="145"/>
        <v>0</v>
      </c>
    </row>
    <row r="483" spans="1:7" s="211" customFormat="1" ht="24" customHeight="1" x14ac:dyDescent="0.2">
      <c r="A483" s="206" t="str">
        <f t="shared" si="141"/>
        <v/>
      </c>
      <c r="B483" s="204">
        <f t="shared" si="142"/>
        <v>0</v>
      </c>
      <c r="C483" s="205"/>
      <c r="D483" s="206" t="str">
        <f t="shared" si="143"/>
        <v/>
      </c>
      <c r="E483" s="207"/>
      <c r="F483" s="208">
        <f t="shared" si="144"/>
        <v>0</v>
      </c>
      <c r="G483" s="266">
        <f t="shared" si="145"/>
        <v>0</v>
      </c>
    </row>
    <row r="484" spans="1:7" s="211" customFormat="1" ht="24" customHeight="1" x14ac:dyDescent="0.2">
      <c r="A484" s="206" t="str">
        <f t="shared" si="141"/>
        <v/>
      </c>
      <c r="B484" s="204">
        <f t="shared" si="142"/>
        <v>0</v>
      </c>
      <c r="C484" s="205"/>
      <c r="D484" s="206" t="str">
        <f t="shared" si="143"/>
        <v/>
      </c>
      <c r="E484" s="207"/>
      <c r="F484" s="208">
        <f t="shared" si="144"/>
        <v>0</v>
      </c>
      <c r="G484" s="266">
        <f t="shared" si="145"/>
        <v>0</v>
      </c>
    </row>
    <row r="485" spans="1:7" s="211" customFormat="1" ht="24" customHeight="1" x14ac:dyDescent="0.2">
      <c r="A485" s="206" t="str">
        <f t="shared" si="141"/>
        <v/>
      </c>
      <c r="B485" s="204">
        <f t="shared" si="142"/>
        <v>0</v>
      </c>
      <c r="C485" s="205"/>
      <c r="D485" s="206" t="str">
        <f t="shared" si="143"/>
        <v/>
      </c>
      <c r="E485" s="207"/>
      <c r="F485" s="208">
        <f t="shared" si="144"/>
        <v>0</v>
      </c>
      <c r="G485" s="266">
        <f t="shared" si="145"/>
        <v>0</v>
      </c>
    </row>
    <row r="486" spans="1:7" ht="24" customHeight="1" x14ac:dyDescent="0.2">
      <c r="A486" s="267"/>
      <c r="D486" s="88"/>
      <c r="E486" s="89"/>
      <c r="F486" s="253" t="s">
        <v>31</v>
      </c>
      <c r="G486" s="268">
        <f>SUBTOTAL(9,G478:G485)</f>
        <v>0</v>
      </c>
    </row>
    <row r="487" spans="1:7" ht="24" customHeight="1" x14ac:dyDescent="0.2">
      <c r="A487" s="267"/>
      <c r="C487" s="98" t="s">
        <v>605</v>
      </c>
      <c r="D487" s="88"/>
      <c r="E487" s="89"/>
      <c r="G487" s="269"/>
    </row>
    <row r="488" spans="1:7" s="211" customFormat="1" ht="24" customHeight="1" x14ac:dyDescent="0.2">
      <c r="A488" s="206" t="str">
        <f t="shared" ref="A488:A496" si="146">IFERROR(VLOOKUP(C488,Tabla_Insumos,4,FALSE),"")</f>
        <v/>
      </c>
      <c r="B488" s="204" t="str">
        <f t="shared" ref="B488:B496" si="147">IFERROR(VLOOKUP(C488,Tabla_Insumos,5,FALSE),"")</f>
        <v/>
      </c>
      <c r="C488" s="205"/>
      <c r="D488" s="206" t="str">
        <f t="shared" ref="D488:D496" si="148">IFERROR(VLOOKUP(C488,Tabla_Insumos,2,FALSE),"")</f>
        <v/>
      </c>
      <c r="E488" s="207"/>
      <c r="F488" s="208">
        <f t="shared" ref="F488:F496" si="149">IFERROR(VLOOKUP(C488,Tabla_Insumos,3,FALSE),0)</f>
        <v>0</v>
      </c>
      <c r="G488" s="266">
        <f t="shared" ref="G488:G496" si="150">ROUND(E488*F488,2)</f>
        <v>0</v>
      </c>
    </row>
    <row r="489" spans="1:7" s="211" customFormat="1" ht="24" customHeight="1" x14ac:dyDescent="0.2">
      <c r="A489" s="206" t="str">
        <f t="shared" si="146"/>
        <v/>
      </c>
      <c r="B489" s="204" t="str">
        <f t="shared" si="147"/>
        <v/>
      </c>
      <c r="C489" s="205"/>
      <c r="D489" s="206" t="str">
        <f t="shared" si="148"/>
        <v/>
      </c>
      <c r="E489" s="207"/>
      <c r="F489" s="208">
        <f t="shared" si="149"/>
        <v>0</v>
      </c>
      <c r="G489" s="266">
        <f t="shared" si="150"/>
        <v>0</v>
      </c>
    </row>
    <row r="490" spans="1:7" s="211" customFormat="1" ht="24" customHeight="1" x14ac:dyDescent="0.2">
      <c r="A490" s="206" t="str">
        <f t="shared" si="146"/>
        <v/>
      </c>
      <c r="B490" s="204" t="str">
        <f t="shared" si="147"/>
        <v/>
      </c>
      <c r="C490" s="205"/>
      <c r="D490" s="206" t="str">
        <f t="shared" si="148"/>
        <v/>
      </c>
      <c r="E490" s="207"/>
      <c r="F490" s="208">
        <f t="shared" si="149"/>
        <v>0</v>
      </c>
      <c r="G490" s="266">
        <f t="shared" si="150"/>
        <v>0</v>
      </c>
    </row>
    <row r="491" spans="1:7" s="211" customFormat="1" ht="24" customHeight="1" x14ac:dyDescent="0.2">
      <c r="A491" s="206" t="str">
        <f t="shared" si="146"/>
        <v/>
      </c>
      <c r="B491" s="204" t="str">
        <f t="shared" si="147"/>
        <v/>
      </c>
      <c r="C491" s="205"/>
      <c r="D491" s="206" t="str">
        <f t="shared" si="148"/>
        <v/>
      </c>
      <c r="E491" s="207"/>
      <c r="F491" s="208">
        <f t="shared" si="149"/>
        <v>0</v>
      </c>
      <c r="G491" s="266">
        <f t="shared" si="150"/>
        <v>0</v>
      </c>
    </row>
    <row r="492" spans="1:7" s="211" customFormat="1" ht="24" customHeight="1" x14ac:dyDescent="0.2">
      <c r="A492" s="206" t="str">
        <f t="shared" si="146"/>
        <v/>
      </c>
      <c r="B492" s="204" t="str">
        <f t="shared" si="147"/>
        <v/>
      </c>
      <c r="C492" s="205"/>
      <c r="D492" s="206" t="str">
        <f t="shared" si="148"/>
        <v/>
      </c>
      <c r="E492" s="207"/>
      <c r="F492" s="208">
        <f t="shared" si="149"/>
        <v>0</v>
      </c>
      <c r="G492" s="266">
        <f t="shared" si="150"/>
        <v>0</v>
      </c>
    </row>
    <row r="493" spans="1:7" s="211" customFormat="1" ht="24" customHeight="1" x14ac:dyDescent="0.2">
      <c r="A493" s="206" t="str">
        <f t="shared" si="146"/>
        <v/>
      </c>
      <c r="B493" s="204" t="str">
        <f t="shared" si="147"/>
        <v/>
      </c>
      <c r="C493" s="205"/>
      <c r="D493" s="206" t="str">
        <f t="shared" si="148"/>
        <v/>
      </c>
      <c r="E493" s="207"/>
      <c r="F493" s="208">
        <f t="shared" si="149"/>
        <v>0</v>
      </c>
      <c r="G493" s="266">
        <f t="shared" si="150"/>
        <v>0</v>
      </c>
    </row>
    <row r="494" spans="1:7" s="211" customFormat="1" ht="24" customHeight="1" x14ac:dyDescent="0.2">
      <c r="A494" s="206" t="str">
        <f t="shared" si="146"/>
        <v/>
      </c>
      <c r="B494" s="204" t="str">
        <f t="shared" si="147"/>
        <v/>
      </c>
      <c r="C494" s="205"/>
      <c r="D494" s="206" t="str">
        <f t="shared" si="148"/>
        <v/>
      </c>
      <c r="E494" s="207"/>
      <c r="F494" s="208">
        <f t="shared" si="149"/>
        <v>0</v>
      </c>
      <c r="G494" s="266">
        <f t="shared" si="150"/>
        <v>0</v>
      </c>
    </row>
    <row r="495" spans="1:7" s="211" customFormat="1" ht="24" customHeight="1" x14ac:dyDescent="0.2">
      <c r="A495" s="206" t="str">
        <f t="shared" si="146"/>
        <v/>
      </c>
      <c r="B495" s="204" t="str">
        <f t="shared" si="147"/>
        <v/>
      </c>
      <c r="C495" s="205"/>
      <c r="D495" s="206" t="str">
        <f t="shared" si="148"/>
        <v/>
      </c>
      <c r="E495" s="207"/>
      <c r="F495" s="208">
        <f t="shared" si="149"/>
        <v>0</v>
      </c>
      <c r="G495" s="266">
        <f t="shared" si="150"/>
        <v>0</v>
      </c>
    </row>
    <row r="496" spans="1:7" s="211" customFormat="1" ht="24" customHeight="1" x14ac:dyDescent="0.2">
      <c r="A496" s="206" t="str">
        <f t="shared" si="146"/>
        <v/>
      </c>
      <c r="B496" s="204" t="str">
        <f t="shared" si="147"/>
        <v/>
      </c>
      <c r="C496" s="205"/>
      <c r="D496" s="206" t="str">
        <f t="shared" si="148"/>
        <v/>
      </c>
      <c r="E496" s="207"/>
      <c r="F496" s="208">
        <f t="shared" si="149"/>
        <v>0</v>
      </c>
      <c r="G496" s="266">
        <f t="shared" si="150"/>
        <v>0</v>
      </c>
    </row>
    <row r="497" spans="1:123" ht="24" customHeight="1" x14ac:dyDescent="0.2">
      <c r="A497" s="270"/>
      <c r="B497" s="88"/>
      <c r="D497" s="88"/>
      <c r="E497" s="89"/>
      <c r="F497" s="253" t="s">
        <v>32</v>
      </c>
      <c r="G497" s="268">
        <f>SUBTOTAL(9,G488:G496)</f>
        <v>0</v>
      </c>
    </row>
    <row r="498" spans="1:123" ht="24" customHeight="1" x14ac:dyDescent="0.2">
      <c r="A498" s="271"/>
      <c r="B498" s="88"/>
      <c r="D498" s="88"/>
      <c r="E498" s="89"/>
      <c r="G498" s="269"/>
    </row>
    <row r="499" spans="1:123" ht="24" customHeight="1" x14ac:dyDescent="0.2">
      <c r="A499" s="272" t="str">
        <f>B457</f>
        <v>2.2.2</v>
      </c>
      <c r="B499" s="273" t="str">
        <f>C457</f>
        <v>Excavacion para bases / insertos</v>
      </c>
      <c r="C499" s="95"/>
      <c r="D499" s="95" t="s">
        <v>33</v>
      </c>
      <c r="E499" s="96"/>
      <c r="F499" s="275" t="s">
        <v>34</v>
      </c>
      <c r="G499" s="274">
        <f>SUBTOTAL(9,G462:G498)</f>
        <v>0</v>
      </c>
    </row>
    <row r="501" spans="1:123" ht="24" customHeight="1" x14ac:dyDescent="0.2">
      <c r="A501" s="254" t="s">
        <v>36</v>
      </c>
      <c r="B501" s="255"/>
      <c r="C501" s="255"/>
      <c r="D501" s="255"/>
      <c r="E501" s="255"/>
      <c r="F501" s="255"/>
      <c r="G501" s="256"/>
    </row>
    <row r="502" spans="1:123" ht="24" customHeight="1" x14ac:dyDescent="0.2">
      <c r="A502" s="257" t="s">
        <v>601</v>
      </c>
      <c r="B502" s="84" t="str">
        <f>Comitente</f>
        <v>SUBSECRETARIA DE ARQUITECTURA</v>
      </c>
      <c r="C502" s="80"/>
      <c r="D502" s="85"/>
      <c r="E502" s="85"/>
      <c r="F502" s="86"/>
      <c r="G502" s="258"/>
    </row>
    <row r="503" spans="1:123" ht="24" customHeight="1" x14ac:dyDescent="0.2">
      <c r="A503" s="257" t="s">
        <v>602</v>
      </c>
      <c r="B503" s="84">
        <f>Contratista</f>
        <v>0</v>
      </c>
      <c r="C503" s="81"/>
      <c r="D503" s="81"/>
      <c r="E503" s="81"/>
      <c r="F503" s="87"/>
      <c r="G503" s="259"/>
    </row>
    <row r="504" spans="1:123" ht="24" customHeight="1" x14ac:dyDescent="0.2">
      <c r="A504" s="257" t="s">
        <v>23</v>
      </c>
      <c r="B504" s="84" t="str">
        <f>Obra</f>
        <v>Provincia de la Rioja</v>
      </c>
      <c r="C504" s="81"/>
      <c r="D504" s="81"/>
      <c r="E504" s="81"/>
      <c r="F504" s="87" t="s">
        <v>37</v>
      </c>
      <c r="G504" s="260">
        <f>Fecha_Base</f>
        <v>0</v>
      </c>
    </row>
    <row r="505" spans="1:123" ht="24" customHeight="1" x14ac:dyDescent="0.2">
      <c r="A505" s="261" t="s">
        <v>600</v>
      </c>
      <c r="B505" s="82" t="str">
        <f>Ubicación</f>
        <v>CHIMBAS - SAN JUAN</v>
      </c>
      <c r="C505" s="82"/>
      <c r="D505" s="88"/>
      <c r="E505" s="89"/>
      <c r="G505" s="262"/>
    </row>
    <row r="506" spans="1:123" ht="24" customHeight="1" x14ac:dyDescent="0.2">
      <c r="A506" s="261" t="s">
        <v>38</v>
      </c>
      <c r="B506" s="91">
        <f>IFERROR(VALUE(LEFT(B507,FIND(".",B507)-1)),"")</f>
        <v>2</v>
      </c>
      <c r="C506" s="83" t="str">
        <f>IFERROR(VLOOKUP(B506,Tabla_CyP,2,FALSE),"")</f>
        <v/>
      </c>
      <c r="E506" s="89"/>
      <c r="G506" s="262"/>
    </row>
    <row r="507" spans="1:123" ht="24" customHeight="1" x14ac:dyDescent="0.2">
      <c r="A507" s="261" t="s">
        <v>24</v>
      </c>
      <c r="B507" s="92" t="str">
        <f>IFERROR(VLOOKUP(COUNTIF($A$1:A507,"ANALISIS DE PRECIOS"),Tabla_NumeroItem,2,FALSE),"")</f>
        <v>2.2.3</v>
      </c>
      <c r="C507" s="83" t="str">
        <f>IFERROR(VLOOKUP(B507,Tabla_CyP,2,FALSE),"")</f>
        <v>Rellenos + compactación terreno con aporte de tierra</v>
      </c>
      <c r="D507" s="88"/>
      <c r="E507" s="89"/>
      <c r="F507" s="87" t="s">
        <v>25</v>
      </c>
      <c r="G507" s="263" t="str">
        <f>IFERROR(VLOOKUP(B507,Tabla_CyP,4,FALSE),"")</f>
        <v>m3</v>
      </c>
    </row>
    <row r="508" spans="1:123" ht="24" customHeight="1" x14ac:dyDescent="0.2">
      <c r="A508" s="261"/>
      <c r="B508" s="82"/>
      <c r="D508" s="88"/>
      <c r="E508" s="89"/>
      <c r="G508" s="262"/>
    </row>
    <row r="509" spans="1:123" ht="24" customHeight="1" x14ac:dyDescent="0.2">
      <c r="A509" s="345" t="s">
        <v>506</v>
      </c>
      <c r="B509" s="346"/>
      <c r="C509" s="347" t="s">
        <v>0</v>
      </c>
      <c r="D509" s="347" t="s">
        <v>26</v>
      </c>
      <c r="E509" s="349" t="s">
        <v>27</v>
      </c>
      <c r="F509" s="351" t="s">
        <v>28</v>
      </c>
      <c r="G509" s="351" t="s">
        <v>29</v>
      </c>
    </row>
    <row r="510" spans="1:123" s="88" customFormat="1" ht="24" customHeight="1" x14ac:dyDescent="0.2">
      <c r="A510" s="93" t="s">
        <v>507</v>
      </c>
      <c r="B510" s="93" t="s">
        <v>508</v>
      </c>
      <c r="C510" s="348"/>
      <c r="D510" s="348"/>
      <c r="E510" s="350"/>
      <c r="F510" s="352"/>
      <c r="G510" s="352"/>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12"/>
      <c r="CF510" s="212"/>
      <c r="CG510" s="212"/>
      <c r="CH510" s="212"/>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row>
    <row r="511" spans="1:123" ht="24" customHeight="1" x14ac:dyDescent="0.2">
      <c r="A511" s="264"/>
      <c r="B511" s="94"/>
      <c r="C511" s="131" t="s">
        <v>603</v>
      </c>
      <c r="D511" s="95"/>
      <c r="E511" s="96"/>
      <c r="F511" s="97"/>
      <c r="G511" s="265"/>
    </row>
    <row r="512" spans="1:123" s="211" customFormat="1" ht="24" customHeight="1" x14ac:dyDescent="0.2">
      <c r="A512" s="206" t="str">
        <f t="shared" ref="A512:A525" si="151">IFERROR(VLOOKUP(C512,Tabla_Insumos,4,FALSE),"")</f>
        <v/>
      </c>
      <c r="B512" s="204" t="str">
        <f>IFERROR(VLOOKUP(C512,Tabla_Insumos,5,FALSE),"")</f>
        <v/>
      </c>
      <c r="C512" s="205"/>
      <c r="D512" s="206" t="str">
        <f t="shared" ref="D512:D525" si="152">IFERROR(VLOOKUP(C512,Tabla_Insumos,2,FALSE),"")</f>
        <v/>
      </c>
      <c r="E512" s="207"/>
      <c r="F512" s="208">
        <f t="shared" ref="F512:F525" si="153">IFERROR(VLOOKUP(C512,Tabla_Insumos,3,FALSE),0)</f>
        <v>0</v>
      </c>
      <c r="G512" s="266">
        <f>ROUND(E512*F512,2)</f>
        <v>0</v>
      </c>
    </row>
    <row r="513" spans="1:7" s="211" customFormat="1" ht="24" customHeight="1" x14ac:dyDescent="0.2">
      <c r="A513" s="206" t="str">
        <f t="shared" si="151"/>
        <v/>
      </c>
      <c r="B513" s="204" t="str">
        <f t="shared" ref="B513:B525" si="154">IFERROR(VLOOKUP(C513,Tabla_Insumos,5,FALSE),"")</f>
        <v/>
      </c>
      <c r="C513" s="205"/>
      <c r="D513" s="206" t="str">
        <f t="shared" si="152"/>
        <v/>
      </c>
      <c r="E513" s="207"/>
      <c r="F513" s="208">
        <f t="shared" si="153"/>
        <v>0</v>
      </c>
      <c r="G513" s="266">
        <f t="shared" ref="G513:G525" si="155">ROUND(E513*F513,2)</f>
        <v>0</v>
      </c>
    </row>
    <row r="514" spans="1:7" s="211" customFormat="1" ht="24" customHeight="1" x14ac:dyDescent="0.2">
      <c r="A514" s="206" t="str">
        <f t="shared" si="151"/>
        <v/>
      </c>
      <c r="B514" s="204" t="str">
        <f t="shared" si="154"/>
        <v/>
      </c>
      <c r="C514" s="205"/>
      <c r="D514" s="206" t="str">
        <f t="shared" si="152"/>
        <v/>
      </c>
      <c r="E514" s="207"/>
      <c r="F514" s="208">
        <f t="shared" si="153"/>
        <v>0</v>
      </c>
      <c r="G514" s="266">
        <f t="shared" si="155"/>
        <v>0</v>
      </c>
    </row>
    <row r="515" spans="1:7" s="211" customFormat="1" ht="24" customHeight="1" x14ac:dyDescent="0.2">
      <c r="A515" s="206" t="str">
        <f t="shared" si="151"/>
        <v/>
      </c>
      <c r="B515" s="204" t="str">
        <f t="shared" si="154"/>
        <v/>
      </c>
      <c r="C515" s="205"/>
      <c r="D515" s="206" t="str">
        <f t="shared" si="152"/>
        <v/>
      </c>
      <c r="E515" s="207"/>
      <c r="F515" s="208">
        <f t="shared" si="153"/>
        <v>0</v>
      </c>
      <c r="G515" s="266">
        <f t="shared" si="155"/>
        <v>0</v>
      </c>
    </row>
    <row r="516" spans="1:7" s="211" customFormat="1" ht="24" customHeight="1" x14ac:dyDescent="0.2">
      <c r="A516" s="206" t="str">
        <f t="shared" si="151"/>
        <v/>
      </c>
      <c r="B516" s="204" t="str">
        <f t="shared" si="154"/>
        <v/>
      </c>
      <c r="C516" s="205"/>
      <c r="D516" s="206" t="str">
        <f t="shared" si="152"/>
        <v/>
      </c>
      <c r="E516" s="207"/>
      <c r="F516" s="208">
        <f t="shared" si="153"/>
        <v>0</v>
      </c>
      <c r="G516" s="266">
        <f t="shared" si="155"/>
        <v>0</v>
      </c>
    </row>
    <row r="517" spans="1:7" s="211" customFormat="1" ht="24" customHeight="1" x14ac:dyDescent="0.2">
      <c r="A517" s="206" t="str">
        <f t="shared" si="151"/>
        <v/>
      </c>
      <c r="B517" s="204" t="str">
        <f t="shared" si="154"/>
        <v/>
      </c>
      <c r="C517" s="205"/>
      <c r="D517" s="206" t="str">
        <f t="shared" si="152"/>
        <v/>
      </c>
      <c r="E517" s="207"/>
      <c r="F517" s="208">
        <f t="shared" si="153"/>
        <v>0</v>
      </c>
      <c r="G517" s="266">
        <f t="shared" si="155"/>
        <v>0</v>
      </c>
    </row>
    <row r="518" spans="1:7" s="211" customFormat="1" ht="24" customHeight="1" x14ac:dyDescent="0.2">
      <c r="A518" s="206" t="str">
        <f t="shared" si="151"/>
        <v/>
      </c>
      <c r="B518" s="204" t="str">
        <f t="shared" si="154"/>
        <v/>
      </c>
      <c r="C518" s="205"/>
      <c r="D518" s="206" t="str">
        <f t="shared" si="152"/>
        <v/>
      </c>
      <c r="E518" s="207"/>
      <c r="F518" s="208">
        <f t="shared" si="153"/>
        <v>0</v>
      </c>
      <c r="G518" s="266">
        <f t="shared" si="155"/>
        <v>0</v>
      </c>
    </row>
    <row r="519" spans="1:7" s="211" customFormat="1" ht="24" customHeight="1" x14ac:dyDescent="0.2">
      <c r="A519" s="206" t="str">
        <f t="shared" si="151"/>
        <v/>
      </c>
      <c r="B519" s="204" t="str">
        <f t="shared" si="154"/>
        <v/>
      </c>
      <c r="C519" s="205"/>
      <c r="D519" s="206" t="str">
        <f t="shared" si="152"/>
        <v/>
      </c>
      <c r="E519" s="207"/>
      <c r="F519" s="208">
        <f t="shared" si="153"/>
        <v>0</v>
      </c>
      <c r="G519" s="266">
        <f t="shared" si="155"/>
        <v>0</v>
      </c>
    </row>
    <row r="520" spans="1:7" s="211" customFormat="1" ht="24" customHeight="1" x14ac:dyDescent="0.2">
      <c r="A520" s="206" t="str">
        <f t="shared" si="151"/>
        <v/>
      </c>
      <c r="B520" s="204" t="str">
        <f t="shared" si="154"/>
        <v/>
      </c>
      <c r="C520" s="205"/>
      <c r="D520" s="206" t="str">
        <f t="shared" si="152"/>
        <v/>
      </c>
      <c r="E520" s="207"/>
      <c r="F520" s="208">
        <f t="shared" si="153"/>
        <v>0</v>
      </c>
      <c r="G520" s="266">
        <f t="shared" si="155"/>
        <v>0</v>
      </c>
    </row>
    <row r="521" spans="1:7" s="211" customFormat="1" ht="24" customHeight="1" x14ac:dyDescent="0.2">
      <c r="A521" s="206" t="str">
        <f t="shared" si="151"/>
        <v/>
      </c>
      <c r="B521" s="204" t="str">
        <f t="shared" si="154"/>
        <v/>
      </c>
      <c r="C521" s="205"/>
      <c r="D521" s="206" t="str">
        <f t="shared" si="152"/>
        <v/>
      </c>
      <c r="E521" s="207"/>
      <c r="F521" s="208">
        <f t="shared" si="153"/>
        <v>0</v>
      </c>
      <c r="G521" s="266">
        <f t="shared" si="155"/>
        <v>0</v>
      </c>
    </row>
    <row r="522" spans="1:7" s="211" customFormat="1" ht="24" customHeight="1" x14ac:dyDescent="0.2">
      <c r="A522" s="206" t="str">
        <f t="shared" si="151"/>
        <v/>
      </c>
      <c r="B522" s="204" t="str">
        <f t="shared" si="154"/>
        <v/>
      </c>
      <c r="C522" s="205"/>
      <c r="D522" s="206" t="str">
        <f t="shared" si="152"/>
        <v/>
      </c>
      <c r="E522" s="207"/>
      <c r="F522" s="208">
        <f t="shared" si="153"/>
        <v>0</v>
      </c>
      <c r="G522" s="266">
        <f t="shared" si="155"/>
        <v>0</v>
      </c>
    </row>
    <row r="523" spans="1:7" s="211" customFormat="1" ht="24" customHeight="1" x14ac:dyDescent="0.2">
      <c r="A523" s="206" t="str">
        <f t="shared" si="151"/>
        <v/>
      </c>
      <c r="B523" s="204" t="str">
        <f t="shared" si="154"/>
        <v/>
      </c>
      <c r="C523" s="205"/>
      <c r="D523" s="206" t="str">
        <f t="shared" si="152"/>
        <v/>
      </c>
      <c r="E523" s="207"/>
      <c r="F523" s="208">
        <f t="shared" si="153"/>
        <v>0</v>
      </c>
      <c r="G523" s="266">
        <f t="shared" si="155"/>
        <v>0</v>
      </c>
    </row>
    <row r="524" spans="1:7" s="211" customFormat="1" ht="24" customHeight="1" x14ac:dyDescent="0.2">
      <c r="A524" s="206" t="str">
        <f t="shared" si="151"/>
        <v/>
      </c>
      <c r="B524" s="204" t="str">
        <f t="shared" si="154"/>
        <v/>
      </c>
      <c r="C524" s="205"/>
      <c r="D524" s="206" t="str">
        <f t="shared" si="152"/>
        <v/>
      </c>
      <c r="E524" s="207"/>
      <c r="F524" s="208">
        <f t="shared" si="153"/>
        <v>0</v>
      </c>
      <c r="G524" s="266">
        <f t="shared" si="155"/>
        <v>0</v>
      </c>
    </row>
    <row r="525" spans="1:7" s="211" customFormat="1" ht="24" customHeight="1" x14ac:dyDescent="0.2">
      <c r="A525" s="206" t="str">
        <f t="shared" si="151"/>
        <v/>
      </c>
      <c r="B525" s="204" t="str">
        <f t="shared" si="154"/>
        <v/>
      </c>
      <c r="C525" s="205"/>
      <c r="D525" s="206" t="str">
        <f t="shared" si="152"/>
        <v/>
      </c>
      <c r="E525" s="207"/>
      <c r="F525" s="209">
        <f t="shared" si="153"/>
        <v>0</v>
      </c>
      <c r="G525" s="266">
        <f t="shared" si="155"/>
        <v>0</v>
      </c>
    </row>
    <row r="526" spans="1:7" ht="24" customHeight="1" x14ac:dyDescent="0.2">
      <c r="A526" s="267"/>
      <c r="D526" s="88"/>
      <c r="E526" s="89"/>
      <c r="F526" s="253" t="s">
        <v>30</v>
      </c>
      <c r="G526" s="268">
        <f>SUBTOTAL(9,G512:G525)</f>
        <v>0</v>
      </c>
    </row>
    <row r="527" spans="1:7" ht="24" customHeight="1" x14ac:dyDescent="0.2">
      <c r="A527" s="267"/>
      <c r="C527" s="98" t="s">
        <v>604</v>
      </c>
      <c r="D527" s="88"/>
      <c r="E527" s="89"/>
      <c r="G527" s="269"/>
    </row>
    <row r="528" spans="1:7" s="211" customFormat="1" ht="24" customHeight="1" x14ac:dyDescent="0.2">
      <c r="A528" s="206" t="str">
        <f t="shared" ref="A528:A535" si="156">IFERROR(VLOOKUP(C528,Tabla_Insumos,4,FALSE),"")</f>
        <v/>
      </c>
      <c r="B528" s="204">
        <f t="shared" ref="B528:B535" si="157">IFERROR(VLOOKUP(A528,Tabla_Indices,5,FALSE),"")</f>
        <v>0</v>
      </c>
      <c r="C528" s="205"/>
      <c r="D528" s="206" t="str">
        <f t="shared" ref="D528:D535" si="158">IFERROR(VLOOKUP(C528,Tabla_Insumos,2,FALSE),"")</f>
        <v/>
      </c>
      <c r="E528" s="207"/>
      <c r="F528" s="210">
        <f t="shared" ref="F528:F535" si="159">IFERROR(VLOOKUP(C528,Tabla_Insumos,3,FALSE),0)</f>
        <v>0</v>
      </c>
      <c r="G528" s="266">
        <f>ROUND(E528*F528,2)</f>
        <v>0</v>
      </c>
    </row>
    <row r="529" spans="1:7" s="211" customFormat="1" ht="24" customHeight="1" x14ac:dyDescent="0.2">
      <c r="A529" s="206" t="str">
        <f t="shared" si="156"/>
        <v/>
      </c>
      <c r="B529" s="204">
        <f t="shared" si="157"/>
        <v>0</v>
      </c>
      <c r="C529" s="205"/>
      <c r="D529" s="206" t="str">
        <f t="shared" si="158"/>
        <v/>
      </c>
      <c r="E529" s="207"/>
      <c r="F529" s="210">
        <f t="shared" si="159"/>
        <v>0</v>
      </c>
      <c r="G529" s="266">
        <f>ROUND(E529*F529,2)</f>
        <v>0</v>
      </c>
    </row>
    <row r="530" spans="1:7" s="211" customFormat="1" ht="24" customHeight="1" x14ac:dyDescent="0.2">
      <c r="A530" s="206" t="str">
        <f t="shared" si="156"/>
        <v/>
      </c>
      <c r="B530" s="204">
        <f t="shared" si="157"/>
        <v>0</v>
      </c>
      <c r="C530" s="205"/>
      <c r="D530" s="206" t="str">
        <f t="shared" si="158"/>
        <v/>
      </c>
      <c r="E530" s="207"/>
      <c r="F530" s="210">
        <f t="shared" si="159"/>
        <v>0</v>
      </c>
      <c r="G530" s="266">
        <f t="shared" ref="G530:G535" si="160">ROUND(E530*F530,2)</f>
        <v>0</v>
      </c>
    </row>
    <row r="531" spans="1:7" s="211" customFormat="1" ht="24" customHeight="1" x14ac:dyDescent="0.2">
      <c r="A531" s="206" t="str">
        <f t="shared" si="156"/>
        <v/>
      </c>
      <c r="B531" s="204">
        <f t="shared" si="157"/>
        <v>0</v>
      </c>
      <c r="C531" s="205"/>
      <c r="D531" s="206" t="str">
        <f t="shared" si="158"/>
        <v/>
      </c>
      <c r="E531" s="207"/>
      <c r="F531" s="210">
        <f t="shared" si="159"/>
        <v>0</v>
      </c>
      <c r="G531" s="266">
        <f t="shared" si="160"/>
        <v>0</v>
      </c>
    </row>
    <row r="532" spans="1:7" s="211" customFormat="1" ht="24" customHeight="1" x14ac:dyDescent="0.2">
      <c r="A532" s="206" t="str">
        <f t="shared" si="156"/>
        <v/>
      </c>
      <c r="B532" s="204">
        <f t="shared" si="157"/>
        <v>0</v>
      </c>
      <c r="C532" s="205"/>
      <c r="D532" s="206" t="str">
        <f t="shared" si="158"/>
        <v/>
      </c>
      <c r="E532" s="207"/>
      <c r="F532" s="208">
        <f t="shared" si="159"/>
        <v>0</v>
      </c>
      <c r="G532" s="266">
        <f t="shared" si="160"/>
        <v>0</v>
      </c>
    </row>
    <row r="533" spans="1:7" s="211" customFormat="1" ht="24" customHeight="1" x14ac:dyDescent="0.2">
      <c r="A533" s="206" t="str">
        <f t="shared" si="156"/>
        <v/>
      </c>
      <c r="B533" s="204">
        <f t="shared" si="157"/>
        <v>0</v>
      </c>
      <c r="C533" s="205"/>
      <c r="D533" s="206" t="str">
        <f t="shared" si="158"/>
        <v/>
      </c>
      <c r="E533" s="207"/>
      <c r="F533" s="208">
        <f t="shared" si="159"/>
        <v>0</v>
      </c>
      <c r="G533" s="266">
        <f t="shared" si="160"/>
        <v>0</v>
      </c>
    </row>
    <row r="534" spans="1:7" s="211" customFormat="1" ht="24" customHeight="1" x14ac:dyDescent="0.2">
      <c r="A534" s="206" t="str">
        <f t="shared" si="156"/>
        <v/>
      </c>
      <c r="B534" s="204">
        <f t="shared" si="157"/>
        <v>0</v>
      </c>
      <c r="C534" s="205"/>
      <c r="D534" s="206" t="str">
        <f t="shared" si="158"/>
        <v/>
      </c>
      <c r="E534" s="207"/>
      <c r="F534" s="208">
        <f t="shared" si="159"/>
        <v>0</v>
      </c>
      <c r="G534" s="266">
        <f t="shared" si="160"/>
        <v>0</v>
      </c>
    </row>
    <row r="535" spans="1:7" s="211" customFormat="1" ht="24" customHeight="1" x14ac:dyDescent="0.2">
      <c r="A535" s="206" t="str">
        <f t="shared" si="156"/>
        <v/>
      </c>
      <c r="B535" s="204">
        <f t="shared" si="157"/>
        <v>0</v>
      </c>
      <c r="C535" s="205"/>
      <c r="D535" s="206" t="str">
        <f t="shared" si="158"/>
        <v/>
      </c>
      <c r="E535" s="207"/>
      <c r="F535" s="208">
        <f t="shared" si="159"/>
        <v>0</v>
      </c>
      <c r="G535" s="266">
        <f t="shared" si="160"/>
        <v>0</v>
      </c>
    </row>
    <row r="536" spans="1:7" ht="24" customHeight="1" x14ac:dyDescent="0.2">
      <c r="A536" s="267"/>
      <c r="D536" s="88"/>
      <c r="E536" s="89"/>
      <c r="F536" s="253" t="s">
        <v>31</v>
      </c>
      <c r="G536" s="268">
        <f>SUBTOTAL(9,G528:G535)</f>
        <v>0</v>
      </c>
    </row>
    <row r="537" spans="1:7" ht="24" customHeight="1" x14ac:dyDescent="0.2">
      <c r="A537" s="267"/>
      <c r="C537" s="98" t="s">
        <v>605</v>
      </c>
      <c r="D537" s="88"/>
      <c r="E537" s="89"/>
      <c r="G537" s="269"/>
    </row>
    <row r="538" spans="1:7" s="211" customFormat="1" ht="24" customHeight="1" x14ac:dyDescent="0.2">
      <c r="A538" s="206" t="str">
        <f t="shared" ref="A538:A546" si="161">IFERROR(VLOOKUP(C538,Tabla_Insumos,4,FALSE),"")</f>
        <v/>
      </c>
      <c r="B538" s="204" t="str">
        <f t="shared" ref="B538:B546" si="162">IFERROR(VLOOKUP(C538,Tabla_Insumos,5,FALSE),"")</f>
        <v/>
      </c>
      <c r="C538" s="205"/>
      <c r="D538" s="206" t="str">
        <f t="shared" ref="D538:D546" si="163">IFERROR(VLOOKUP(C538,Tabla_Insumos,2,FALSE),"")</f>
        <v/>
      </c>
      <c r="E538" s="207"/>
      <c r="F538" s="208">
        <f t="shared" ref="F538:F546" si="164">IFERROR(VLOOKUP(C538,Tabla_Insumos,3,FALSE),0)</f>
        <v>0</v>
      </c>
      <c r="G538" s="266">
        <f t="shared" ref="G538:G546" si="165">ROUND(E538*F538,2)</f>
        <v>0</v>
      </c>
    </row>
    <row r="539" spans="1:7" s="211" customFormat="1" ht="24" customHeight="1" x14ac:dyDescent="0.2">
      <c r="A539" s="206" t="str">
        <f t="shared" si="161"/>
        <v/>
      </c>
      <c r="B539" s="204" t="str">
        <f t="shared" si="162"/>
        <v/>
      </c>
      <c r="C539" s="205"/>
      <c r="D539" s="206" t="str">
        <f t="shared" si="163"/>
        <v/>
      </c>
      <c r="E539" s="207"/>
      <c r="F539" s="208">
        <f t="shared" si="164"/>
        <v>0</v>
      </c>
      <c r="G539" s="266">
        <f t="shared" si="165"/>
        <v>0</v>
      </c>
    </row>
    <row r="540" spans="1:7" s="211" customFormat="1" ht="24" customHeight="1" x14ac:dyDescent="0.2">
      <c r="A540" s="206" t="str">
        <f t="shared" si="161"/>
        <v/>
      </c>
      <c r="B540" s="204" t="str">
        <f t="shared" si="162"/>
        <v/>
      </c>
      <c r="C540" s="205"/>
      <c r="D540" s="206" t="str">
        <f t="shared" si="163"/>
        <v/>
      </c>
      <c r="E540" s="207"/>
      <c r="F540" s="208">
        <f t="shared" si="164"/>
        <v>0</v>
      </c>
      <c r="G540" s="266">
        <f t="shared" si="165"/>
        <v>0</v>
      </c>
    </row>
    <row r="541" spans="1:7" s="211" customFormat="1" ht="24" customHeight="1" x14ac:dyDescent="0.2">
      <c r="A541" s="206" t="str">
        <f t="shared" si="161"/>
        <v/>
      </c>
      <c r="B541" s="204" t="str">
        <f t="shared" si="162"/>
        <v/>
      </c>
      <c r="C541" s="205"/>
      <c r="D541" s="206" t="str">
        <f t="shared" si="163"/>
        <v/>
      </c>
      <c r="E541" s="207"/>
      <c r="F541" s="208">
        <f t="shared" si="164"/>
        <v>0</v>
      </c>
      <c r="G541" s="266">
        <f t="shared" si="165"/>
        <v>0</v>
      </c>
    </row>
    <row r="542" spans="1:7" s="211" customFormat="1" ht="24" customHeight="1" x14ac:dyDescent="0.2">
      <c r="A542" s="206" t="str">
        <f t="shared" si="161"/>
        <v/>
      </c>
      <c r="B542" s="204" t="str">
        <f t="shared" si="162"/>
        <v/>
      </c>
      <c r="C542" s="205"/>
      <c r="D542" s="206" t="str">
        <f t="shared" si="163"/>
        <v/>
      </c>
      <c r="E542" s="207"/>
      <c r="F542" s="208">
        <f t="shared" si="164"/>
        <v>0</v>
      </c>
      <c r="G542" s="266">
        <f t="shared" si="165"/>
        <v>0</v>
      </c>
    </row>
    <row r="543" spans="1:7" s="211" customFormat="1" ht="24" customHeight="1" x14ac:dyDescent="0.2">
      <c r="A543" s="206" t="str">
        <f t="shared" si="161"/>
        <v/>
      </c>
      <c r="B543" s="204" t="str">
        <f t="shared" si="162"/>
        <v/>
      </c>
      <c r="C543" s="205"/>
      <c r="D543" s="206" t="str">
        <f t="shared" si="163"/>
        <v/>
      </c>
      <c r="E543" s="207"/>
      <c r="F543" s="208">
        <f t="shared" si="164"/>
        <v>0</v>
      </c>
      <c r="G543" s="266">
        <f t="shared" si="165"/>
        <v>0</v>
      </c>
    </row>
    <row r="544" spans="1:7" s="211" customFormat="1" ht="24" customHeight="1" x14ac:dyDescent="0.2">
      <c r="A544" s="206" t="str">
        <f t="shared" si="161"/>
        <v/>
      </c>
      <c r="B544" s="204" t="str">
        <f t="shared" si="162"/>
        <v/>
      </c>
      <c r="C544" s="205"/>
      <c r="D544" s="206" t="str">
        <f t="shared" si="163"/>
        <v/>
      </c>
      <c r="E544" s="207"/>
      <c r="F544" s="208">
        <f t="shared" si="164"/>
        <v>0</v>
      </c>
      <c r="G544" s="266">
        <f t="shared" si="165"/>
        <v>0</v>
      </c>
    </row>
    <row r="545" spans="1:123" s="211" customFormat="1" ht="24" customHeight="1" x14ac:dyDescent="0.2">
      <c r="A545" s="206" t="str">
        <f t="shared" si="161"/>
        <v/>
      </c>
      <c r="B545" s="204" t="str">
        <f t="shared" si="162"/>
        <v/>
      </c>
      <c r="C545" s="205"/>
      <c r="D545" s="206" t="str">
        <f t="shared" si="163"/>
        <v/>
      </c>
      <c r="E545" s="207"/>
      <c r="F545" s="208">
        <f t="shared" si="164"/>
        <v>0</v>
      </c>
      <c r="G545" s="266">
        <f t="shared" si="165"/>
        <v>0</v>
      </c>
    </row>
    <row r="546" spans="1:123" s="211" customFormat="1" ht="24" customHeight="1" x14ac:dyDescent="0.2">
      <c r="A546" s="206" t="str">
        <f t="shared" si="161"/>
        <v/>
      </c>
      <c r="B546" s="204" t="str">
        <f t="shared" si="162"/>
        <v/>
      </c>
      <c r="C546" s="205"/>
      <c r="D546" s="206" t="str">
        <f t="shared" si="163"/>
        <v/>
      </c>
      <c r="E546" s="207"/>
      <c r="F546" s="208">
        <f t="shared" si="164"/>
        <v>0</v>
      </c>
      <c r="G546" s="266">
        <f t="shared" si="165"/>
        <v>0</v>
      </c>
    </row>
    <row r="547" spans="1:123" ht="24" customHeight="1" x14ac:dyDescent="0.2">
      <c r="A547" s="270"/>
      <c r="B547" s="88"/>
      <c r="D547" s="88"/>
      <c r="E547" s="89"/>
      <c r="F547" s="253" t="s">
        <v>32</v>
      </c>
      <c r="G547" s="268">
        <f>SUBTOTAL(9,G538:G546)</f>
        <v>0</v>
      </c>
    </row>
    <row r="548" spans="1:123" ht="24" customHeight="1" x14ac:dyDescent="0.2">
      <c r="A548" s="271"/>
      <c r="B548" s="88"/>
      <c r="D548" s="88"/>
      <c r="E548" s="89"/>
      <c r="G548" s="269"/>
    </row>
    <row r="549" spans="1:123" ht="24" customHeight="1" x14ac:dyDescent="0.2">
      <c r="A549" s="272" t="str">
        <f>B507</f>
        <v>2.2.3</v>
      </c>
      <c r="B549" s="273" t="str">
        <f>C507</f>
        <v>Rellenos + compactación terreno con aporte de tierra</v>
      </c>
      <c r="C549" s="95"/>
      <c r="D549" s="95" t="s">
        <v>33</v>
      </c>
      <c r="E549" s="96"/>
      <c r="F549" s="275" t="s">
        <v>34</v>
      </c>
      <c r="G549" s="274">
        <f>SUBTOTAL(9,G512:G548)</f>
        <v>0</v>
      </c>
    </row>
    <row r="551" spans="1:123" ht="24" customHeight="1" x14ac:dyDescent="0.2">
      <c r="A551" s="254" t="s">
        <v>36</v>
      </c>
      <c r="B551" s="255"/>
      <c r="C551" s="255"/>
      <c r="D551" s="255"/>
      <c r="E551" s="255"/>
      <c r="F551" s="255"/>
      <c r="G551" s="256"/>
    </row>
    <row r="552" spans="1:123" ht="24" customHeight="1" x14ac:dyDescent="0.2">
      <c r="A552" s="257" t="s">
        <v>601</v>
      </c>
      <c r="B552" s="84" t="str">
        <f>Comitente</f>
        <v>SUBSECRETARIA DE ARQUITECTURA</v>
      </c>
      <c r="C552" s="80"/>
      <c r="D552" s="85"/>
      <c r="E552" s="85"/>
      <c r="F552" s="86"/>
      <c r="G552" s="258"/>
    </row>
    <row r="553" spans="1:123" ht="24" customHeight="1" x14ac:dyDescent="0.2">
      <c r="A553" s="257" t="s">
        <v>602</v>
      </c>
      <c r="B553" s="84">
        <f>Contratista</f>
        <v>0</v>
      </c>
      <c r="C553" s="81"/>
      <c r="D553" s="81"/>
      <c r="E553" s="81"/>
      <c r="F553" s="87"/>
      <c r="G553" s="259"/>
    </row>
    <row r="554" spans="1:123" ht="24" customHeight="1" x14ac:dyDescent="0.2">
      <c r="A554" s="257" t="s">
        <v>23</v>
      </c>
      <c r="B554" s="84" t="str">
        <f>Obra</f>
        <v>Provincia de la Rioja</v>
      </c>
      <c r="C554" s="81"/>
      <c r="D554" s="81"/>
      <c r="E554" s="81"/>
      <c r="F554" s="87" t="s">
        <v>37</v>
      </c>
      <c r="G554" s="260">
        <f>Fecha_Base</f>
        <v>0</v>
      </c>
    </row>
    <row r="555" spans="1:123" ht="24" customHeight="1" x14ac:dyDescent="0.2">
      <c r="A555" s="261" t="s">
        <v>600</v>
      </c>
      <c r="B555" s="82" t="str">
        <f>Ubicación</f>
        <v>CHIMBAS - SAN JUAN</v>
      </c>
      <c r="C555" s="82"/>
      <c r="D555" s="88"/>
      <c r="E555" s="89"/>
      <c r="G555" s="262"/>
    </row>
    <row r="556" spans="1:123" ht="24" customHeight="1" x14ac:dyDescent="0.2">
      <c r="A556" s="261" t="s">
        <v>38</v>
      </c>
      <c r="B556" s="91">
        <f>IFERROR(VALUE(LEFT(B557,FIND(".",B557)-1)),"")</f>
        <v>2</v>
      </c>
      <c r="C556" s="83" t="str">
        <f>IFERROR(VLOOKUP(B556,Tabla_CyP,2,FALSE),"")</f>
        <v/>
      </c>
      <c r="E556" s="89"/>
      <c r="G556" s="262"/>
    </row>
    <row r="557" spans="1:123" ht="24" customHeight="1" x14ac:dyDescent="0.2">
      <c r="A557" s="261" t="s">
        <v>24</v>
      </c>
      <c r="B557" s="92" t="str">
        <f>IFERROR(VLOOKUP(COUNTIF($A$1:A557,"ANALISIS DE PRECIOS"),Tabla_NumeroItem,2,FALSE),"")</f>
        <v>2.3</v>
      </c>
      <c r="C557" s="83" t="str">
        <f>IFERROR(VLOOKUP(B557,Tabla_CyP,2,FALSE),"")</f>
        <v>Relleno de bases / insertos</v>
      </c>
      <c r="D557" s="88"/>
      <c r="E557" s="89"/>
      <c r="F557" s="87" t="s">
        <v>25</v>
      </c>
      <c r="G557" s="263" t="str">
        <f>IFERROR(VLOOKUP(B557,Tabla_CyP,4,FALSE),"")</f>
        <v>m3</v>
      </c>
    </row>
    <row r="558" spans="1:123" ht="24" customHeight="1" x14ac:dyDescent="0.2">
      <c r="A558" s="261"/>
      <c r="B558" s="82"/>
      <c r="D558" s="88"/>
      <c r="E558" s="89"/>
      <c r="G558" s="262"/>
    </row>
    <row r="559" spans="1:123" ht="24" customHeight="1" x14ac:dyDescent="0.2">
      <c r="A559" s="345" t="s">
        <v>506</v>
      </c>
      <c r="B559" s="346"/>
      <c r="C559" s="347" t="s">
        <v>0</v>
      </c>
      <c r="D559" s="347" t="s">
        <v>26</v>
      </c>
      <c r="E559" s="349" t="s">
        <v>27</v>
      </c>
      <c r="F559" s="351" t="s">
        <v>28</v>
      </c>
      <c r="G559" s="351" t="s">
        <v>29</v>
      </c>
    </row>
    <row r="560" spans="1:123" s="88" customFormat="1" ht="24" customHeight="1" x14ac:dyDescent="0.2">
      <c r="A560" s="93" t="s">
        <v>507</v>
      </c>
      <c r="B560" s="93" t="s">
        <v>508</v>
      </c>
      <c r="C560" s="348"/>
      <c r="D560" s="348"/>
      <c r="E560" s="350"/>
      <c r="F560" s="352"/>
      <c r="G560" s="352"/>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12"/>
      <c r="CF560" s="212"/>
      <c r="CG560" s="212"/>
      <c r="CH560" s="212"/>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row>
    <row r="561" spans="1:7" ht="24" customHeight="1" x14ac:dyDescent="0.2">
      <c r="A561" s="264"/>
      <c r="B561" s="94"/>
      <c r="C561" s="131" t="s">
        <v>603</v>
      </c>
      <c r="D561" s="95"/>
      <c r="E561" s="96"/>
      <c r="F561" s="97"/>
      <c r="G561" s="265"/>
    </row>
    <row r="562" spans="1:7" s="211" customFormat="1" ht="24" customHeight="1" x14ac:dyDescent="0.2">
      <c r="A562" s="206" t="str">
        <f t="shared" ref="A562:A575" si="166">IFERROR(VLOOKUP(C562,Tabla_Insumos,4,FALSE),"")</f>
        <v/>
      </c>
      <c r="B562" s="204" t="str">
        <f>IFERROR(VLOOKUP(C562,Tabla_Insumos,5,FALSE),"")</f>
        <v/>
      </c>
      <c r="C562" s="205"/>
      <c r="D562" s="206" t="str">
        <f t="shared" ref="D562:D575" si="167">IFERROR(VLOOKUP(C562,Tabla_Insumos,2,FALSE),"")</f>
        <v/>
      </c>
      <c r="E562" s="207"/>
      <c r="F562" s="208">
        <f t="shared" ref="F562:F575" si="168">IFERROR(VLOOKUP(C562,Tabla_Insumos,3,FALSE),0)</f>
        <v>0</v>
      </c>
      <c r="G562" s="266">
        <f>ROUND(E562*F562,2)</f>
        <v>0</v>
      </c>
    </row>
    <row r="563" spans="1:7" s="211" customFormat="1" ht="24" customHeight="1" x14ac:dyDescent="0.2">
      <c r="A563" s="206" t="str">
        <f t="shared" si="166"/>
        <v/>
      </c>
      <c r="B563" s="204" t="str">
        <f t="shared" ref="B563:B575" si="169">IFERROR(VLOOKUP(C563,Tabla_Insumos,5,FALSE),"")</f>
        <v/>
      </c>
      <c r="C563" s="205"/>
      <c r="D563" s="206" t="str">
        <f t="shared" si="167"/>
        <v/>
      </c>
      <c r="E563" s="207"/>
      <c r="F563" s="208">
        <f t="shared" si="168"/>
        <v>0</v>
      </c>
      <c r="G563" s="266">
        <f t="shared" ref="G563:G575" si="170">ROUND(E563*F563,2)</f>
        <v>0</v>
      </c>
    </row>
    <row r="564" spans="1:7" s="211" customFormat="1" ht="24" customHeight="1" x14ac:dyDescent="0.2">
      <c r="A564" s="206" t="str">
        <f t="shared" si="166"/>
        <v/>
      </c>
      <c r="B564" s="204" t="str">
        <f t="shared" si="169"/>
        <v/>
      </c>
      <c r="C564" s="205"/>
      <c r="D564" s="206" t="str">
        <f t="shared" si="167"/>
        <v/>
      </c>
      <c r="E564" s="207"/>
      <c r="F564" s="208">
        <f t="shared" si="168"/>
        <v>0</v>
      </c>
      <c r="G564" s="266">
        <f t="shared" si="170"/>
        <v>0</v>
      </c>
    </row>
    <row r="565" spans="1:7" s="211" customFormat="1" ht="24" customHeight="1" x14ac:dyDescent="0.2">
      <c r="A565" s="206" t="str">
        <f t="shared" si="166"/>
        <v/>
      </c>
      <c r="B565" s="204" t="str">
        <f t="shared" si="169"/>
        <v/>
      </c>
      <c r="C565" s="205"/>
      <c r="D565" s="206" t="str">
        <f t="shared" si="167"/>
        <v/>
      </c>
      <c r="E565" s="207"/>
      <c r="F565" s="208">
        <f t="shared" si="168"/>
        <v>0</v>
      </c>
      <c r="G565" s="266">
        <f t="shared" si="170"/>
        <v>0</v>
      </c>
    </row>
    <row r="566" spans="1:7" s="211" customFormat="1" ht="24" customHeight="1" x14ac:dyDescent="0.2">
      <c r="A566" s="206" t="str">
        <f t="shared" si="166"/>
        <v/>
      </c>
      <c r="B566" s="204" t="str">
        <f t="shared" si="169"/>
        <v/>
      </c>
      <c r="C566" s="205"/>
      <c r="D566" s="206" t="str">
        <f t="shared" si="167"/>
        <v/>
      </c>
      <c r="E566" s="207"/>
      <c r="F566" s="208">
        <f t="shared" si="168"/>
        <v>0</v>
      </c>
      <c r="G566" s="266">
        <f t="shared" si="170"/>
        <v>0</v>
      </c>
    </row>
    <row r="567" spans="1:7" s="211" customFormat="1" ht="24" customHeight="1" x14ac:dyDescent="0.2">
      <c r="A567" s="206" t="str">
        <f t="shared" si="166"/>
        <v/>
      </c>
      <c r="B567" s="204" t="str">
        <f t="shared" si="169"/>
        <v/>
      </c>
      <c r="C567" s="205"/>
      <c r="D567" s="206" t="str">
        <f t="shared" si="167"/>
        <v/>
      </c>
      <c r="E567" s="207"/>
      <c r="F567" s="208">
        <f t="shared" si="168"/>
        <v>0</v>
      </c>
      <c r="G567" s="266">
        <f t="shared" si="170"/>
        <v>0</v>
      </c>
    </row>
    <row r="568" spans="1:7" s="211" customFormat="1" ht="24" customHeight="1" x14ac:dyDescent="0.2">
      <c r="A568" s="206" t="str">
        <f t="shared" si="166"/>
        <v/>
      </c>
      <c r="B568" s="204" t="str">
        <f t="shared" si="169"/>
        <v/>
      </c>
      <c r="C568" s="205"/>
      <c r="D568" s="206" t="str">
        <f t="shared" si="167"/>
        <v/>
      </c>
      <c r="E568" s="207"/>
      <c r="F568" s="208">
        <f t="shared" si="168"/>
        <v>0</v>
      </c>
      <c r="G568" s="266">
        <f t="shared" si="170"/>
        <v>0</v>
      </c>
    </row>
    <row r="569" spans="1:7" s="211" customFormat="1" ht="24" customHeight="1" x14ac:dyDescent="0.2">
      <c r="A569" s="206" t="str">
        <f t="shared" si="166"/>
        <v/>
      </c>
      <c r="B569" s="204" t="str">
        <f t="shared" si="169"/>
        <v/>
      </c>
      <c r="C569" s="205"/>
      <c r="D569" s="206" t="str">
        <f t="shared" si="167"/>
        <v/>
      </c>
      <c r="E569" s="207"/>
      <c r="F569" s="208">
        <f t="shared" si="168"/>
        <v>0</v>
      </c>
      <c r="G569" s="266">
        <f t="shared" si="170"/>
        <v>0</v>
      </c>
    </row>
    <row r="570" spans="1:7" s="211" customFormat="1" ht="24" customHeight="1" x14ac:dyDescent="0.2">
      <c r="A570" s="206" t="str">
        <f t="shared" si="166"/>
        <v/>
      </c>
      <c r="B570" s="204" t="str">
        <f t="shared" si="169"/>
        <v/>
      </c>
      <c r="C570" s="205"/>
      <c r="D570" s="206" t="str">
        <f t="shared" si="167"/>
        <v/>
      </c>
      <c r="E570" s="207"/>
      <c r="F570" s="208">
        <f t="shared" si="168"/>
        <v>0</v>
      </c>
      <c r="G570" s="266">
        <f t="shared" si="170"/>
        <v>0</v>
      </c>
    </row>
    <row r="571" spans="1:7" s="211" customFormat="1" ht="24" customHeight="1" x14ac:dyDescent="0.2">
      <c r="A571" s="206" t="str">
        <f t="shared" si="166"/>
        <v/>
      </c>
      <c r="B571" s="204" t="str">
        <f t="shared" si="169"/>
        <v/>
      </c>
      <c r="C571" s="205"/>
      <c r="D571" s="206" t="str">
        <f t="shared" si="167"/>
        <v/>
      </c>
      <c r="E571" s="207"/>
      <c r="F571" s="208">
        <f t="shared" si="168"/>
        <v>0</v>
      </c>
      <c r="G571" s="266">
        <f t="shared" si="170"/>
        <v>0</v>
      </c>
    </row>
    <row r="572" spans="1:7" s="211" customFormat="1" ht="24" customHeight="1" x14ac:dyDescent="0.2">
      <c r="A572" s="206" t="str">
        <f t="shared" si="166"/>
        <v/>
      </c>
      <c r="B572" s="204" t="str">
        <f t="shared" si="169"/>
        <v/>
      </c>
      <c r="C572" s="205"/>
      <c r="D572" s="206" t="str">
        <f t="shared" si="167"/>
        <v/>
      </c>
      <c r="E572" s="207"/>
      <c r="F572" s="208">
        <f t="shared" si="168"/>
        <v>0</v>
      </c>
      <c r="G572" s="266">
        <f t="shared" si="170"/>
        <v>0</v>
      </c>
    </row>
    <row r="573" spans="1:7" s="211" customFormat="1" ht="24" customHeight="1" x14ac:dyDescent="0.2">
      <c r="A573" s="206" t="str">
        <f t="shared" si="166"/>
        <v/>
      </c>
      <c r="B573" s="204" t="str">
        <f t="shared" si="169"/>
        <v/>
      </c>
      <c r="C573" s="205"/>
      <c r="D573" s="206" t="str">
        <f t="shared" si="167"/>
        <v/>
      </c>
      <c r="E573" s="207"/>
      <c r="F573" s="208">
        <f t="shared" si="168"/>
        <v>0</v>
      </c>
      <c r="G573" s="266">
        <f t="shared" si="170"/>
        <v>0</v>
      </c>
    </row>
    <row r="574" spans="1:7" s="211" customFormat="1" ht="24" customHeight="1" x14ac:dyDescent="0.2">
      <c r="A574" s="206" t="str">
        <f t="shared" si="166"/>
        <v/>
      </c>
      <c r="B574" s="204" t="str">
        <f t="shared" si="169"/>
        <v/>
      </c>
      <c r="C574" s="205"/>
      <c r="D574" s="206" t="str">
        <f t="shared" si="167"/>
        <v/>
      </c>
      <c r="E574" s="207"/>
      <c r="F574" s="208">
        <f t="shared" si="168"/>
        <v>0</v>
      </c>
      <c r="G574" s="266">
        <f t="shared" si="170"/>
        <v>0</v>
      </c>
    </row>
    <row r="575" spans="1:7" s="211" customFormat="1" ht="24" customHeight="1" x14ac:dyDescent="0.2">
      <c r="A575" s="206" t="str">
        <f t="shared" si="166"/>
        <v/>
      </c>
      <c r="B575" s="204" t="str">
        <f t="shared" si="169"/>
        <v/>
      </c>
      <c r="C575" s="205"/>
      <c r="D575" s="206" t="str">
        <f t="shared" si="167"/>
        <v/>
      </c>
      <c r="E575" s="207"/>
      <c r="F575" s="209">
        <f t="shared" si="168"/>
        <v>0</v>
      </c>
      <c r="G575" s="266">
        <f t="shared" si="170"/>
        <v>0</v>
      </c>
    </row>
    <row r="576" spans="1:7" ht="24" customHeight="1" x14ac:dyDescent="0.2">
      <c r="A576" s="267"/>
      <c r="D576" s="88"/>
      <c r="E576" s="89"/>
      <c r="F576" s="253" t="s">
        <v>30</v>
      </c>
      <c r="G576" s="268">
        <f>SUBTOTAL(9,G562:G575)</f>
        <v>0</v>
      </c>
    </row>
    <row r="577" spans="1:7" ht="24" customHeight="1" x14ac:dyDescent="0.2">
      <c r="A577" s="267"/>
      <c r="C577" s="98" t="s">
        <v>604</v>
      </c>
      <c r="D577" s="88"/>
      <c r="E577" s="89"/>
      <c r="G577" s="269"/>
    </row>
    <row r="578" spans="1:7" s="211" customFormat="1" ht="24" customHeight="1" x14ac:dyDescent="0.2">
      <c r="A578" s="206" t="str">
        <f t="shared" ref="A578:A585" si="171">IFERROR(VLOOKUP(C578,Tabla_Insumos,4,FALSE),"")</f>
        <v/>
      </c>
      <c r="B578" s="204">
        <f t="shared" ref="B578:B585" si="172">IFERROR(VLOOKUP(A578,Tabla_Indices,5,FALSE),"")</f>
        <v>0</v>
      </c>
      <c r="C578" s="205"/>
      <c r="D578" s="206" t="str">
        <f t="shared" ref="D578:D585" si="173">IFERROR(VLOOKUP(C578,Tabla_Insumos,2,FALSE),"")</f>
        <v/>
      </c>
      <c r="E578" s="207"/>
      <c r="F578" s="210">
        <f t="shared" ref="F578:F585" si="174">IFERROR(VLOOKUP(C578,Tabla_Insumos,3,FALSE),0)</f>
        <v>0</v>
      </c>
      <c r="G578" s="266">
        <f>ROUND(E578*F578,2)</f>
        <v>0</v>
      </c>
    </row>
    <row r="579" spans="1:7" s="211" customFormat="1" ht="24" customHeight="1" x14ac:dyDescent="0.2">
      <c r="A579" s="206" t="str">
        <f t="shared" si="171"/>
        <v/>
      </c>
      <c r="B579" s="204">
        <f t="shared" si="172"/>
        <v>0</v>
      </c>
      <c r="C579" s="205"/>
      <c r="D579" s="206" t="str">
        <f t="shared" si="173"/>
        <v/>
      </c>
      <c r="E579" s="207"/>
      <c r="F579" s="210">
        <f t="shared" si="174"/>
        <v>0</v>
      </c>
      <c r="G579" s="266">
        <f>ROUND(E579*F579,2)</f>
        <v>0</v>
      </c>
    </row>
    <row r="580" spans="1:7" s="211" customFormat="1" ht="24" customHeight="1" x14ac:dyDescent="0.2">
      <c r="A580" s="206" t="str">
        <f t="shared" si="171"/>
        <v/>
      </c>
      <c r="B580" s="204">
        <f t="shared" si="172"/>
        <v>0</v>
      </c>
      <c r="C580" s="205"/>
      <c r="D580" s="206" t="str">
        <f t="shared" si="173"/>
        <v/>
      </c>
      <c r="E580" s="207"/>
      <c r="F580" s="210">
        <f t="shared" si="174"/>
        <v>0</v>
      </c>
      <c r="G580" s="266">
        <f t="shared" ref="G580:G585" si="175">ROUND(E580*F580,2)</f>
        <v>0</v>
      </c>
    </row>
    <row r="581" spans="1:7" s="211" customFormat="1" ht="24" customHeight="1" x14ac:dyDescent="0.2">
      <c r="A581" s="206" t="str">
        <f t="shared" si="171"/>
        <v/>
      </c>
      <c r="B581" s="204">
        <f t="shared" si="172"/>
        <v>0</v>
      </c>
      <c r="C581" s="205"/>
      <c r="D581" s="206" t="str">
        <f t="shared" si="173"/>
        <v/>
      </c>
      <c r="E581" s="207"/>
      <c r="F581" s="210">
        <f t="shared" si="174"/>
        <v>0</v>
      </c>
      <c r="G581" s="266">
        <f t="shared" si="175"/>
        <v>0</v>
      </c>
    </row>
    <row r="582" spans="1:7" s="211" customFormat="1" ht="24" customHeight="1" x14ac:dyDescent="0.2">
      <c r="A582" s="206" t="str">
        <f t="shared" si="171"/>
        <v/>
      </c>
      <c r="B582" s="204">
        <f t="shared" si="172"/>
        <v>0</v>
      </c>
      <c r="C582" s="205"/>
      <c r="D582" s="206" t="str">
        <f t="shared" si="173"/>
        <v/>
      </c>
      <c r="E582" s="207"/>
      <c r="F582" s="208">
        <f t="shared" si="174"/>
        <v>0</v>
      </c>
      <c r="G582" s="266">
        <f t="shared" si="175"/>
        <v>0</v>
      </c>
    </row>
    <row r="583" spans="1:7" s="211" customFormat="1" ht="24" customHeight="1" x14ac:dyDescent="0.2">
      <c r="A583" s="206" t="str">
        <f t="shared" si="171"/>
        <v/>
      </c>
      <c r="B583" s="204">
        <f t="shared" si="172"/>
        <v>0</v>
      </c>
      <c r="C583" s="205"/>
      <c r="D583" s="206" t="str">
        <f t="shared" si="173"/>
        <v/>
      </c>
      <c r="E583" s="207"/>
      <c r="F583" s="208">
        <f t="shared" si="174"/>
        <v>0</v>
      </c>
      <c r="G583" s="266">
        <f t="shared" si="175"/>
        <v>0</v>
      </c>
    </row>
    <row r="584" spans="1:7" s="211" customFormat="1" ht="24" customHeight="1" x14ac:dyDescent="0.2">
      <c r="A584" s="206" t="str">
        <f t="shared" si="171"/>
        <v/>
      </c>
      <c r="B584" s="204">
        <f t="shared" si="172"/>
        <v>0</v>
      </c>
      <c r="C584" s="205"/>
      <c r="D584" s="206" t="str">
        <f t="shared" si="173"/>
        <v/>
      </c>
      <c r="E584" s="207"/>
      <c r="F584" s="208">
        <f t="shared" si="174"/>
        <v>0</v>
      </c>
      <c r="G584" s="266">
        <f t="shared" si="175"/>
        <v>0</v>
      </c>
    </row>
    <row r="585" spans="1:7" s="211" customFormat="1" ht="24" customHeight="1" x14ac:dyDescent="0.2">
      <c r="A585" s="206" t="str">
        <f t="shared" si="171"/>
        <v/>
      </c>
      <c r="B585" s="204">
        <f t="shared" si="172"/>
        <v>0</v>
      </c>
      <c r="C585" s="205"/>
      <c r="D585" s="206" t="str">
        <f t="shared" si="173"/>
        <v/>
      </c>
      <c r="E585" s="207"/>
      <c r="F585" s="208">
        <f t="shared" si="174"/>
        <v>0</v>
      </c>
      <c r="G585" s="266">
        <f t="shared" si="175"/>
        <v>0</v>
      </c>
    </row>
    <row r="586" spans="1:7" ht="24" customHeight="1" x14ac:dyDescent="0.2">
      <c r="A586" s="267"/>
      <c r="D586" s="88"/>
      <c r="E586" s="89"/>
      <c r="F586" s="253" t="s">
        <v>31</v>
      </c>
      <c r="G586" s="268">
        <f>SUBTOTAL(9,G578:G585)</f>
        <v>0</v>
      </c>
    </row>
    <row r="587" spans="1:7" ht="24" customHeight="1" x14ac:dyDescent="0.2">
      <c r="A587" s="267"/>
      <c r="C587" s="98" t="s">
        <v>605</v>
      </c>
      <c r="D587" s="88"/>
      <c r="E587" s="89"/>
      <c r="G587" s="269"/>
    </row>
    <row r="588" spans="1:7" s="211" customFormat="1" ht="24" customHeight="1" x14ac:dyDescent="0.2">
      <c r="A588" s="206" t="str">
        <f t="shared" ref="A588:A596" si="176">IFERROR(VLOOKUP(C588,Tabla_Insumos,4,FALSE),"")</f>
        <v/>
      </c>
      <c r="B588" s="204" t="str">
        <f t="shared" ref="B588:B596" si="177">IFERROR(VLOOKUP(C588,Tabla_Insumos,5,FALSE),"")</f>
        <v/>
      </c>
      <c r="C588" s="205"/>
      <c r="D588" s="206" t="str">
        <f t="shared" ref="D588:D596" si="178">IFERROR(VLOOKUP(C588,Tabla_Insumos,2,FALSE),"")</f>
        <v/>
      </c>
      <c r="E588" s="207"/>
      <c r="F588" s="208">
        <f t="shared" ref="F588:F596" si="179">IFERROR(VLOOKUP(C588,Tabla_Insumos,3,FALSE),0)</f>
        <v>0</v>
      </c>
      <c r="G588" s="266">
        <f t="shared" ref="G588:G596" si="180">ROUND(E588*F588,2)</f>
        <v>0</v>
      </c>
    </row>
    <row r="589" spans="1:7" s="211" customFormat="1" ht="24" customHeight="1" x14ac:dyDescent="0.2">
      <c r="A589" s="206" t="str">
        <f t="shared" si="176"/>
        <v/>
      </c>
      <c r="B589" s="204" t="str">
        <f t="shared" si="177"/>
        <v/>
      </c>
      <c r="C589" s="205"/>
      <c r="D589" s="206" t="str">
        <f t="shared" si="178"/>
        <v/>
      </c>
      <c r="E589" s="207"/>
      <c r="F589" s="208">
        <f t="shared" si="179"/>
        <v>0</v>
      </c>
      <c r="G589" s="266">
        <f t="shared" si="180"/>
        <v>0</v>
      </c>
    </row>
    <row r="590" spans="1:7" s="211" customFormat="1" ht="24" customHeight="1" x14ac:dyDescent="0.2">
      <c r="A590" s="206" t="str">
        <f t="shared" si="176"/>
        <v/>
      </c>
      <c r="B590" s="204" t="str">
        <f t="shared" si="177"/>
        <v/>
      </c>
      <c r="C590" s="205"/>
      <c r="D590" s="206" t="str">
        <f t="shared" si="178"/>
        <v/>
      </c>
      <c r="E590" s="207"/>
      <c r="F590" s="208">
        <f t="shared" si="179"/>
        <v>0</v>
      </c>
      <c r="G590" s="266">
        <f t="shared" si="180"/>
        <v>0</v>
      </c>
    </row>
    <row r="591" spans="1:7" s="211" customFormat="1" ht="24" customHeight="1" x14ac:dyDescent="0.2">
      <c r="A591" s="206" t="str">
        <f t="shared" si="176"/>
        <v/>
      </c>
      <c r="B591" s="204" t="str">
        <f t="shared" si="177"/>
        <v/>
      </c>
      <c r="C591" s="205"/>
      <c r="D591" s="206" t="str">
        <f t="shared" si="178"/>
        <v/>
      </c>
      <c r="E591" s="207"/>
      <c r="F591" s="208">
        <f t="shared" si="179"/>
        <v>0</v>
      </c>
      <c r="G591" s="266">
        <f t="shared" si="180"/>
        <v>0</v>
      </c>
    </row>
    <row r="592" spans="1:7" s="211" customFormat="1" ht="24" customHeight="1" x14ac:dyDescent="0.2">
      <c r="A592" s="206" t="str">
        <f t="shared" si="176"/>
        <v/>
      </c>
      <c r="B592" s="204" t="str">
        <f t="shared" si="177"/>
        <v/>
      </c>
      <c r="C592" s="205"/>
      <c r="D592" s="206" t="str">
        <f t="shared" si="178"/>
        <v/>
      </c>
      <c r="E592" s="207"/>
      <c r="F592" s="208">
        <f t="shared" si="179"/>
        <v>0</v>
      </c>
      <c r="G592" s="266">
        <f t="shared" si="180"/>
        <v>0</v>
      </c>
    </row>
    <row r="593" spans="1:7" s="211" customFormat="1" ht="24" customHeight="1" x14ac:dyDescent="0.2">
      <c r="A593" s="206" t="str">
        <f t="shared" si="176"/>
        <v/>
      </c>
      <c r="B593" s="204" t="str">
        <f t="shared" si="177"/>
        <v/>
      </c>
      <c r="C593" s="205"/>
      <c r="D593" s="206" t="str">
        <f t="shared" si="178"/>
        <v/>
      </c>
      <c r="E593" s="207"/>
      <c r="F593" s="208">
        <f t="shared" si="179"/>
        <v>0</v>
      </c>
      <c r="G593" s="266">
        <f t="shared" si="180"/>
        <v>0</v>
      </c>
    </row>
    <row r="594" spans="1:7" s="211" customFormat="1" ht="24" customHeight="1" x14ac:dyDescent="0.2">
      <c r="A594" s="206" t="str">
        <f t="shared" si="176"/>
        <v/>
      </c>
      <c r="B594" s="204" t="str">
        <f t="shared" si="177"/>
        <v/>
      </c>
      <c r="C594" s="205"/>
      <c r="D594" s="206" t="str">
        <f t="shared" si="178"/>
        <v/>
      </c>
      <c r="E594" s="207"/>
      <c r="F594" s="208">
        <f t="shared" si="179"/>
        <v>0</v>
      </c>
      <c r="G594" s="266">
        <f t="shared" si="180"/>
        <v>0</v>
      </c>
    </row>
    <row r="595" spans="1:7" s="211" customFormat="1" ht="24" customHeight="1" x14ac:dyDescent="0.2">
      <c r="A595" s="206" t="str">
        <f t="shared" si="176"/>
        <v/>
      </c>
      <c r="B595" s="204" t="str">
        <f t="shared" si="177"/>
        <v/>
      </c>
      <c r="C595" s="205"/>
      <c r="D595" s="206" t="str">
        <f t="shared" si="178"/>
        <v/>
      </c>
      <c r="E595" s="207"/>
      <c r="F595" s="208">
        <f t="shared" si="179"/>
        <v>0</v>
      </c>
      <c r="G595" s="266">
        <f t="shared" si="180"/>
        <v>0</v>
      </c>
    </row>
    <row r="596" spans="1:7" s="211" customFormat="1" ht="24" customHeight="1" x14ac:dyDescent="0.2">
      <c r="A596" s="206" t="str">
        <f t="shared" si="176"/>
        <v/>
      </c>
      <c r="B596" s="204" t="str">
        <f t="shared" si="177"/>
        <v/>
      </c>
      <c r="C596" s="205"/>
      <c r="D596" s="206" t="str">
        <f t="shared" si="178"/>
        <v/>
      </c>
      <c r="E596" s="207"/>
      <c r="F596" s="208">
        <f t="shared" si="179"/>
        <v>0</v>
      </c>
      <c r="G596" s="266">
        <f t="shared" si="180"/>
        <v>0</v>
      </c>
    </row>
    <row r="597" spans="1:7" ht="24" customHeight="1" x14ac:dyDescent="0.2">
      <c r="A597" s="270"/>
      <c r="B597" s="88"/>
      <c r="D597" s="88"/>
      <c r="E597" s="89"/>
      <c r="F597" s="253" t="s">
        <v>32</v>
      </c>
      <c r="G597" s="268">
        <f>SUBTOTAL(9,G588:G596)</f>
        <v>0</v>
      </c>
    </row>
    <row r="598" spans="1:7" ht="24" customHeight="1" x14ac:dyDescent="0.2">
      <c r="A598" s="271"/>
      <c r="B598" s="88"/>
      <c r="D598" s="88"/>
      <c r="E598" s="89"/>
      <c r="G598" s="269"/>
    </row>
    <row r="599" spans="1:7" ht="24" customHeight="1" x14ac:dyDescent="0.2">
      <c r="A599" s="272" t="str">
        <f>B557</f>
        <v>2.3</v>
      </c>
      <c r="B599" s="273" t="str">
        <f>C557</f>
        <v>Relleno de bases / insertos</v>
      </c>
      <c r="C599" s="95"/>
      <c r="D599" s="95" t="s">
        <v>33</v>
      </c>
      <c r="E599" s="96"/>
      <c r="F599" s="275" t="s">
        <v>34</v>
      </c>
      <c r="G599" s="274">
        <f>SUBTOTAL(9,G562:G598)</f>
        <v>0</v>
      </c>
    </row>
    <row r="601" spans="1:7" ht="24" customHeight="1" x14ac:dyDescent="0.2">
      <c r="A601" s="254" t="s">
        <v>36</v>
      </c>
      <c r="B601" s="255"/>
      <c r="C601" s="255"/>
      <c r="D601" s="255"/>
      <c r="E601" s="255"/>
      <c r="F601" s="255"/>
      <c r="G601" s="256"/>
    </row>
    <row r="602" spans="1:7" ht="24" customHeight="1" x14ac:dyDescent="0.2">
      <c r="A602" s="257" t="s">
        <v>601</v>
      </c>
      <c r="B602" s="84" t="str">
        <f>Comitente</f>
        <v>SUBSECRETARIA DE ARQUITECTURA</v>
      </c>
      <c r="C602" s="80"/>
      <c r="D602" s="85"/>
      <c r="E602" s="85"/>
      <c r="F602" s="86"/>
      <c r="G602" s="258"/>
    </row>
    <row r="603" spans="1:7" ht="24" customHeight="1" x14ac:dyDescent="0.2">
      <c r="A603" s="257" t="s">
        <v>602</v>
      </c>
      <c r="B603" s="84">
        <f>Contratista</f>
        <v>0</v>
      </c>
      <c r="C603" s="81"/>
      <c r="D603" s="81"/>
      <c r="E603" s="81"/>
      <c r="F603" s="87"/>
      <c r="G603" s="259"/>
    </row>
    <row r="604" spans="1:7" ht="24" customHeight="1" x14ac:dyDescent="0.2">
      <c r="A604" s="257" t="s">
        <v>23</v>
      </c>
      <c r="B604" s="84" t="str">
        <f>Obra</f>
        <v>Provincia de la Rioja</v>
      </c>
      <c r="C604" s="81"/>
      <c r="D604" s="81"/>
      <c r="E604" s="81"/>
      <c r="F604" s="87" t="s">
        <v>37</v>
      </c>
      <c r="G604" s="260">
        <f>Fecha_Base</f>
        <v>0</v>
      </c>
    </row>
    <row r="605" spans="1:7" ht="24" customHeight="1" x14ac:dyDescent="0.2">
      <c r="A605" s="261" t="s">
        <v>600</v>
      </c>
      <c r="B605" s="82" t="str">
        <f>Ubicación</f>
        <v>CHIMBAS - SAN JUAN</v>
      </c>
      <c r="C605" s="82"/>
      <c r="D605" s="88"/>
      <c r="E605" s="89"/>
      <c r="G605" s="262"/>
    </row>
    <row r="606" spans="1:7" ht="24" customHeight="1" x14ac:dyDescent="0.2">
      <c r="A606" s="261" t="s">
        <v>38</v>
      </c>
      <c r="B606" s="91">
        <f>IFERROR(VALUE(LEFT(B607,FIND(".",B607)-1)),"")</f>
        <v>2</v>
      </c>
      <c r="C606" s="83" t="str">
        <f>IFERROR(VLOOKUP(B606,Tabla_CyP,2,FALSE),"")</f>
        <v/>
      </c>
      <c r="E606" s="89"/>
      <c r="G606" s="262"/>
    </row>
    <row r="607" spans="1:7" ht="24" customHeight="1" x14ac:dyDescent="0.2">
      <c r="A607" s="261" t="s">
        <v>24</v>
      </c>
      <c r="B607" s="92" t="str">
        <f>IFERROR(VLOOKUP(COUNTIF($A$1:A607,"ANALISIS DE PRECIOS"),Tabla_NumeroItem,2,FALSE),"")</f>
        <v>2.4</v>
      </c>
      <c r="C607" s="83" t="str">
        <f>IFERROR(VLOOKUP(B607,Tabla_CyP,2,FALSE),"")</f>
        <v>Piso de Hº Aº espesor 15 cm</v>
      </c>
      <c r="D607" s="88"/>
      <c r="E607" s="89"/>
      <c r="F607" s="87" t="s">
        <v>25</v>
      </c>
      <c r="G607" s="263" t="str">
        <f>IFERROR(VLOOKUP(B607,Tabla_CyP,4,FALSE),"")</f>
        <v>m2</v>
      </c>
    </row>
    <row r="608" spans="1:7" ht="24" customHeight="1" x14ac:dyDescent="0.2">
      <c r="A608" s="261"/>
      <c r="B608" s="82"/>
      <c r="D608" s="88"/>
      <c r="E608" s="89"/>
      <c r="G608" s="262"/>
    </row>
    <row r="609" spans="1:123" ht="24" customHeight="1" x14ac:dyDescent="0.2">
      <c r="A609" s="345" t="s">
        <v>506</v>
      </c>
      <c r="B609" s="346"/>
      <c r="C609" s="347" t="s">
        <v>0</v>
      </c>
      <c r="D609" s="347" t="s">
        <v>26</v>
      </c>
      <c r="E609" s="349" t="s">
        <v>27</v>
      </c>
      <c r="F609" s="351" t="s">
        <v>28</v>
      </c>
      <c r="G609" s="351" t="s">
        <v>29</v>
      </c>
    </row>
    <row r="610" spans="1:123" s="88" customFormat="1" ht="24" customHeight="1" x14ac:dyDescent="0.2">
      <c r="A610" s="93" t="s">
        <v>507</v>
      </c>
      <c r="B610" s="93" t="s">
        <v>508</v>
      </c>
      <c r="C610" s="348"/>
      <c r="D610" s="348"/>
      <c r="E610" s="350"/>
      <c r="F610" s="352"/>
      <c r="G610" s="352"/>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12"/>
      <c r="CF610" s="212"/>
      <c r="CG610" s="212"/>
      <c r="CH610" s="212"/>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row>
    <row r="611" spans="1:123" ht="24" customHeight="1" x14ac:dyDescent="0.2">
      <c r="A611" s="264"/>
      <c r="B611" s="94"/>
      <c r="C611" s="131" t="s">
        <v>603</v>
      </c>
      <c r="D611" s="95"/>
      <c r="E611" s="96"/>
      <c r="F611" s="97"/>
      <c r="G611" s="265"/>
    </row>
    <row r="612" spans="1:123" s="211" customFormat="1" ht="24" customHeight="1" x14ac:dyDescent="0.2">
      <c r="A612" s="206" t="str">
        <f t="shared" ref="A612:A625" si="181">IFERROR(VLOOKUP(C612,Tabla_Insumos,4,FALSE),"")</f>
        <v/>
      </c>
      <c r="B612" s="204" t="str">
        <f>IFERROR(VLOOKUP(C612,Tabla_Insumos,5,FALSE),"")</f>
        <v/>
      </c>
      <c r="C612" s="205"/>
      <c r="D612" s="206" t="str">
        <f t="shared" ref="D612:D625" si="182">IFERROR(VLOOKUP(C612,Tabla_Insumos,2,FALSE),"")</f>
        <v/>
      </c>
      <c r="E612" s="207"/>
      <c r="F612" s="208">
        <f t="shared" ref="F612:F625" si="183">IFERROR(VLOOKUP(C612,Tabla_Insumos,3,FALSE),0)</f>
        <v>0</v>
      </c>
      <c r="G612" s="266">
        <f>ROUND(E612*F612,2)</f>
        <v>0</v>
      </c>
    </row>
    <row r="613" spans="1:123" s="211" customFormat="1" ht="24" customHeight="1" x14ac:dyDescent="0.2">
      <c r="A613" s="206" t="str">
        <f t="shared" si="181"/>
        <v/>
      </c>
      <c r="B613" s="204" t="str">
        <f t="shared" ref="B613:B625" si="184">IFERROR(VLOOKUP(C613,Tabla_Insumos,5,FALSE),"")</f>
        <v/>
      </c>
      <c r="C613" s="205"/>
      <c r="D613" s="206" t="str">
        <f t="shared" si="182"/>
        <v/>
      </c>
      <c r="E613" s="207"/>
      <c r="F613" s="208">
        <f t="shared" si="183"/>
        <v>0</v>
      </c>
      <c r="G613" s="266">
        <f t="shared" ref="G613:G625" si="185">ROUND(E613*F613,2)</f>
        <v>0</v>
      </c>
    </row>
    <row r="614" spans="1:123" s="211" customFormat="1" ht="24" customHeight="1" x14ac:dyDescent="0.2">
      <c r="A614" s="206" t="str">
        <f t="shared" si="181"/>
        <v/>
      </c>
      <c r="B614" s="204" t="str">
        <f t="shared" si="184"/>
        <v/>
      </c>
      <c r="C614" s="205"/>
      <c r="D614" s="206" t="str">
        <f t="shared" si="182"/>
        <v/>
      </c>
      <c r="E614" s="207"/>
      <c r="F614" s="208">
        <f t="shared" si="183"/>
        <v>0</v>
      </c>
      <c r="G614" s="266">
        <f t="shared" si="185"/>
        <v>0</v>
      </c>
    </row>
    <row r="615" spans="1:123" s="211" customFormat="1" ht="24" customHeight="1" x14ac:dyDescent="0.2">
      <c r="A615" s="206" t="str">
        <f t="shared" si="181"/>
        <v/>
      </c>
      <c r="B615" s="204" t="str">
        <f t="shared" si="184"/>
        <v/>
      </c>
      <c r="C615" s="205"/>
      <c r="D615" s="206" t="str">
        <f t="shared" si="182"/>
        <v/>
      </c>
      <c r="E615" s="207"/>
      <c r="F615" s="208">
        <f t="shared" si="183"/>
        <v>0</v>
      </c>
      <c r="G615" s="266">
        <f t="shared" si="185"/>
        <v>0</v>
      </c>
    </row>
    <row r="616" spans="1:123" s="211" customFormat="1" ht="24" customHeight="1" x14ac:dyDescent="0.2">
      <c r="A616" s="206" t="str">
        <f t="shared" si="181"/>
        <v/>
      </c>
      <c r="B616" s="204" t="str">
        <f t="shared" si="184"/>
        <v/>
      </c>
      <c r="C616" s="205"/>
      <c r="D616" s="206" t="str">
        <f t="shared" si="182"/>
        <v/>
      </c>
      <c r="E616" s="207"/>
      <c r="F616" s="208">
        <f t="shared" si="183"/>
        <v>0</v>
      </c>
      <c r="G616" s="266">
        <f t="shared" si="185"/>
        <v>0</v>
      </c>
    </row>
    <row r="617" spans="1:123" s="211" customFormat="1" ht="24" customHeight="1" x14ac:dyDescent="0.2">
      <c r="A617" s="206" t="str">
        <f t="shared" si="181"/>
        <v/>
      </c>
      <c r="B617" s="204" t="str">
        <f t="shared" si="184"/>
        <v/>
      </c>
      <c r="C617" s="205"/>
      <c r="D617" s="206" t="str">
        <f t="shared" si="182"/>
        <v/>
      </c>
      <c r="E617" s="207"/>
      <c r="F617" s="208">
        <f t="shared" si="183"/>
        <v>0</v>
      </c>
      <c r="G617" s="266">
        <f t="shared" si="185"/>
        <v>0</v>
      </c>
    </row>
    <row r="618" spans="1:123" s="211" customFormat="1" ht="24" customHeight="1" x14ac:dyDescent="0.2">
      <c r="A618" s="206" t="str">
        <f t="shared" si="181"/>
        <v/>
      </c>
      <c r="B618" s="204" t="str">
        <f t="shared" si="184"/>
        <v/>
      </c>
      <c r="C618" s="205"/>
      <c r="D618" s="206" t="str">
        <f t="shared" si="182"/>
        <v/>
      </c>
      <c r="E618" s="207"/>
      <c r="F618" s="208">
        <f t="shared" si="183"/>
        <v>0</v>
      </c>
      <c r="G618" s="266">
        <f t="shared" si="185"/>
        <v>0</v>
      </c>
    </row>
    <row r="619" spans="1:123" s="211" customFormat="1" ht="24" customHeight="1" x14ac:dyDescent="0.2">
      <c r="A619" s="206" t="str">
        <f t="shared" si="181"/>
        <v/>
      </c>
      <c r="B619" s="204" t="str">
        <f t="shared" si="184"/>
        <v/>
      </c>
      <c r="C619" s="205"/>
      <c r="D619" s="206" t="str">
        <f t="shared" si="182"/>
        <v/>
      </c>
      <c r="E619" s="207"/>
      <c r="F619" s="208">
        <f t="shared" si="183"/>
        <v>0</v>
      </c>
      <c r="G619" s="266">
        <f t="shared" si="185"/>
        <v>0</v>
      </c>
    </row>
    <row r="620" spans="1:123" s="211" customFormat="1" ht="24" customHeight="1" x14ac:dyDescent="0.2">
      <c r="A620" s="206" t="str">
        <f t="shared" si="181"/>
        <v/>
      </c>
      <c r="B620" s="204" t="str">
        <f t="shared" si="184"/>
        <v/>
      </c>
      <c r="C620" s="205"/>
      <c r="D620" s="206" t="str">
        <f t="shared" si="182"/>
        <v/>
      </c>
      <c r="E620" s="207"/>
      <c r="F620" s="208">
        <f t="shared" si="183"/>
        <v>0</v>
      </c>
      <c r="G620" s="266">
        <f t="shared" si="185"/>
        <v>0</v>
      </c>
    </row>
    <row r="621" spans="1:123" s="211" customFormat="1" ht="24" customHeight="1" x14ac:dyDescent="0.2">
      <c r="A621" s="206" t="str">
        <f t="shared" si="181"/>
        <v/>
      </c>
      <c r="B621" s="204" t="str">
        <f t="shared" si="184"/>
        <v/>
      </c>
      <c r="C621" s="205"/>
      <c r="D621" s="206" t="str">
        <f t="shared" si="182"/>
        <v/>
      </c>
      <c r="E621" s="207"/>
      <c r="F621" s="208">
        <f t="shared" si="183"/>
        <v>0</v>
      </c>
      <c r="G621" s="266">
        <f t="shared" si="185"/>
        <v>0</v>
      </c>
    </row>
    <row r="622" spans="1:123" s="211" customFormat="1" ht="24" customHeight="1" x14ac:dyDescent="0.2">
      <c r="A622" s="206" t="str">
        <f t="shared" si="181"/>
        <v/>
      </c>
      <c r="B622" s="204" t="str">
        <f t="shared" si="184"/>
        <v/>
      </c>
      <c r="C622" s="205"/>
      <c r="D622" s="206" t="str">
        <f t="shared" si="182"/>
        <v/>
      </c>
      <c r="E622" s="207"/>
      <c r="F622" s="208">
        <f t="shared" si="183"/>
        <v>0</v>
      </c>
      <c r="G622" s="266">
        <f t="shared" si="185"/>
        <v>0</v>
      </c>
    </row>
    <row r="623" spans="1:123" s="211" customFormat="1" ht="24" customHeight="1" x14ac:dyDescent="0.2">
      <c r="A623" s="206" t="str">
        <f t="shared" si="181"/>
        <v/>
      </c>
      <c r="B623" s="204" t="str">
        <f t="shared" si="184"/>
        <v/>
      </c>
      <c r="C623" s="205"/>
      <c r="D623" s="206" t="str">
        <f t="shared" si="182"/>
        <v/>
      </c>
      <c r="E623" s="207"/>
      <c r="F623" s="208">
        <f t="shared" si="183"/>
        <v>0</v>
      </c>
      <c r="G623" s="266">
        <f t="shared" si="185"/>
        <v>0</v>
      </c>
    </row>
    <row r="624" spans="1:123" s="211" customFormat="1" ht="24" customHeight="1" x14ac:dyDescent="0.2">
      <c r="A624" s="206" t="str">
        <f t="shared" si="181"/>
        <v/>
      </c>
      <c r="B624" s="204" t="str">
        <f t="shared" si="184"/>
        <v/>
      </c>
      <c r="C624" s="205"/>
      <c r="D624" s="206" t="str">
        <f t="shared" si="182"/>
        <v/>
      </c>
      <c r="E624" s="207"/>
      <c r="F624" s="208">
        <f t="shared" si="183"/>
        <v>0</v>
      </c>
      <c r="G624" s="266">
        <f t="shared" si="185"/>
        <v>0</v>
      </c>
    </row>
    <row r="625" spans="1:7" s="211" customFormat="1" ht="24" customHeight="1" x14ac:dyDescent="0.2">
      <c r="A625" s="206" t="str">
        <f t="shared" si="181"/>
        <v/>
      </c>
      <c r="B625" s="204" t="str">
        <f t="shared" si="184"/>
        <v/>
      </c>
      <c r="C625" s="205"/>
      <c r="D625" s="206" t="str">
        <f t="shared" si="182"/>
        <v/>
      </c>
      <c r="E625" s="207"/>
      <c r="F625" s="209">
        <f t="shared" si="183"/>
        <v>0</v>
      </c>
      <c r="G625" s="266">
        <f t="shared" si="185"/>
        <v>0</v>
      </c>
    </row>
    <row r="626" spans="1:7" ht="24" customHeight="1" x14ac:dyDescent="0.2">
      <c r="A626" s="267"/>
      <c r="D626" s="88"/>
      <c r="E626" s="89"/>
      <c r="F626" s="253" t="s">
        <v>30</v>
      </c>
      <c r="G626" s="268">
        <f>SUBTOTAL(9,G612:G625)</f>
        <v>0</v>
      </c>
    </row>
    <row r="627" spans="1:7" ht="24" customHeight="1" x14ac:dyDescent="0.2">
      <c r="A627" s="267"/>
      <c r="C627" s="98" t="s">
        <v>604</v>
      </c>
      <c r="D627" s="88"/>
      <c r="E627" s="89"/>
      <c r="G627" s="269"/>
    </row>
    <row r="628" spans="1:7" s="211" customFormat="1" ht="24" customHeight="1" x14ac:dyDescent="0.2">
      <c r="A628" s="206" t="str">
        <f t="shared" ref="A628:A635" si="186">IFERROR(VLOOKUP(C628,Tabla_Insumos,4,FALSE),"")</f>
        <v/>
      </c>
      <c r="B628" s="204">
        <f t="shared" ref="B628:B635" si="187">IFERROR(VLOOKUP(A628,Tabla_Indices,5,FALSE),"")</f>
        <v>0</v>
      </c>
      <c r="C628" s="205"/>
      <c r="D628" s="206" t="str">
        <f t="shared" ref="D628:D635" si="188">IFERROR(VLOOKUP(C628,Tabla_Insumos,2,FALSE),"")</f>
        <v/>
      </c>
      <c r="E628" s="207"/>
      <c r="F628" s="210">
        <f t="shared" ref="F628:F635" si="189">IFERROR(VLOOKUP(C628,Tabla_Insumos,3,FALSE),0)</f>
        <v>0</v>
      </c>
      <c r="G628" s="266">
        <f>ROUND(E628*F628,2)</f>
        <v>0</v>
      </c>
    </row>
    <row r="629" spans="1:7" s="211" customFormat="1" ht="24" customHeight="1" x14ac:dyDescent="0.2">
      <c r="A629" s="206" t="str">
        <f t="shared" si="186"/>
        <v/>
      </c>
      <c r="B629" s="204">
        <f t="shared" si="187"/>
        <v>0</v>
      </c>
      <c r="C629" s="205"/>
      <c r="D629" s="206" t="str">
        <f t="shared" si="188"/>
        <v/>
      </c>
      <c r="E629" s="207"/>
      <c r="F629" s="210">
        <f t="shared" si="189"/>
        <v>0</v>
      </c>
      <c r="G629" s="266">
        <f>ROUND(E629*F629,2)</f>
        <v>0</v>
      </c>
    </row>
    <row r="630" spans="1:7" s="211" customFormat="1" ht="24" customHeight="1" x14ac:dyDescent="0.2">
      <c r="A630" s="206" t="str">
        <f t="shared" si="186"/>
        <v/>
      </c>
      <c r="B630" s="204">
        <f t="shared" si="187"/>
        <v>0</v>
      </c>
      <c r="C630" s="205"/>
      <c r="D630" s="206" t="str">
        <f t="shared" si="188"/>
        <v/>
      </c>
      <c r="E630" s="207"/>
      <c r="F630" s="210">
        <f t="shared" si="189"/>
        <v>0</v>
      </c>
      <c r="G630" s="266">
        <f t="shared" ref="G630:G635" si="190">ROUND(E630*F630,2)</f>
        <v>0</v>
      </c>
    </row>
    <row r="631" spans="1:7" s="211" customFormat="1" ht="24" customHeight="1" x14ac:dyDescent="0.2">
      <c r="A631" s="206" t="str">
        <f t="shared" si="186"/>
        <v/>
      </c>
      <c r="B631" s="204">
        <f t="shared" si="187"/>
        <v>0</v>
      </c>
      <c r="C631" s="205"/>
      <c r="D631" s="206" t="str">
        <f t="shared" si="188"/>
        <v/>
      </c>
      <c r="E631" s="207"/>
      <c r="F631" s="210">
        <f t="shared" si="189"/>
        <v>0</v>
      </c>
      <c r="G631" s="266">
        <f t="shared" si="190"/>
        <v>0</v>
      </c>
    </row>
    <row r="632" spans="1:7" s="211" customFormat="1" ht="24" customHeight="1" x14ac:dyDescent="0.2">
      <c r="A632" s="206" t="str">
        <f t="shared" si="186"/>
        <v/>
      </c>
      <c r="B632" s="204">
        <f t="shared" si="187"/>
        <v>0</v>
      </c>
      <c r="C632" s="205"/>
      <c r="D632" s="206" t="str">
        <f t="shared" si="188"/>
        <v/>
      </c>
      <c r="E632" s="207"/>
      <c r="F632" s="208">
        <f t="shared" si="189"/>
        <v>0</v>
      </c>
      <c r="G632" s="266">
        <f t="shared" si="190"/>
        <v>0</v>
      </c>
    </row>
    <row r="633" spans="1:7" s="211" customFormat="1" ht="24" customHeight="1" x14ac:dyDescent="0.2">
      <c r="A633" s="206" t="str">
        <f t="shared" si="186"/>
        <v/>
      </c>
      <c r="B633" s="204">
        <f t="shared" si="187"/>
        <v>0</v>
      </c>
      <c r="C633" s="205"/>
      <c r="D633" s="206" t="str">
        <f t="shared" si="188"/>
        <v/>
      </c>
      <c r="E633" s="207"/>
      <c r="F633" s="208">
        <f t="shared" si="189"/>
        <v>0</v>
      </c>
      <c r="G633" s="266">
        <f t="shared" si="190"/>
        <v>0</v>
      </c>
    </row>
    <row r="634" spans="1:7" s="211" customFormat="1" ht="24" customHeight="1" x14ac:dyDescent="0.2">
      <c r="A634" s="206" t="str">
        <f t="shared" si="186"/>
        <v/>
      </c>
      <c r="B634" s="204">
        <f t="shared" si="187"/>
        <v>0</v>
      </c>
      <c r="C634" s="205"/>
      <c r="D634" s="206" t="str">
        <f t="shared" si="188"/>
        <v/>
      </c>
      <c r="E634" s="207"/>
      <c r="F634" s="208">
        <f t="shared" si="189"/>
        <v>0</v>
      </c>
      <c r="G634" s="266">
        <f t="shared" si="190"/>
        <v>0</v>
      </c>
    </row>
    <row r="635" spans="1:7" s="211" customFormat="1" ht="24" customHeight="1" x14ac:dyDescent="0.2">
      <c r="A635" s="206" t="str">
        <f t="shared" si="186"/>
        <v/>
      </c>
      <c r="B635" s="204">
        <f t="shared" si="187"/>
        <v>0</v>
      </c>
      <c r="C635" s="205"/>
      <c r="D635" s="206" t="str">
        <f t="shared" si="188"/>
        <v/>
      </c>
      <c r="E635" s="207"/>
      <c r="F635" s="208">
        <f t="shared" si="189"/>
        <v>0</v>
      </c>
      <c r="G635" s="266">
        <f t="shared" si="190"/>
        <v>0</v>
      </c>
    </row>
    <row r="636" spans="1:7" ht="24" customHeight="1" x14ac:dyDescent="0.2">
      <c r="A636" s="267"/>
      <c r="D636" s="88"/>
      <c r="E636" s="89"/>
      <c r="F636" s="253" t="s">
        <v>31</v>
      </c>
      <c r="G636" s="268">
        <f>SUBTOTAL(9,G628:G635)</f>
        <v>0</v>
      </c>
    </row>
    <row r="637" spans="1:7" ht="24" customHeight="1" x14ac:dyDescent="0.2">
      <c r="A637" s="267"/>
      <c r="C637" s="98" t="s">
        <v>605</v>
      </c>
      <c r="D637" s="88"/>
      <c r="E637" s="89"/>
      <c r="G637" s="269"/>
    </row>
    <row r="638" spans="1:7" s="211" customFormat="1" ht="24" customHeight="1" x14ac:dyDescent="0.2">
      <c r="A638" s="206" t="str">
        <f t="shared" ref="A638:A646" si="191">IFERROR(VLOOKUP(C638,Tabla_Insumos,4,FALSE),"")</f>
        <v/>
      </c>
      <c r="B638" s="204" t="str">
        <f t="shared" ref="B638:B646" si="192">IFERROR(VLOOKUP(C638,Tabla_Insumos,5,FALSE),"")</f>
        <v/>
      </c>
      <c r="C638" s="205"/>
      <c r="D638" s="206" t="str">
        <f t="shared" ref="D638:D646" si="193">IFERROR(VLOOKUP(C638,Tabla_Insumos,2,FALSE),"")</f>
        <v/>
      </c>
      <c r="E638" s="207"/>
      <c r="F638" s="208">
        <f t="shared" ref="F638:F646" si="194">IFERROR(VLOOKUP(C638,Tabla_Insumos,3,FALSE),0)</f>
        <v>0</v>
      </c>
      <c r="G638" s="266">
        <f t="shared" ref="G638:G646" si="195">ROUND(E638*F638,2)</f>
        <v>0</v>
      </c>
    </row>
    <row r="639" spans="1:7" s="211" customFormat="1" ht="24" customHeight="1" x14ac:dyDescent="0.2">
      <c r="A639" s="206" t="str">
        <f t="shared" si="191"/>
        <v/>
      </c>
      <c r="B639" s="204" t="str">
        <f t="shared" si="192"/>
        <v/>
      </c>
      <c r="C639" s="205"/>
      <c r="D639" s="206" t="str">
        <f t="shared" si="193"/>
        <v/>
      </c>
      <c r="E639" s="207"/>
      <c r="F639" s="208">
        <f t="shared" si="194"/>
        <v>0</v>
      </c>
      <c r="G639" s="266">
        <f t="shared" si="195"/>
        <v>0</v>
      </c>
    </row>
    <row r="640" spans="1:7" s="211" customFormat="1" ht="24" customHeight="1" x14ac:dyDescent="0.2">
      <c r="A640" s="206" t="str">
        <f t="shared" si="191"/>
        <v/>
      </c>
      <c r="B640" s="204" t="str">
        <f t="shared" si="192"/>
        <v/>
      </c>
      <c r="C640" s="205"/>
      <c r="D640" s="206" t="str">
        <f t="shared" si="193"/>
        <v/>
      </c>
      <c r="E640" s="207"/>
      <c r="F640" s="208">
        <f t="shared" si="194"/>
        <v>0</v>
      </c>
      <c r="G640" s="266">
        <f t="shared" si="195"/>
        <v>0</v>
      </c>
    </row>
    <row r="641" spans="1:7" s="211" customFormat="1" ht="24" customHeight="1" x14ac:dyDescent="0.2">
      <c r="A641" s="206" t="str">
        <f t="shared" si="191"/>
        <v/>
      </c>
      <c r="B641" s="204" t="str">
        <f t="shared" si="192"/>
        <v/>
      </c>
      <c r="C641" s="205"/>
      <c r="D641" s="206" t="str">
        <f t="shared" si="193"/>
        <v/>
      </c>
      <c r="E641" s="207"/>
      <c r="F641" s="208">
        <f t="shared" si="194"/>
        <v>0</v>
      </c>
      <c r="G641" s="266">
        <f t="shared" si="195"/>
        <v>0</v>
      </c>
    </row>
    <row r="642" spans="1:7" s="211" customFormat="1" ht="24" customHeight="1" x14ac:dyDescent="0.2">
      <c r="A642" s="206" t="str">
        <f t="shared" si="191"/>
        <v/>
      </c>
      <c r="B642" s="204" t="str">
        <f t="shared" si="192"/>
        <v/>
      </c>
      <c r="C642" s="205"/>
      <c r="D642" s="206" t="str">
        <f t="shared" si="193"/>
        <v/>
      </c>
      <c r="E642" s="207"/>
      <c r="F642" s="208">
        <f t="shared" si="194"/>
        <v>0</v>
      </c>
      <c r="G642" s="266">
        <f t="shared" si="195"/>
        <v>0</v>
      </c>
    </row>
    <row r="643" spans="1:7" s="211" customFormat="1" ht="24" customHeight="1" x14ac:dyDescent="0.2">
      <c r="A643" s="206" t="str">
        <f t="shared" si="191"/>
        <v/>
      </c>
      <c r="B643" s="204" t="str">
        <f t="shared" si="192"/>
        <v/>
      </c>
      <c r="C643" s="205"/>
      <c r="D643" s="206" t="str">
        <f t="shared" si="193"/>
        <v/>
      </c>
      <c r="E643" s="207"/>
      <c r="F643" s="208">
        <f t="shared" si="194"/>
        <v>0</v>
      </c>
      <c r="G643" s="266">
        <f t="shared" si="195"/>
        <v>0</v>
      </c>
    </row>
    <row r="644" spans="1:7" s="211" customFormat="1" ht="24" customHeight="1" x14ac:dyDescent="0.2">
      <c r="A644" s="206" t="str">
        <f t="shared" si="191"/>
        <v/>
      </c>
      <c r="B644" s="204" t="str">
        <f t="shared" si="192"/>
        <v/>
      </c>
      <c r="C644" s="205"/>
      <c r="D644" s="206" t="str">
        <f t="shared" si="193"/>
        <v/>
      </c>
      <c r="E644" s="207"/>
      <c r="F644" s="208">
        <f t="shared" si="194"/>
        <v>0</v>
      </c>
      <c r="G644" s="266">
        <f t="shared" si="195"/>
        <v>0</v>
      </c>
    </row>
    <row r="645" spans="1:7" s="211" customFormat="1" ht="24" customHeight="1" x14ac:dyDescent="0.2">
      <c r="A645" s="206" t="str">
        <f t="shared" si="191"/>
        <v/>
      </c>
      <c r="B645" s="204" t="str">
        <f t="shared" si="192"/>
        <v/>
      </c>
      <c r="C645" s="205"/>
      <c r="D645" s="206" t="str">
        <f t="shared" si="193"/>
        <v/>
      </c>
      <c r="E645" s="207"/>
      <c r="F645" s="208">
        <f t="shared" si="194"/>
        <v>0</v>
      </c>
      <c r="G645" s="266">
        <f t="shared" si="195"/>
        <v>0</v>
      </c>
    </row>
    <row r="646" spans="1:7" s="211" customFormat="1" ht="24" customHeight="1" x14ac:dyDescent="0.2">
      <c r="A646" s="206" t="str">
        <f t="shared" si="191"/>
        <v/>
      </c>
      <c r="B646" s="204" t="str">
        <f t="shared" si="192"/>
        <v/>
      </c>
      <c r="C646" s="205"/>
      <c r="D646" s="206" t="str">
        <f t="shared" si="193"/>
        <v/>
      </c>
      <c r="E646" s="207"/>
      <c r="F646" s="208">
        <f t="shared" si="194"/>
        <v>0</v>
      </c>
      <c r="G646" s="266">
        <f t="shared" si="195"/>
        <v>0</v>
      </c>
    </row>
    <row r="647" spans="1:7" ht="24" customHeight="1" x14ac:dyDescent="0.2">
      <c r="A647" s="270"/>
      <c r="B647" s="88"/>
      <c r="D647" s="88"/>
      <c r="E647" s="89"/>
      <c r="F647" s="253" t="s">
        <v>32</v>
      </c>
      <c r="G647" s="268">
        <f>SUBTOTAL(9,G638:G646)</f>
        <v>0</v>
      </c>
    </row>
    <row r="648" spans="1:7" ht="24" customHeight="1" x14ac:dyDescent="0.2">
      <c r="A648" s="271"/>
      <c r="B648" s="88"/>
      <c r="D648" s="88"/>
      <c r="E648" s="89"/>
      <c r="G648" s="269"/>
    </row>
    <row r="649" spans="1:7" ht="24" customHeight="1" x14ac:dyDescent="0.2">
      <c r="A649" s="272" t="str">
        <f>B607</f>
        <v>2.4</v>
      </c>
      <c r="B649" s="273" t="str">
        <f>C607</f>
        <v>Piso de Hº Aº espesor 15 cm</v>
      </c>
      <c r="C649" s="95"/>
      <c r="D649" s="95" t="s">
        <v>33</v>
      </c>
      <c r="E649" s="96"/>
      <c r="F649" s="275" t="s">
        <v>34</v>
      </c>
      <c r="G649" s="274">
        <f>SUBTOTAL(9,G612:G648)</f>
        <v>0</v>
      </c>
    </row>
    <row r="651" spans="1:7" ht="24" customHeight="1" x14ac:dyDescent="0.2">
      <c r="A651" s="254" t="s">
        <v>36</v>
      </c>
      <c r="B651" s="255"/>
      <c r="C651" s="255"/>
      <c r="D651" s="255"/>
      <c r="E651" s="255"/>
      <c r="F651" s="255"/>
      <c r="G651" s="256"/>
    </row>
    <row r="652" spans="1:7" ht="24" customHeight="1" x14ac:dyDescent="0.2">
      <c r="A652" s="257" t="s">
        <v>601</v>
      </c>
      <c r="B652" s="84" t="str">
        <f>Comitente</f>
        <v>SUBSECRETARIA DE ARQUITECTURA</v>
      </c>
      <c r="C652" s="80"/>
      <c r="D652" s="85"/>
      <c r="E652" s="85"/>
      <c r="F652" s="86"/>
      <c r="G652" s="258"/>
    </row>
    <row r="653" spans="1:7" ht="24" customHeight="1" x14ac:dyDescent="0.2">
      <c r="A653" s="257" t="s">
        <v>602</v>
      </c>
      <c r="B653" s="84">
        <f>Contratista</f>
        <v>0</v>
      </c>
      <c r="C653" s="81"/>
      <c r="D653" s="81"/>
      <c r="E653" s="81"/>
      <c r="F653" s="87"/>
      <c r="G653" s="259"/>
    </row>
    <row r="654" spans="1:7" ht="24" customHeight="1" x14ac:dyDescent="0.2">
      <c r="A654" s="257" t="s">
        <v>23</v>
      </c>
      <c r="B654" s="84" t="str">
        <f>Obra</f>
        <v>Provincia de la Rioja</v>
      </c>
      <c r="C654" s="81"/>
      <c r="D654" s="81"/>
      <c r="E654" s="81"/>
      <c r="F654" s="87" t="s">
        <v>37</v>
      </c>
      <c r="G654" s="260">
        <f>Fecha_Base</f>
        <v>0</v>
      </c>
    </row>
    <row r="655" spans="1:7" ht="24" customHeight="1" x14ac:dyDescent="0.2">
      <c r="A655" s="261" t="s">
        <v>600</v>
      </c>
      <c r="B655" s="82" t="str">
        <f>Ubicación</f>
        <v>CHIMBAS - SAN JUAN</v>
      </c>
      <c r="C655" s="82"/>
      <c r="D655" s="88"/>
      <c r="E655" s="89"/>
      <c r="G655" s="262"/>
    </row>
    <row r="656" spans="1:7" ht="24" customHeight="1" x14ac:dyDescent="0.2">
      <c r="A656" s="261" t="s">
        <v>38</v>
      </c>
      <c r="B656" s="91">
        <f>IFERROR(VALUE(LEFT(B657,FIND(".",B657)-1)),"")</f>
        <v>2</v>
      </c>
      <c r="C656" s="83" t="str">
        <f>IFERROR(VLOOKUP(B656,Tabla_CyP,2,FALSE),"")</f>
        <v/>
      </c>
      <c r="E656" s="89"/>
      <c r="G656" s="262"/>
    </row>
    <row r="657" spans="1:123" ht="24" customHeight="1" x14ac:dyDescent="0.2">
      <c r="A657" s="261" t="s">
        <v>24</v>
      </c>
      <c r="B657" s="92" t="str">
        <f>IFERROR(VLOOKUP(COUNTIF($A$1:A657,"ANALISIS DE PRECIOS"),Tabla_NumeroItem,2,FALSE),"")</f>
        <v>2.5</v>
      </c>
      <c r="C657" s="83" t="str">
        <f>IFERROR(VLOOKUP(B657,Tabla_CyP,2,FALSE),"")</f>
        <v>Terminación en piso de Hº Aº con cemento alisado (playón polideportivo)</v>
      </c>
      <c r="D657" s="88"/>
      <c r="E657" s="89"/>
      <c r="F657" s="87" t="s">
        <v>25</v>
      </c>
      <c r="G657" s="263" t="str">
        <f>IFERROR(VLOOKUP(B657,Tabla_CyP,4,FALSE),"")</f>
        <v>m2</v>
      </c>
    </row>
    <row r="658" spans="1:123" ht="24" customHeight="1" x14ac:dyDescent="0.2">
      <c r="A658" s="261"/>
      <c r="B658" s="82"/>
      <c r="D658" s="88"/>
      <c r="E658" s="89"/>
      <c r="G658" s="262"/>
    </row>
    <row r="659" spans="1:123" ht="24" customHeight="1" x14ac:dyDescent="0.2">
      <c r="A659" s="345" t="s">
        <v>506</v>
      </c>
      <c r="B659" s="346"/>
      <c r="C659" s="347" t="s">
        <v>0</v>
      </c>
      <c r="D659" s="347" t="s">
        <v>26</v>
      </c>
      <c r="E659" s="349" t="s">
        <v>27</v>
      </c>
      <c r="F659" s="351" t="s">
        <v>28</v>
      </c>
      <c r="G659" s="351" t="s">
        <v>29</v>
      </c>
    </row>
    <row r="660" spans="1:123" s="88" customFormat="1" ht="24" customHeight="1" x14ac:dyDescent="0.2">
      <c r="A660" s="93" t="s">
        <v>507</v>
      </c>
      <c r="B660" s="93" t="s">
        <v>508</v>
      </c>
      <c r="C660" s="348"/>
      <c r="D660" s="348"/>
      <c r="E660" s="350"/>
      <c r="F660" s="352"/>
      <c r="G660" s="352"/>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c r="BI660" s="212"/>
      <c r="BJ660" s="212"/>
      <c r="BK660" s="212"/>
      <c r="BL660" s="212"/>
      <c r="BM660" s="212"/>
      <c r="BN660" s="212"/>
      <c r="BO660" s="212"/>
      <c r="BP660" s="212"/>
      <c r="BQ660" s="212"/>
      <c r="BR660" s="212"/>
      <c r="BS660" s="212"/>
      <c r="BT660" s="212"/>
      <c r="BU660" s="212"/>
      <c r="BV660" s="212"/>
      <c r="BW660" s="212"/>
      <c r="BX660" s="212"/>
      <c r="BY660" s="212"/>
      <c r="BZ660" s="212"/>
      <c r="CA660" s="212"/>
      <c r="CB660" s="212"/>
      <c r="CC660" s="212"/>
      <c r="CD660" s="212"/>
      <c r="CE660" s="212"/>
      <c r="CF660" s="212"/>
      <c r="CG660" s="212"/>
      <c r="CH660" s="212"/>
      <c r="CI660" s="212"/>
      <c r="CJ660" s="212"/>
      <c r="CK660" s="212"/>
      <c r="CL660" s="212"/>
      <c r="CM660" s="212"/>
      <c r="CN660" s="212"/>
      <c r="CO660" s="212"/>
      <c r="CP660" s="212"/>
      <c r="CQ660" s="212"/>
      <c r="CR660" s="212"/>
      <c r="CS660" s="212"/>
      <c r="CT660" s="212"/>
      <c r="CU660" s="212"/>
      <c r="CV660" s="212"/>
      <c r="CW660" s="212"/>
      <c r="CX660" s="212"/>
      <c r="CY660" s="212"/>
      <c r="CZ660" s="212"/>
      <c r="DA660" s="212"/>
      <c r="DB660" s="212"/>
      <c r="DC660" s="212"/>
      <c r="DD660" s="212"/>
      <c r="DE660" s="212"/>
      <c r="DF660" s="212"/>
      <c r="DG660" s="212"/>
      <c r="DH660" s="212"/>
      <c r="DI660" s="212"/>
      <c r="DJ660" s="212"/>
      <c r="DK660" s="212"/>
      <c r="DL660" s="212"/>
      <c r="DM660" s="212"/>
      <c r="DN660" s="212"/>
      <c r="DO660" s="212"/>
      <c r="DP660" s="212"/>
      <c r="DQ660" s="212"/>
      <c r="DR660" s="212"/>
      <c r="DS660" s="212"/>
    </row>
    <row r="661" spans="1:123" ht="24" customHeight="1" x14ac:dyDescent="0.2">
      <c r="A661" s="264"/>
      <c r="B661" s="94"/>
      <c r="C661" s="131" t="s">
        <v>603</v>
      </c>
      <c r="D661" s="95"/>
      <c r="E661" s="96"/>
      <c r="F661" s="97"/>
      <c r="G661" s="265"/>
    </row>
    <row r="662" spans="1:123" s="211" customFormat="1" ht="24" customHeight="1" x14ac:dyDescent="0.2">
      <c r="A662" s="206" t="str">
        <f t="shared" ref="A662:A675" si="196">IFERROR(VLOOKUP(C662,Tabla_Insumos,4,FALSE),"")</f>
        <v/>
      </c>
      <c r="B662" s="204" t="str">
        <f>IFERROR(VLOOKUP(C662,Tabla_Insumos,5,FALSE),"")</f>
        <v/>
      </c>
      <c r="C662" s="205"/>
      <c r="D662" s="206" t="str">
        <f t="shared" ref="D662:D675" si="197">IFERROR(VLOOKUP(C662,Tabla_Insumos,2,FALSE),"")</f>
        <v/>
      </c>
      <c r="E662" s="207"/>
      <c r="F662" s="208">
        <f t="shared" ref="F662:F675" si="198">IFERROR(VLOOKUP(C662,Tabla_Insumos,3,FALSE),0)</f>
        <v>0</v>
      </c>
      <c r="G662" s="266">
        <f>ROUND(E662*F662,2)</f>
        <v>0</v>
      </c>
    </row>
    <row r="663" spans="1:123" s="211" customFormat="1" ht="24" customHeight="1" x14ac:dyDescent="0.2">
      <c r="A663" s="206" t="str">
        <f t="shared" si="196"/>
        <v/>
      </c>
      <c r="B663" s="204" t="str">
        <f t="shared" ref="B663:B675" si="199">IFERROR(VLOOKUP(C663,Tabla_Insumos,5,FALSE),"")</f>
        <v/>
      </c>
      <c r="C663" s="205"/>
      <c r="D663" s="206" t="str">
        <f t="shared" si="197"/>
        <v/>
      </c>
      <c r="E663" s="207"/>
      <c r="F663" s="208">
        <f t="shared" si="198"/>
        <v>0</v>
      </c>
      <c r="G663" s="266">
        <f t="shared" ref="G663:G675" si="200">ROUND(E663*F663,2)</f>
        <v>0</v>
      </c>
    </row>
    <row r="664" spans="1:123" s="211" customFormat="1" ht="24" customHeight="1" x14ac:dyDescent="0.2">
      <c r="A664" s="206" t="str">
        <f t="shared" si="196"/>
        <v/>
      </c>
      <c r="B664" s="204" t="str">
        <f t="shared" si="199"/>
        <v/>
      </c>
      <c r="C664" s="205"/>
      <c r="D664" s="206" t="str">
        <f t="shared" si="197"/>
        <v/>
      </c>
      <c r="E664" s="207"/>
      <c r="F664" s="208">
        <f t="shared" si="198"/>
        <v>0</v>
      </c>
      <c r="G664" s="266">
        <f t="shared" si="200"/>
        <v>0</v>
      </c>
    </row>
    <row r="665" spans="1:123" s="211" customFormat="1" ht="24" customHeight="1" x14ac:dyDescent="0.2">
      <c r="A665" s="206" t="str">
        <f t="shared" si="196"/>
        <v/>
      </c>
      <c r="B665" s="204" t="str">
        <f t="shared" si="199"/>
        <v/>
      </c>
      <c r="C665" s="205"/>
      <c r="D665" s="206" t="str">
        <f t="shared" si="197"/>
        <v/>
      </c>
      <c r="E665" s="207"/>
      <c r="F665" s="208">
        <f t="shared" si="198"/>
        <v>0</v>
      </c>
      <c r="G665" s="266">
        <f t="shared" si="200"/>
        <v>0</v>
      </c>
    </row>
    <row r="666" spans="1:123" s="211" customFormat="1" ht="24" customHeight="1" x14ac:dyDescent="0.2">
      <c r="A666" s="206" t="str">
        <f t="shared" si="196"/>
        <v/>
      </c>
      <c r="B666" s="204" t="str">
        <f t="shared" si="199"/>
        <v/>
      </c>
      <c r="C666" s="205"/>
      <c r="D666" s="206" t="str">
        <f t="shared" si="197"/>
        <v/>
      </c>
      <c r="E666" s="207"/>
      <c r="F666" s="208">
        <f t="shared" si="198"/>
        <v>0</v>
      </c>
      <c r="G666" s="266">
        <f t="shared" si="200"/>
        <v>0</v>
      </c>
    </row>
    <row r="667" spans="1:123" s="211" customFormat="1" ht="24" customHeight="1" x14ac:dyDescent="0.2">
      <c r="A667" s="206" t="str">
        <f t="shared" si="196"/>
        <v/>
      </c>
      <c r="B667" s="204" t="str">
        <f t="shared" si="199"/>
        <v/>
      </c>
      <c r="C667" s="205"/>
      <c r="D667" s="206" t="str">
        <f t="shared" si="197"/>
        <v/>
      </c>
      <c r="E667" s="207"/>
      <c r="F667" s="208">
        <f t="shared" si="198"/>
        <v>0</v>
      </c>
      <c r="G667" s="266">
        <f t="shared" si="200"/>
        <v>0</v>
      </c>
    </row>
    <row r="668" spans="1:123" s="211" customFormat="1" ht="24" customHeight="1" x14ac:dyDescent="0.2">
      <c r="A668" s="206" t="str">
        <f t="shared" si="196"/>
        <v/>
      </c>
      <c r="B668" s="204" t="str">
        <f t="shared" si="199"/>
        <v/>
      </c>
      <c r="C668" s="205"/>
      <c r="D668" s="206" t="str">
        <f t="shared" si="197"/>
        <v/>
      </c>
      <c r="E668" s="207"/>
      <c r="F668" s="208">
        <f t="shared" si="198"/>
        <v>0</v>
      </c>
      <c r="G668" s="266">
        <f t="shared" si="200"/>
        <v>0</v>
      </c>
    </row>
    <row r="669" spans="1:123" s="211" customFormat="1" ht="24" customHeight="1" x14ac:dyDescent="0.2">
      <c r="A669" s="206" t="str">
        <f t="shared" si="196"/>
        <v/>
      </c>
      <c r="B669" s="204" t="str">
        <f t="shared" si="199"/>
        <v/>
      </c>
      <c r="C669" s="205"/>
      <c r="D669" s="206" t="str">
        <f t="shared" si="197"/>
        <v/>
      </c>
      <c r="E669" s="207"/>
      <c r="F669" s="208">
        <f t="shared" si="198"/>
        <v>0</v>
      </c>
      <c r="G669" s="266">
        <f t="shared" si="200"/>
        <v>0</v>
      </c>
    </row>
    <row r="670" spans="1:123" s="211" customFormat="1" ht="24" customHeight="1" x14ac:dyDescent="0.2">
      <c r="A670" s="206" t="str">
        <f t="shared" si="196"/>
        <v/>
      </c>
      <c r="B670" s="204" t="str">
        <f t="shared" si="199"/>
        <v/>
      </c>
      <c r="C670" s="205"/>
      <c r="D670" s="206" t="str">
        <f t="shared" si="197"/>
        <v/>
      </c>
      <c r="E670" s="207"/>
      <c r="F670" s="208">
        <f t="shared" si="198"/>
        <v>0</v>
      </c>
      <c r="G670" s="266">
        <f t="shared" si="200"/>
        <v>0</v>
      </c>
    </row>
    <row r="671" spans="1:123" s="211" customFormat="1" ht="24" customHeight="1" x14ac:dyDescent="0.2">
      <c r="A671" s="206" t="str">
        <f t="shared" si="196"/>
        <v/>
      </c>
      <c r="B671" s="204" t="str">
        <f t="shared" si="199"/>
        <v/>
      </c>
      <c r="C671" s="205"/>
      <c r="D671" s="206" t="str">
        <f t="shared" si="197"/>
        <v/>
      </c>
      <c r="E671" s="207"/>
      <c r="F671" s="208">
        <f t="shared" si="198"/>
        <v>0</v>
      </c>
      <c r="G671" s="266">
        <f t="shared" si="200"/>
        <v>0</v>
      </c>
    </row>
    <row r="672" spans="1:123" s="211" customFormat="1" ht="24" customHeight="1" x14ac:dyDescent="0.2">
      <c r="A672" s="206" t="str">
        <f t="shared" si="196"/>
        <v/>
      </c>
      <c r="B672" s="204" t="str">
        <f t="shared" si="199"/>
        <v/>
      </c>
      <c r="C672" s="205"/>
      <c r="D672" s="206" t="str">
        <f t="shared" si="197"/>
        <v/>
      </c>
      <c r="E672" s="207"/>
      <c r="F672" s="208">
        <f t="shared" si="198"/>
        <v>0</v>
      </c>
      <c r="G672" s="266">
        <f t="shared" si="200"/>
        <v>0</v>
      </c>
    </row>
    <row r="673" spans="1:7" s="211" customFormat="1" ht="24" customHeight="1" x14ac:dyDescent="0.2">
      <c r="A673" s="206" t="str">
        <f t="shared" si="196"/>
        <v/>
      </c>
      <c r="B673" s="204" t="str">
        <f t="shared" si="199"/>
        <v/>
      </c>
      <c r="C673" s="205"/>
      <c r="D673" s="206" t="str">
        <f t="shared" si="197"/>
        <v/>
      </c>
      <c r="E673" s="207"/>
      <c r="F673" s="208">
        <f t="shared" si="198"/>
        <v>0</v>
      </c>
      <c r="G673" s="266">
        <f t="shared" si="200"/>
        <v>0</v>
      </c>
    </row>
    <row r="674" spans="1:7" s="211" customFormat="1" ht="24" customHeight="1" x14ac:dyDescent="0.2">
      <c r="A674" s="206" t="str">
        <f t="shared" si="196"/>
        <v/>
      </c>
      <c r="B674" s="204" t="str">
        <f t="shared" si="199"/>
        <v/>
      </c>
      <c r="C674" s="205"/>
      <c r="D674" s="206" t="str">
        <f t="shared" si="197"/>
        <v/>
      </c>
      <c r="E674" s="207"/>
      <c r="F674" s="208">
        <f t="shared" si="198"/>
        <v>0</v>
      </c>
      <c r="G674" s="266">
        <f t="shared" si="200"/>
        <v>0</v>
      </c>
    </row>
    <row r="675" spans="1:7" s="211" customFormat="1" ht="24" customHeight="1" x14ac:dyDescent="0.2">
      <c r="A675" s="206" t="str">
        <f t="shared" si="196"/>
        <v/>
      </c>
      <c r="B675" s="204" t="str">
        <f t="shared" si="199"/>
        <v/>
      </c>
      <c r="C675" s="205"/>
      <c r="D675" s="206" t="str">
        <f t="shared" si="197"/>
        <v/>
      </c>
      <c r="E675" s="207"/>
      <c r="F675" s="209">
        <f t="shared" si="198"/>
        <v>0</v>
      </c>
      <c r="G675" s="266">
        <f t="shared" si="200"/>
        <v>0</v>
      </c>
    </row>
    <row r="676" spans="1:7" ht="24" customHeight="1" x14ac:dyDescent="0.2">
      <c r="A676" s="267"/>
      <c r="D676" s="88"/>
      <c r="E676" s="89"/>
      <c r="F676" s="253" t="s">
        <v>30</v>
      </c>
      <c r="G676" s="268">
        <f>SUBTOTAL(9,G662:G675)</f>
        <v>0</v>
      </c>
    </row>
    <row r="677" spans="1:7" ht="24" customHeight="1" x14ac:dyDescent="0.2">
      <c r="A677" s="267"/>
      <c r="C677" s="98" t="s">
        <v>604</v>
      </c>
      <c r="D677" s="88"/>
      <c r="E677" s="89"/>
      <c r="G677" s="269"/>
    </row>
    <row r="678" spans="1:7" s="211" customFormat="1" ht="24" customHeight="1" x14ac:dyDescent="0.2">
      <c r="A678" s="206" t="str">
        <f t="shared" ref="A678:A685" si="201">IFERROR(VLOOKUP(C678,Tabla_Insumos,4,FALSE),"")</f>
        <v/>
      </c>
      <c r="B678" s="204">
        <f t="shared" ref="B678:B685" si="202">IFERROR(VLOOKUP(A678,Tabla_Indices,5,FALSE),"")</f>
        <v>0</v>
      </c>
      <c r="C678" s="205"/>
      <c r="D678" s="206" t="str">
        <f t="shared" ref="D678:D685" si="203">IFERROR(VLOOKUP(C678,Tabla_Insumos,2,FALSE),"")</f>
        <v/>
      </c>
      <c r="E678" s="207"/>
      <c r="F678" s="210">
        <f t="shared" ref="F678:F685" si="204">IFERROR(VLOOKUP(C678,Tabla_Insumos,3,FALSE),0)</f>
        <v>0</v>
      </c>
      <c r="G678" s="266">
        <f>ROUND(E678*F678,2)</f>
        <v>0</v>
      </c>
    </row>
    <row r="679" spans="1:7" s="211" customFormat="1" ht="24" customHeight="1" x14ac:dyDescent="0.2">
      <c r="A679" s="206" t="str">
        <f t="shared" si="201"/>
        <v/>
      </c>
      <c r="B679" s="204">
        <f t="shared" si="202"/>
        <v>0</v>
      </c>
      <c r="C679" s="205"/>
      <c r="D679" s="206" t="str">
        <f t="shared" si="203"/>
        <v/>
      </c>
      <c r="E679" s="207"/>
      <c r="F679" s="210">
        <f t="shared" si="204"/>
        <v>0</v>
      </c>
      <c r="G679" s="266">
        <f>ROUND(E679*F679,2)</f>
        <v>0</v>
      </c>
    </row>
    <row r="680" spans="1:7" s="211" customFormat="1" ht="24" customHeight="1" x14ac:dyDescent="0.2">
      <c r="A680" s="206" t="str">
        <f t="shared" si="201"/>
        <v/>
      </c>
      <c r="B680" s="204">
        <f t="shared" si="202"/>
        <v>0</v>
      </c>
      <c r="C680" s="205"/>
      <c r="D680" s="206" t="str">
        <f t="shared" si="203"/>
        <v/>
      </c>
      <c r="E680" s="207"/>
      <c r="F680" s="210">
        <f t="shared" si="204"/>
        <v>0</v>
      </c>
      <c r="G680" s="266">
        <f t="shared" ref="G680:G685" si="205">ROUND(E680*F680,2)</f>
        <v>0</v>
      </c>
    </row>
    <row r="681" spans="1:7" s="211" customFormat="1" ht="24" customHeight="1" x14ac:dyDescent="0.2">
      <c r="A681" s="206" t="str">
        <f t="shared" si="201"/>
        <v/>
      </c>
      <c r="B681" s="204">
        <f t="shared" si="202"/>
        <v>0</v>
      </c>
      <c r="C681" s="205"/>
      <c r="D681" s="206" t="str">
        <f t="shared" si="203"/>
        <v/>
      </c>
      <c r="E681" s="207"/>
      <c r="F681" s="210">
        <f t="shared" si="204"/>
        <v>0</v>
      </c>
      <c r="G681" s="266">
        <f t="shared" si="205"/>
        <v>0</v>
      </c>
    </row>
    <row r="682" spans="1:7" s="211" customFormat="1" ht="24" customHeight="1" x14ac:dyDescent="0.2">
      <c r="A682" s="206" t="str">
        <f t="shared" si="201"/>
        <v/>
      </c>
      <c r="B682" s="204">
        <f t="shared" si="202"/>
        <v>0</v>
      </c>
      <c r="C682" s="205"/>
      <c r="D682" s="206" t="str">
        <f t="shared" si="203"/>
        <v/>
      </c>
      <c r="E682" s="207"/>
      <c r="F682" s="208">
        <f t="shared" si="204"/>
        <v>0</v>
      </c>
      <c r="G682" s="266">
        <f t="shared" si="205"/>
        <v>0</v>
      </c>
    </row>
    <row r="683" spans="1:7" s="211" customFormat="1" ht="24" customHeight="1" x14ac:dyDescent="0.2">
      <c r="A683" s="206" t="str">
        <f t="shared" si="201"/>
        <v/>
      </c>
      <c r="B683" s="204">
        <f t="shared" si="202"/>
        <v>0</v>
      </c>
      <c r="C683" s="205"/>
      <c r="D683" s="206" t="str">
        <f t="shared" si="203"/>
        <v/>
      </c>
      <c r="E683" s="207"/>
      <c r="F683" s="208">
        <f t="shared" si="204"/>
        <v>0</v>
      </c>
      <c r="G683" s="266">
        <f t="shared" si="205"/>
        <v>0</v>
      </c>
    </row>
    <row r="684" spans="1:7" s="211" customFormat="1" ht="24" customHeight="1" x14ac:dyDescent="0.2">
      <c r="A684" s="206" t="str">
        <f t="shared" si="201"/>
        <v/>
      </c>
      <c r="B684" s="204">
        <f t="shared" si="202"/>
        <v>0</v>
      </c>
      <c r="C684" s="205"/>
      <c r="D684" s="206" t="str">
        <f t="shared" si="203"/>
        <v/>
      </c>
      <c r="E684" s="207"/>
      <c r="F684" s="208">
        <f t="shared" si="204"/>
        <v>0</v>
      </c>
      <c r="G684" s="266">
        <f t="shared" si="205"/>
        <v>0</v>
      </c>
    </row>
    <row r="685" spans="1:7" s="211" customFormat="1" ht="24" customHeight="1" x14ac:dyDescent="0.2">
      <c r="A685" s="206" t="str">
        <f t="shared" si="201"/>
        <v/>
      </c>
      <c r="B685" s="204">
        <f t="shared" si="202"/>
        <v>0</v>
      </c>
      <c r="C685" s="205"/>
      <c r="D685" s="206" t="str">
        <f t="shared" si="203"/>
        <v/>
      </c>
      <c r="E685" s="207"/>
      <c r="F685" s="208">
        <f t="shared" si="204"/>
        <v>0</v>
      </c>
      <c r="G685" s="266">
        <f t="shared" si="205"/>
        <v>0</v>
      </c>
    </row>
    <row r="686" spans="1:7" ht="24" customHeight="1" x14ac:dyDescent="0.2">
      <c r="A686" s="267"/>
      <c r="D686" s="88"/>
      <c r="E686" s="89"/>
      <c r="F686" s="253" t="s">
        <v>31</v>
      </c>
      <c r="G686" s="268">
        <f>SUBTOTAL(9,G678:G685)</f>
        <v>0</v>
      </c>
    </row>
    <row r="687" spans="1:7" ht="24" customHeight="1" x14ac:dyDescent="0.2">
      <c r="A687" s="267"/>
      <c r="C687" s="98" t="s">
        <v>605</v>
      </c>
      <c r="D687" s="88"/>
      <c r="E687" s="89"/>
      <c r="G687" s="269"/>
    </row>
    <row r="688" spans="1:7" s="211" customFormat="1" ht="24" customHeight="1" x14ac:dyDescent="0.2">
      <c r="A688" s="206" t="str">
        <f t="shared" ref="A688:A696" si="206">IFERROR(VLOOKUP(C688,Tabla_Insumos,4,FALSE),"")</f>
        <v/>
      </c>
      <c r="B688" s="204" t="str">
        <f t="shared" ref="B688:B696" si="207">IFERROR(VLOOKUP(C688,Tabla_Insumos,5,FALSE),"")</f>
        <v/>
      </c>
      <c r="C688" s="205"/>
      <c r="D688" s="206" t="str">
        <f t="shared" ref="D688:D696" si="208">IFERROR(VLOOKUP(C688,Tabla_Insumos,2,FALSE),"")</f>
        <v/>
      </c>
      <c r="E688" s="207"/>
      <c r="F688" s="208">
        <f t="shared" ref="F688:F696" si="209">IFERROR(VLOOKUP(C688,Tabla_Insumos,3,FALSE),0)</f>
        <v>0</v>
      </c>
      <c r="G688" s="266">
        <f t="shared" ref="G688:G696" si="210">ROUND(E688*F688,2)</f>
        <v>0</v>
      </c>
    </row>
    <row r="689" spans="1:7" s="211" customFormat="1" ht="24" customHeight="1" x14ac:dyDescent="0.2">
      <c r="A689" s="206" t="str">
        <f t="shared" si="206"/>
        <v/>
      </c>
      <c r="B689" s="204" t="str">
        <f t="shared" si="207"/>
        <v/>
      </c>
      <c r="C689" s="205"/>
      <c r="D689" s="206" t="str">
        <f t="shared" si="208"/>
        <v/>
      </c>
      <c r="E689" s="207"/>
      <c r="F689" s="208">
        <f t="shared" si="209"/>
        <v>0</v>
      </c>
      <c r="G689" s="266">
        <f t="shared" si="210"/>
        <v>0</v>
      </c>
    </row>
    <row r="690" spans="1:7" s="211" customFormat="1" ht="24" customHeight="1" x14ac:dyDescent="0.2">
      <c r="A690" s="206" t="str">
        <f t="shared" si="206"/>
        <v/>
      </c>
      <c r="B690" s="204" t="str">
        <f t="shared" si="207"/>
        <v/>
      </c>
      <c r="C690" s="205"/>
      <c r="D690" s="206" t="str">
        <f t="shared" si="208"/>
        <v/>
      </c>
      <c r="E690" s="207"/>
      <c r="F690" s="208">
        <f t="shared" si="209"/>
        <v>0</v>
      </c>
      <c r="G690" s="266">
        <f t="shared" si="210"/>
        <v>0</v>
      </c>
    </row>
    <row r="691" spans="1:7" s="211" customFormat="1" ht="24" customHeight="1" x14ac:dyDescent="0.2">
      <c r="A691" s="206" t="str">
        <f t="shared" si="206"/>
        <v/>
      </c>
      <c r="B691" s="204" t="str">
        <f t="shared" si="207"/>
        <v/>
      </c>
      <c r="C691" s="205"/>
      <c r="D691" s="206" t="str">
        <f t="shared" si="208"/>
        <v/>
      </c>
      <c r="E691" s="207"/>
      <c r="F691" s="208">
        <f t="shared" si="209"/>
        <v>0</v>
      </c>
      <c r="G691" s="266">
        <f t="shared" si="210"/>
        <v>0</v>
      </c>
    </row>
    <row r="692" spans="1:7" s="211" customFormat="1" ht="24" customHeight="1" x14ac:dyDescent="0.2">
      <c r="A692" s="206" t="str">
        <f t="shared" si="206"/>
        <v/>
      </c>
      <c r="B692" s="204" t="str">
        <f t="shared" si="207"/>
        <v/>
      </c>
      <c r="C692" s="205"/>
      <c r="D692" s="206" t="str">
        <f t="shared" si="208"/>
        <v/>
      </c>
      <c r="E692" s="207"/>
      <c r="F692" s="208">
        <f t="shared" si="209"/>
        <v>0</v>
      </c>
      <c r="G692" s="266">
        <f t="shared" si="210"/>
        <v>0</v>
      </c>
    </row>
    <row r="693" spans="1:7" s="211" customFormat="1" ht="24" customHeight="1" x14ac:dyDescent="0.2">
      <c r="A693" s="206" t="str">
        <f t="shared" si="206"/>
        <v/>
      </c>
      <c r="B693" s="204" t="str">
        <f t="shared" si="207"/>
        <v/>
      </c>
      <c r="C693" s="205"/>
      <c r="D693" s="206" t="str">
        <f t="shared" si="208"/>
        <v/>
      </c>
      <c r="E693" s="207"/>
      <c r="F693" s="208">
        <f t="shared" si="209"/>
        <v>0</v>
      </c>
      <c r="G693" s="266">
        <f t="shared" si="210"/>
        <v>0</v>
      </c>
    </row>
    <row r="694" spans="1:7" s="211" customFormat="1" ht="24" customHeight="1" x14ac:dyDescent="0.2">
      <c r="A694" s="206" t="str">
        <f t="shared" si="206"/>
        <v/>
      </c>
      <c r="B694" s="204" t="str">
        <f t="shared" si="207"/>
        <v/>
      </c>
      <c r="C694" s="205"/>
      <c r="D694" s="206" t="str">
        <f t="shared" si="208"/>
        <v/>
      </c>
      <c r="E694" s="207"/>
      <c r="F694" s="208">
        <f t="shared" si="209"/>
        <v>0</v>
      </c>
      <c r="G694" s="266">
        <f t="shared" si="210"/>
        <v>0</v>
      </c>
    </row>
    <row r="695" spans="1:7" s="211" customFormat="1" ht="24" customHeight="1" x14ac:dyDescent="0.2">
      <c r="A695" s="206" t="str">
        <f t="shared" si="206"/>
        <v/>
      </c>
      <c r="B695" s="204" t="str">
        <f t="shared" si="207"/>
        <v/>
      </c>
      <c r="C695" s="205"/>
      <c r="D695" s="206" t="str">
        <f t="shared" si="208"/>
        <v/>
      </c>
      <c r="E695" s="207"/>
      <c r="F695" s="208">
        <f t="shared" si="209"/>
        <v>0</v>
      </c>
      <c r="G695" s="266">
        <f t="shared" si="210"/>
        <v>0</v>
      </c>
    </row>
    <row r="696" spans="1:7" s="211" customFormat="1" ht="24" customHeight="1" x14ac:dyDescent="0.2">
      <c r="A696" s="206" t="str">
        <f t="shared" si="206"/>
        <v/>
      </c>
      <c r="B696" s="204" t="str">
        <f t="shared" si="207"/>
        <v/>
      </c>
      <c r="C696" s="205"/>
      <c r="D696" s="206" t="str">
        <f t="shared" si="208"/>
        <v/>
      </c>
      <c r="E696" s="207"/>
      <c r="F696" s="208">
        <f t="shared" si="209"/>
        <v>0</v>
      </c>
      <c r="G696" s="266">
        <f t="shared" si="210"/>
        <v>0</v>
      </c>
    </row>
    <row r="697" spans="1:7" ht="24" customHeight="1" x14ac:dyDescent="0.2">
      <c r="A697" s="270"/>
      <c r="B697" s="88"/>
      <c r="D697" s="88"/>
      <c r="E697" s="89"/>
      <c r="F697" s="253" t="s">
        <v>32</v>
      </c>
      <c r="G697" s="268">
        <f>SUBTOTAL(9,G688:G696)</f>
        <v>0</v>
      </c>
    </row>
    <row r="698" spans="1:7" ht="24" customHeight="1" x14ac:dyDescent="0.2">
      <c r="A698" s="271"/>
      <c r="B698" s="88"/>
      <c r="D698" s="88"/>
      <c r="E698" s="89"/>
      <c r="G698" s="269"/>
    </row>
    <row r="699" spans="1:7" ht="24" customHeight="1" x14ac:dyDescent="0.2">
      <c r="A699" s="272" t="str">
        <f>B657</f>
        <v>2.5</v>
      </c>
      <c r="B699" s="273" t="str">
        <f>C657</f>
        <v>Terminación en piso de Hº Aº con cemento alisado (playón polideportivo)</v>
      </c>
      <c r="C699" s="95"/>
      <c r="D699" s="95" t="s">
        <v>33</v>
      </c>
      <c r="E699" s="96"/>
      <c r="F699" s="275" t="s">
        <v>34</v>
      </c>
      <c r="G699" s="274">
        <f>SUBTOTAL(9,G662:G698)</f>
        <v>0</v>
      </c>
    </row>
    <row r="701" spans="1:7" ht="24" customHeight="1" x14ac:dyDescent="0.2">
      <c r="A701" s="254" t="s">
        <v>36</v>
      </c>
      <c r="B701" s="255"/>
      <c r="C701" s="255"/>
      <c r="D701" s="255"/>
      <c r="E701" s="255"/>
      <c r="F701" s="255"/>
      <c r="G701" s="256"/>
    </row>
    <row r="702" spans="1:7" ht="24" customHeight="1" x14ac:dyDescent="0.2">
      <c r="A702" s="257" t="s">
        <v>601</v>
      </c>
      <c r="B702" s="84" t="str">
        <f>Comitente</f>
        <v>SUBSECRETARIA DE ARQUITECTURA</v>
      </c>
      <c r="C702" s="80"/>
      <c r="D702" s="85"/>
      <c r="E702" s="85"/>
      <c r="F702" s="86"/>
      <c r="G702" s="258"/>
    </row>
    <row r="703" spans="1:7" ht="24" customHeight="1" x14ac:dyDescent="0.2">
      <c r="A703" s="257" t="s">
        <v>602</v>
      </c>
      <c r="B703" s="84">
        <f>Contratista</f>
        <v>0</v>
      </c>
      <c r="C703" s="81"/>
      <c r="D703" s="81"/>
      <c r="E703" s="81"/>
      <c r="F703" s="87"/>
      <c r="G703" s="259"/>
    </row>
    <row r="704" spans="1:7" ht="24" customHeight="1" x14ac:dyDescent="0.2">
      <c r="A704" s="257" t="s">
        <v>23</v>
      </c>
      <c r="B704" s="84" t="str">
        <f>Obra</f>
        <v>Provincia de la Rioja</v>
      </c>
      <c r="C704" s="81"/>
      <c r="D704" s="81"/>
      <c r="E704" s="81"/>
      <c r="F704" s="87" t="s">
        <v>37</v>
      </c>
      <c r="G704" s="260">
        <f>Fecha_Base</f>
        <v>0</v>
      </c>
    </row>
    <row r="705" spans="1:123" ht="24" customHeight="1" x14ac:dyDescent="0.2">
      <c r="A705" s="261" t="s">
        <v>600</v>
      </c>
      <c r="B705" s="82" t="str">
        <f>Ubicación</f>
        <v>CHIMBAS - SAN JUAN</v>
      </c>
      <c r="C705" s="82"/>
      <c r="D705" s="88"/>
      <c r="E705" s="89"/>
      <c r="G705" s="262"/>
    </row>
    <row r="706" spans="1:123" ht="24" customHeight="1" x14ac:dyDescent="0.2">
      <c r="A706" s="261" t="s">
        <v>38</v>
      </c>
      <c r="B706" s="91">
        <f>IFERROR(VALUE(LEFT(B707,FIND(".",B707)-1)),"")</f>
        <v>2</v>
      </c>
      <c r="C706" s="83" t="str">
        <f>IFERROR(VLOOKUP(B706,Tabla_CyP,2,FALSE),"")</f>
        <v/>
      </c>
      <c r="E706" s="89"/>
      <c r="G706" s="262"/>
    </row>
    <row r="707" spans="1:123" ht="24" customHeight="1" x14ac:dyDescent="0.2">
      <c r="A707" s="261" t="s">
        <v>24</v>
      </c>
      <c r="B707" s="92" t="str">
        <f>IFERROR(VLOOKUP(COUNTIF($A$1:A707,"ANALISIS DE PRECIOS"),Tabla_NumeroItem,2,FALSE),"")</f>
        <v>2.6</v>
      </c>
      <c r="C707" s="83" t="str">
        <f>IFERROR(VLOOKUP(B707,Tabla_CyP,2,FALSE),"")</f>
        <v>Cordón perimetral Hº Aº</v>
      </c>
      <c r="D707" s="88"/>
      <c r="E707" s="89"/>
      <c r="F707" s="87" t="s">
        <v>25</v>
      </c>
      <c r="G707" s="263" t="str">
        <f>IFERROR(VLOOKUP(B707,Tabla_CyP,4,FALSE),"")</f>
        <v>ml</v>
      </c>
    </row>
    <row r="708" spans="1:123" ht="24" customHeight="1" x14ac:dyDescent="0.2">
      <c r="A708" s="261"/>
      <c r="B708" s="82"/>
      <c r="D708" s="88"/>
      <c r="E708" s="89"/>
      <c r="G708" s="262"/>
    </row>
    <row r="709" spans="1:123" ht="24" customHeight="1" x14ac:dyDescent="0.2">
      <c r="A709" s="345" t="s">
        <v>506</v>
      </c>
      <c r="B709" s="346"/>
      <c r="C709" s="347" t="s">
        <v>0</v>
      </c>
      <c r="D709" s="347" t="s">
        <v>26</v>
      </c>
      <c r="E709" s="349" t="s">
        <v>27</v>
      </c>
      <c r="F709" s="351" t="s">
        <v>28</v>
      </c>
      <c r="G709" s="351" t="s">
        <v>29</v>
      </c>
    </row>
    <row r="710" spans="1:123" s="88" customFormat="1" ht="24" customHeight="1" x14ac:dyDescent="0.2">
      <c r="A710" s="93" t="s">
        <v>507</v>
      </c>
      <c r="B710" s="93" t="s">
        <v>508</v>
      </c>
      <c r="C710" s="348"/>
      <c r="D710" s="348"/>
      <c r="E710" s="350"/>
      <c r="F710" s="352"/>
      <c r="G710" s="352"/>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12"/>
      <c r="CF710" s="212"/>
      <c r="CG710" s="212"/>
      <c r="CH710" s="212"/>
      <c r="CI710" s="212"/>
      <c r="CJ710" s="212"/>
      <c r="CK710" s="212"/>
      <c r="CL710" s="212"/>
      <c r="CM710" s="212"/>
      <c r="CN710" s="212"/>
      <c r="CO710" s="212"/>
      <c r="CP710" s="212"/>
      <c r="CQ710" s="212"/>
      <c r="CR710" s="212"/>
      <c r="CS710" s="212"/>
      <c r="CT710" s="212"/>
      <c r="CU710" s="212"/>
      <c r="CV710" s="212"/>
      <c r="CW710" s="212"/>
      <c r="CX710" s="212"/>
      <c r="CY710" s="212"/>
      <c r="CZ710" s="212"/>
      <c r="DA710" s="212"/>
      <c r="DB710" s="212"/>
      <c r="DC710" s="212"/>
      <c r="DD710" s="212"/>
      <c r="DE710" s="212"/>
      <c r="DF710" s="212"/>
      <c r="DG710" s="212"/>
      <c r="DH710" s="212"/>
      <c r="DI710" s="212"/>
      <c r="DJ710" s="212"/>
      <c r="DK710" s="212"/>
      <c r="DL710" s="212"/>
      <c r="DM710" s="212"/>
      <c r="DN710" s="212"/>
      <c r="DO710" s="212"/>
      <c r="DP710" s="212"/>
      <c r="DQ710" s="212"/>
      <c r="DR710" s="212"/>
      <c r="DS710" s="212"/>
    </row>
    <row r="711" spans="1:123" ht="24" customHeight="1" x14ac:dyDescent="0.2">
      <c r="A711" s="264"/>
      <c r="B711" s="94"/>
      <c r="C711" s="131" t="s">
        <v>603</v>
      </c>
      <c r="D711" s="95"/>
      <c r="E711" s="96"/>
      <c r="F711" s="97"/>
      <c r="G711" s="265"/>
    </row>
    <row r="712" spans="1:123" s="211" customFormat="1" ht="24" customHeight="1" x14ac:dyDescent="0.2">
      <c r="A712" s="206" t="str">
        <f t="shared" ref="A712:A725" si="211">IFERROR(VLOOKUP(C712,Tabla_Insumos,4,FALSE),"")</f>
        <v/>
      </c>
      <c r="B712" s="204" t="str">
        <f>IFERROR(VLOOKUP(C712,Tabla_Insumos,5,FALSE),"")</f>
        <v/>
      </c>
      <c r="C712" s="205"/>
      <c r="D712" s="206" t="str">
        <f t="shared" ref="D712:D725" si="212">IFERROR(VLOOKUP(C712,Tabla_Insumos,2,FALSE),"")</f>
        <v/>
      </c>
      <c r="E712" s="207"/>
      <c r="F712" s="208">
        <f t="shared" ref="F712:F725" si="213">IFERROR(VLOOKUP(C712,Tabla_Insumos,3,FALSE),0)</f>
        <v>0</v>
      </c>
      <c r="G712" s="266">
        <f>ROUND(E712*F712,2)</f>
        <v>0</v>
      </c>
    </row>
    <row r="713" spans="1:123" s="211" customFormat="1" ht="24" customHeight="1" x14ac:dyDescent="0.2">
      <c r="A713" s="206" t="str">
        <f t="shared" si="211"/>
        <v/>
      </c>
      <c r="B713" s="204" t="str">
        <f t="shared" ref="B713:B725" si="214">IFERROR(VLOOKUP(C713,Tabla_Insumos,5,FALSE),"")</f>
        <v/>
      </c>
      <c r="C713" s="205"/>
      <c r="D713" s="206" t="str">
        <f t="shared" si="212"/>
        <v/>
      </c>
      <c r="E713" s="207"/>
      <c r="F713" s="208">
        <f t="shared" si="213"/>
        <v>0</v>
      </c>
      <c r="G713" s="266">
        <f t="shared" ref="G713:G725" si="215">ROUND(E713*F713,2)</f>
        <v>0</v>
      </c>
    </row>
    <row r="714" spans="1:123" s="211" customFormat="1" ht="24" customHeight="1" x14ac:dyDescent="0.2">
      <c r="A714" s="206" t="str">
        <f t="shared" si="211"/>
        <v/>
      </c>
      <c r="B714" s="204" t="str">
        <f t="shared" si="214"/>
        <v/>
      </c>
      <c r="C714" s="205"/>
      <c r="D714" s="206" t="str">
        <f t="shared" si="212"/>
        <v/>
      </c>
      <c r="E714" s="207"/>
      <c r="F714" s="208">
        <f t="shared" si="213"/>
        <v>0</v>
      </c>
      <c r="G714" s="266">
        <f t="shared" si="215"/>
        <v>0</v>
      </c>
    </row>
    <row r="715" spans="1:123" s="211" customFormat="1" ht="24" customHeight="1" x14ac:dyDescent="0.2">
      <c r="A715" s="206" t="str">
        <f t="shared" si="211"/>
        <v/>
      </c>
      <c r="B715" s="204" t="str">
        <f t="shared" si="214"/>
        <v/>
      </c>
      <c r="C715" s="205"/>
      <c r="D715" s="206" t="str">
        <f t="shared" si="212"/>
        <v/>
      </c>
      <c r="E715" s="207"/>
      <c r="F715" s="208">
        <f t="shared" si="213"/>
        <v>0</v>
      </c>
      <c r="G715" s="266">
        <f t="shared" si="215"/>
        <v>0</v>
      </c>
    </row>
    <row r="716" spans="1:123" s="211" customFormat="1" ht="24" customHeight="1" x14ac:dyDescent="0.2">
      <c r="A716" s="206" t="str">
        <f t="shared" si="211"/>
        <v/>
      </c>
      <c r="B716" s="204" t="str">
        <f t="shared" si="214"/>
        <v/>
      </c>
      <c r="C716" s="205"/>
      <c r="D716" s="206" t="str">
        <f t="shared" si="212"/>
        <v/>
      </c>
      <c r="E716" s="207"/>
      <c r="F716" s="208">
        <f t="shared" si="213"/>
        <v>0</v>
      </c>
      <c r="G716" s="266">
        <f t="shared" si="215"/>
        <v>0</v>
      </c>
    </row>
    <row r="717" spans="1:123" s="211" customFormat="1" ht="24" customHeight="1" x14ac:dyDescent="0.2">
      <c r="A717" s="206" t="str">
        <f t="shared" si="211"/>
        <v/>
      </c>
      <c r="B717" s="204" t="str">
        <f t="shared" si="214"/>
        <v/>
      </c>
      <c r="C717" s="205"/>
      <c r="D717" s="206" t="str">
        <f t="shared" si="212"/>
        <v/>
      </c>
      <c r="E717" s="207"/>
      <c r="F717" s="208">
        <f t="shared" si="213"/>
        <v>0</v>
      </c>
      <c r="G717" s="266">
        <f t="shared" si="215"/>
        <v>0</v>
      </c>
    </row>
    <row r="718" spans="1:123" s="211" customFormat="1" ht="24" customHeight="1" x14ac:dyDescent="0.2">
      <c r="A718" s="206" t="str">
        <f t="shared" si="211"/>
        <v/>
      </c>
      <c r="B718" s="204" t="str">
        <f t="shared" si="214"/>
        <v/>
      </c>
      <c r="C718" s="205"/>
      <c r="D718" s="206" t="str">
        <f t="shared" si="212"/>
        <v/>
      </c>
      <c r="E718" s="207"/>
      <c r="F718" s="208">
        <f t="shared" si="213"/>
        <v>0</v>
      </c>
      <c r="G718" s="266">
        <f t="shared" si="215"/>
        <v>0</v>
      </c>
    </row>
    <row r="719" spans="1:123" s="211" customFormat="1" ht="24" customHeight="1" x14ac:dyDescent="0.2">
      <c r="A719" s="206" t="str">
        <f t="shared" si="211"/>
        <v/>
      </c>
      <c r="B719" s="204" t="str">
        <f t="shared" si="214"/>
        <v/>
      </c>
      <c r="C719" s="205"/>
      <c r="D719" s="206" t="str">
        <f t="shared" si="212"/>
        <v/>
      </c>
      <c r="E719" s="207"/>
      <c r="F719" s="208">
        <f t="shared" si="213"/>
        <v>0</v>
      </c>
      <c r="G719" s="266">
        <f t="shared" si="215"/>
        <v>0</v>
      </c>
    </row>
    <row r="720" spans="1:123" s="211" customFormat="1" ht="24" customHeight="1" x14ac:dyDescent="0.2">
      <c r="A720" s="206" t="str">
        <f t="shared" si="211"/>
        <v/>
      </c>
      <c r="B720" s="204" t="str">
        <f t="shared" si="214"/>
        <v/>
      </c>
      <c r="C720" s="205"/>
      <c r="D720" s="206" t="str">
        <f t="shared" si="212"/>
        <v/>
      </c>
      <c r="E720" s="207"/>
      <c r="F720" s="208">
        <f t="shared" si="213"/>
        <v>0</v>
      </c>
      <c r="G720" s="266">
        <f t="shared" si="215"/>
        <v>0</v>
      </c>
    </row>
    <row r="721" spans="1:7" s="211" customFormat="1" ht="24" customHeight="1" x14ac:dyDescent="0.2">
      <c r="A721" s="206" t="str">
        <f t="shared" si="211"/>
        <v/>
      </c>
      <c r="B721" s="204" t="str">
        <f t="shared" si="214"/>
        <v/>
      </c>
      <c r="C721" s="205"/>
      <c r="D721" s="206" t="str">
        <f t="shared" si="212"/>
        <v/>
      </c>
      <c r="E721" s="207"/>
      <c r="F721" s="208">
        <f t="shared" si="213"/>
        <v>0</v>
      </c>
      <c r="G721" s="266">
        <f t="shared" si="215"/>
        <v>0</v>
      </c>
    </row>
    <row r="722" spans="1:7" s="211" customFormat="1" ht="24" customHeight="1" x14ac:dyDescent="0.2">
      <c r="A722" s="206" t="str">
        <f t="shared" si="211"/>
        <v/>
      </c>
      <c r="B722" s="204" t="str">
        <f t="shared" si="214"/>
        <v/>
      </c>
      <c r="C722" s="205"/>
      <c r="D722" s="206" t="str">
        <f t="shared" si="212"/>
        <v/>
      </c>
      <c r="E722" s="207"/>
      <c r="F722" s="208">
        <f t="shared" si="213"/>
        <v>0</v>
      </c>
      <c r="G722" s="266">
        <f t="shared" si="215"/>
        <v>0</v>
      </c>
    </row>
    <row r="723" spans="1:7" s="211" customFormat="1" ht="24" customHeight="1" x14ac:dyDescent="0.2">
      <c r="A723" s="206" t="str">
        <f t="shared" si="211"/>
        <v/>
      </c>
      <c r="B723" s="204" t="str">
        <f t="shared" si="214"/>
        <v/>
      </c>
      <c r="C723" s="205"/>
      <c r="D723" s="206" t="str">
        <f t="shared" si="212"/>
        <v/>
      </c>
      <c r="E723" s="207"/>
      <c r="F723" s="208">
        <f t="shared" si="213"/>
        <v>0</v>
      </c>
      <c r="G723" s="266">
        <f t="shared" si="215"/>
        <v>0</v>
      </c>
    </row>
    <row r="724" spans="1:7" s="211" customFormat="1" ht="24" customHeight="1" x14ac:dyDescent="0.2">
      <c r="A724" s="206" t="str">
        <f t="shared" si="211"/>
        <v/>
      </c>
      <c r="B724" s="204" t="str">
        <f t="shared" si="214"/>
        <v/>
      </c>
      <c r="C724" s="205"/>
      <c r="D724" s="206" t="str">
        <f t="shared" si="212"/>
        <v/>
      </c>
      <c r="E724" s="207"/>
      <c r="F724" s="208">
        <f t="shared" si="213"/>
        <v>0</v>
      </c>
      <c r="G724" s="266">
        <f t="shared" si="215"/>
        <v>0</v>
      </c>
    </row>
    <row r="725" spans="1:7" s="211" customFormat="1" ht="24" customHeight="1" x14ac:dyDescent="0.2">
      <c r="A725" s="206" t="str">
        <f t="shared" si="211"/>
        <v/>
      </c>
      <c r="B725" s="204" t="str">
        <f t="shared" si="214"/>
        <v/>
      </c>
      <c r="C725" s="205"/>
      <c r="D725" s="206" t="str">
        <f t="shared" si="212"/>
        <v/>
      </c>
      <c r="E725" s="207"/>
      <c r="F725" s="209">
        <f t="shared" si="213"/>
        <v>0</v>
      </c>
      <c r="G725" s="266">
        <f t="shared" si="215"/>
        <v>0</v>
      </c>
    </row>
    <row r="726" spans="1:7" ht="24" customHeight="1" x14ac:dyDescent="0.2">
      <c r="A726" s="267"/>
      <c r="D726" s="88"/>
      <c r="E726" s="89"/>
      <c r="F726" s="253" t="s">
        <v>30</v>
      </c>
      <c r="G726" s="268">
        <f>SUBTOTAL(9,G712:G725)</f>
        <v>0</v>
      </c>
    </row>
    <row r="727" spans="1:7" ht="24" customHeight="1" x14ac:dyDescent="0.2">
      <c r="A727" s="267"/>
      <c r="C727" s="98" t="s">
        <v>604</v>
      </c>
      <c r="D727" s="88"/>
      <c r="E727" s="89"/>
      <c r="G727" s="269"/>
    </row>
    <row r="728" spans="1:7" s="211" customFormat="1" ht="24" customHeight="1" x14ac:dyDescent="0.2">
      <c r="A728" s="206" t="str">
        <f t="shared" ref="A728:A735" si="216">IFERROR(VLOOKUP(C728,Tabla_Insumos,4,FALSE),"")</f>
        <v/>
      </c>
      <c r="B728" s="204">
        <f t="shared" ref="B728:B735" si="217">IFERROR(VLOOKUP(A728,Tabla_Indices,5,FALSE),"")</f>
        <v>0</v>
      </c>
      <c r="C728" s="205"/>
      <c r="D728" s="206" t="str">
        <f t="shared" ref="D728:D735" si="218">IFERROR(VLOOKUP(C728,Tabla_Insumos,2,FALSE),"")</f>
        <v/>
      </c>
      <c r="E728" s="207"/>
      <c r="F728" s="210">
        <f t="shared" ref="F728:F735" si="219">IFERROR(VLOOKUP(C728,Tabla_Insumos,3,FALSE),0)</f>
        <v>0</v>
      </c>
      <c r="G728" s="266">
        <f>ROUND(E728*F728,2)</f>
        <v>0</v>
      </c>
    </row>
    <row r="729" spans="1:7" s="211" customFormat="1" ht="24" customHeight="1" x14ac:dyDescent="0.2">
      <c r="A729" s="206" t="str">
        <f t="shared" si="216"/>
        <v/>
      </c>
      <c r="B729" s="204">
        <f t="shared" si="217"/>
        <v>0</v>
      </c>
      <c r="C729" s="205"/>
      <c r="D729" s="206" t="str">
        <f t="shared" si="218"/>
        <v/>
      </c>
      <c r="E729" s="207"/>
      <c r="F729" s="210">
        <f t="shared" si="219"/>
        <v>0</v>
      </c>
      <c r="G729" s="266">
        <f>ROUND(E729*F729,2)</f>
        <v>0</v>
      </c>
    </row>
    <row r="730" spans="1:7" s="211" customFormat="1" ht="24" customHeight="1" x14ac:dyDescent="0.2">
      <c r="A730" s="206" t="str">
        <f t="shared" si="216"/>
        <v/>
      </c>
      <c r="B730" s="204">
        <f t="shared" si="217"/>
        <v>0</v>
      </c>
      <c r="C730" s="205"/>
      <c r="D730" s="206" t="str">
        <f t="shared" si="218"/>
        <v/>
      </c>
      <c r="E730" s="207"/>
      <c r="F730" s="210">
        <f t="shared" si="219"/>
        <v>0</v>
      </c>
      <c r="G730" s="266">
        <f t="shared" ref="G730:G735" si="220">ROUND(E730*F730,2)</f>
        <v>0</v>
      </c>
    </row>
    <row r="731" spans="1:7" s="211" customFormat="1" ht="24" customHeight="1" x14ac:dyDescent="0.2">
      <c r="A731" s="206" t="str">
        <f t="shared" si="216"/>
        <v/>
      </c>
      <c r="B731" s="204">
        <f t="shared" si="217"/>
        <v>0</v>
      </c>
      <c r="C731" s="205"/>
      <c r="D731" s="206" t="str">
        <f t="shared" si="218"/>
        <v/>
      </c>
      <c r="E731" s="207"/>
      <c r="F731" s="210">
        <f t="shared" si="219"/>
        <v>0</v>
      </c>
      <c r="G731" s="266">
        <f t="shared" si="220"/>
        <v>0</v>
      </c>
    </row>
    <row r="732" spans="1:7" s="211" customFormat="1" ht="24" customHeight="1" x14ac:dyDescent="0.2">
      <c r="A732" s="206" t="str">
        <f t="shared" si="216"/>
        <v/>
      </c>
      <c r="B732" s="204">
        <f t="shared" si="217"/>
        <v>0</v>
      </c>
      <c r="C732" s="205"/>
      <c r="D732" s="206" t="str">
        <f t="shared" si="218"/>
        <v/>
      </c>
      <c r="E732" s="207"/>
      <c r="F732" s="208">
        <f t="shared" si="219"/>
        <v>0</v>
      </c>
      <c r="G732" s="266">
        <f t="shared" si="220"/>
        <v>0</v>
      </c>
    </row>
    <row r="733" spans="1:7" s="211" customFormat="1" ht="24" customHeight="1" x14ac:dyDescent="0.2">
      <c r="A733" s="206" t="str">
        <f t="shared" si="216"/>
        <v/>
      </c>
      <c r="B733" s="204">
        <f t="shared" si="217"/>
        <v>0</v>
      </c>
      <c r="C733" s="205"/>
      <c r="D733" s="206" t="str">
        <f t="shared" si="218"/>
        <v/>
      </c>
      <c r="E733" s="207"/>
      <c r="F733" s="208">
        <f t="shared" si="219"/>
        <v>0</v>
      </c>
      <c r="G733" s="266">
        <f t="shared" si="220"/>
        <v>0</v>
      </c>
    </row>
    <row r="734" spans="1:7" s="211" customFormat="1" ht="24" customHeight="1" x14ac:dyDescent="0.2">
      <c r="A734" s="206" t="str">
        <f t="shared" si="216"/>
        <v/>
      </c>
      <c r="B734" s="204">
        <f t="shared" si="217"/>
        <v>0</v>
      </c>
      <c r="C734" s="205"/>
      <c r="D734" s="206" t="str">
        <f t="shared" si="218"/>
        <v/>
      </c>
      <c r="E734" s="207"/>
      <c r="F734" s="208">
        <f t="shared" si="219"/>
        <v>0</v>
      </c>
      <c r="G734" s="266">
        <f t="shared" si="220"/>
        <v>0</v>
      </c>
    </row>
    <row r="735" spans="1:7" s="211" customFormat="1" ht="24" customHeight="1" x14ac:dyDescent="0.2">
      <c r="A735" s="206" t="str">
        <f t="shared" si="216"/>
        <v/>
      </c>
      <c r="B735" s="204">
        <f t="shared" si="217"/>
        <v>0</v>
      </c>
      <c r="C735" s="205"/>
      <c r="D735" s="206" t="str">
        <f t="shared" si="218"/>
        <v/>
      </c>
      <c r="E735" s="207"/>
      <c r="F735" s="208">
        <f t="shared" si="219"/>
        <v>0</v>
      </c>
      <c r="G735" s="266">
        <f t="shared" si="220"/>
        <v>0</v>
      </c>
    </row>
    <row r="736" spans="1:7" ht="24" customHeight="1" x14ac:dyDescent="0.2">
      <c r="A736" s="267"/>
      <c r="D736" s="88"/>
      <c r="E736" s="89"/>
      <c r="F736" s="253" t="s">
        <v>31</v>
      </c>
      <c r="G736" s="268">
        <f>SUBTOTAL(9,G728:G735)</f>
        <v>0</v>
      </c>
    </row>
    <row r="737" spans="1:7" ht="24" customHeight="1" x14ac:dyDescent="0.2">
      <c r="A737" s="267"/>
      <c r="C737" s="98" t="s">
        <v>605</v>
      </c>
      <c r="D737" s="88"/>
      <c r="E737" s="89"/>
      <c r="G737" s="269"/>
    </row>
    <row r="738" spans="1:7" s="211" customFormat="1" ht="24" customHeight="1" x14ac:dyDescent="0.2">
      <c r="A738" s="206" t="str">
        <f t="shared" ref="A738:A746" si="221">IFERROR(VLOOKUP(C738,Tabla_Insumos,4,FALSE),"")</f>
        <v/>
      </c>
      <c r="B738" s="204" t="str">
        <f t="shared" ref="B738:B746" si="222">IFERROR(VLOOKUP(C738,Tabla_Insumos,5,FALSE),"")</f>
        <v/>
      </c>
      <c r="C738" s="205"/>
      <c r="D738" s="206" t="str">
        <f t="shared" ref="D738:D746" si="223">IFERROR(VLOOKUP(C738,Tabla_Insumos,2,FALSE),"")</f>
        <v/>
      </c>
      <c r="E738" s="207"/>
      <c r="F738" s="208">
        <f t="shared" ref="F738:F746" si="224">IFERROR(VLOOKUP(C738,Tabla_Insumos,3,FALSE),0)</f>
        <v>0</v>
      </c>
      <c r="G738" s="266">
        <f t="shared" ref="G738:G746" si="225">ROUND(E738*F738,2)</f>
        <v>0</v>
      </c>
    </row>
    <row r="739" spans="1:7" s="211" customFormat="1" ht="24" customHeight="1" x14ac:dyDescent="0.2">
      <c r="A739" s="206" t="str">
        <f t="shared" si="221"/>
        <v/>
      </c>
      <c r="B739" s="204" t="str">
        <f t="shared" si="222"/>
        <v/>
      </c>
      <c r="C739" s="205"/>
      <c r="D739" s="206" t="str">
        <f t="shared" si="223"/>
        <v/>
      </c>
      <c r="E739" s="207"/>
      <c r="F739" s="208">
        <f t="shared" si="224"/>
        <v>0</v>
      </c>
      <c r="G739" s="266">
        <f t="shared" si="225"/>
        <v>0</v>
      </c>
    </row>
    <row r="740" spans="1:7" s="211" customFormat="1" ht="24" customHeight="1" x14ac:dyDescent="0.2">
      <c r="A740" s="206" t="str">
        <f t="shared" si="221"/>
        <v/>
      </c>
      <c r="B740" s="204" t="str">
        <f t="shared" si="222"/>
        <v/>
      </c>
      <c r="C740" s="205"/>
      <c r="D740" s="206" t="str">
        <f t="shared" si="223"/>
        <v/>
      </c>
      <c r="E740" s="207"/>
      <c r="F740" s="208">
        <f t="shared" si="224"/>
        <v>0</v>
      </c>
      <c r="G740" s="266">
        <f t="shared" si="225"/>
        <v>0</v>
      </c>
    </row>
    <row r="741" spans="1:7" s="211" customFormat="1" ht="24" customHeight="1" x14ac:dyDescent="0.2">
      <c r="A741" s="206" t="str">
        <f t="shared" si="221"/>
        <v/>
      </c>
      <c r="B741" s="204" t="str">
        <f t="shared" si="222"/>
        <v/>
      </c>
      <c r="C741" s="205"/>
      <c r="D741" s="206" t="str">
        <f t="shared" si="223"/>
        <v/>
      </c>
      <c r="E741" s="207"/>
      <c r="F741" s="208">
        <f t="shared" si="224"/>
        <v>0</v>
      </c>
      <c r="G741" s="266">
        <f t="shared" si="225"/>
        <v>0</v>
      </c>
    </row>
    <row r="742" spans="1:7" s="211" customFormat="1" ht="24" customHeight="1" x14ac:dyDescent="0.2">
      <c r="A742" s="206" t="str">
        <f t="shared" si="221"/>
        <v/>
      </c>
      <c r="B742" s="204" t="str">
        <f t="shared" si="222"/>
        <v/>
      </c>
      <c r="C742" s="205"/>
      <c r="D742" s="206" t="str">
        <f t="shared" si="223"/>
        <v/>
      </c>
      <c r="E742" s="207"/>
      <c r="F742" s="208">
        <f t="shared" si="224"/>
        <v>0</v>
      </c>
      <c r="G742" s="266">
        <f t="shared" si="225"/>
        <v>0</v>
      </c>
    </row>
    <row r="743" spans="1:7" s="211" customFormat="1" ht="24" customHeight="1" x14ac:dyDescent="0.2">
      <c r="A743" s="206" t="str">
        <f t="shared" si="221"/>
        <v/>
      </c>
      <c r="B743" s="204" t="str">
        <f t="shared" si="222"/>
        <v/>
      </c>
      <c r="C743" s="205"/>
      <c r="D743" s="206" t="str">
        <f t="shared" si="223"/>
        <v/>
      </c>
      <c r="E743" s="207"/>
      <c r="F743" s="208">
        <f t="shared" si="224"/>
        <v>0</v>
      </c>
      <c r="G743" s="266">
        <f t="shared" si="225"/>
        <v>0</v>
      </c>
    </row>
    <row r="744" spans="1:7" s="211" customFormat="1" ht="24" customHeight="1" x14ac:dyDescent="0.2">
      <c r="A744" s="206" t="str">
        <f t="shared" si="221"/>
        <v/>
      </c>
      <c r="B744" s="204" t="str">
        <f t="shared" si="222"/>
        <v/>
      </c>
      <c r="C744" s="205"/>
      <c r="D744" s="206" t="str">
        <f t="shared" si="223"/>
        <v/>
      </c>
      <c r="E744" s="207"/>
      <c r="F744" s="208">
        <f t="shared" si="224"/>
        <v>0</v>
      </c>
      <c r="G744" s="266">
        <f t="shared" si="225"/>
        <v>0</v>
      </c>
    </row>
    <row r="745" spans="1:7" s="211" customFormat="1" ht="24" customHeight="1" x14ac:dyDescent="0.2">
      <c r="A745" s="206" t="str">
        <f t="shared" si="221"/>
        <v/>
      </c>
      <c r="B745" s="204" t="str">
        <f t="shared" si="222"/>
        <v/>
      </c>
      <c r="C745" s="205"/>
      <c r="D745" s="206" t="str">
        <f t="shared" si="223"/>
        <v/>
      </c>
      <c r="E745" s="207"/>
      <c r="F745" s="208">
        <f t="shared" si="224"/>
        <v>0</v>
      </c>
      <c r="G745" s="266">
        <f t="shared" si="225"/>
        <v>0</v>
      </c>
    </row>
    <row r="746" spans="1:7" s="211" customFormat="1" ht="24" customHeight="1" x14ac:dyDescent="0.2">
      <c r="A746" s="206" t="str">
        <f t="shared" si="221"/>
        <v/>
      </c>
      <c r="B746" s="204" t="str">
        <f t="shared" si="222"/>
        <v/>
      </c>
      <c r="C746" s="205"/>
      <c r="D746" s="206" t="str">
        <f t="shared" si="223"/>
        <v/>
      </c>
      <c r="E746" s="207"/>
      <c r="F746" s="208">
        <f t="shared" si="224"/>
        <v>0</v>
      </c>
      <c r="G746" s="266">
        <f t="shared" si="225"/>
        <v>0</v>
      </c>
    </row>
    <row r="747" spans="1:7" ht="24" customHeight="1" x14ac:dyDescent="0.2">
      <c r="A747" s="270"/>
      <c r="B747" s="88"/>
      <c r="D747" s="88"/>
      <c r="E747" s="89"/>
      <c r="F747" s="253" t="s">
        <v>32</v>
      </c>
      <c r="G747" s="268">
        <f>SUBTOTAL(9,G738:G746)</f>
        <v>0</v>
      </c>
    </row>
    <row r="748" spans="1:7" ht="24" customHeight="1" x14ac:dyDescent="0.2">
      <c r="A748" s="271"/>
      <c r="B748" s="88"/>
      <c r="D748" s="88"/>
      <c r="E748" s="89"/>
      <c r="G748" s="269"/>
    </row>
    <row r="749" spans="1:7" ht="24" customHeight="1" x14ac:dyDescent="0.2">
      <c r="A749" s="272" t="str">
        <f>B707</f>
        <v>2.6</v>
      </c>
      <c r="B749" s="273" t="str">
        <f>C707</f>
        <v>Cordón perimetral Hº Aº</v>
      </c>
      <c r="C749" s="95"/>
      <c r="D749" s="95" t="s">
        <v>33</v>
      </c>
      <c r="E749" s="96"/>
      <c r="F749" s="275" t="s">
        <v>34</v>
      </c>
      <c r="G749" s="274">
        <f>SUBTOTAL(9,G712:G748)</f>
        <v>0</v>
      </c>
    </row>
    <row r="751" spans="1:7" ht="24" customHeight="1" x14ac:dyDescent="0.2">
      <c r="A751" s="254" t="s">
        <v>36</v>
      </c>
      <c r="B751" s="255"/>
      <c r="C751" s="255"/>
      <c r="D751" s="255"/>
      <c r="E751" s="255"/>
      <c r="F751" s="255"/>
      <c r="G751" s="256"/>
    </row>
    <row r="752" spans="1:7" ht="24" customHeight="1" x14ac:dyDescent="0.2">
      <c r="A752" s="257" t="s">
        <v>601</v>
      </c>
      <c r="B752" s="84" t="str">
        <f>Comitente</f>
        <v>SUBSECRETARIA DE ARQUITECTURA</v>
      </c>
      <c r="C752" s="80"/>
      <c r="D752" s="85"/>
      <c r="E752" s="85"/>
      <c r="F752" s="86"/>
      <c r="G752" s="258"/>
    </row>
    <row r="753" spans="1:123" ht="24" customHeight="1" x14ac:dyDescent="0.2">
      <c r="A753" s="257" t="s">
        <v>602</v>
      </c>
      <c r="B753" s="84">
        <f>Contratista</f>
        <v>0</v>
      </c>
      <c r="C753" s="81"/>
      <c r="D753" s="81"/>
      <c r="E753" s="81"/>
      <c r="F753" s="87"/>
      <c r="G753" s="259"/>
    </row>
    <row r="754" spans="1:123" ht="24" customHeight="1" x14ac:dyDescent="0.2">
      <c r="A754" s="257" t="s">
        <v>23</v>
      </c>
      <c r="B754" s="84" t="str">
        <f>Obra</f>
        <v>Provincia de la Rioja</v>
      </c>
      <c r="C754" s="81"/>
      <c r="D754" s="81"/>
      <c r="E754" s="81"/>
      <c r="F754" s="87" t="s">
        <v>37</v>
      </c>
      <c r="G754" s="260">
        <f>Fecha_Base</f>
        <v>0</v>
      </c>
    </row>
    <row r="755" spans="1:123" ht="24" customHeight="1" x14ac:dyDescent="0.2">
      <c r="A755" s="261" t="s">
        <v>600</v>
      </c>
      <c r="B755" s="82" t="str">
        <f>Ubicación</f>
        <v>CHIMBAS - SAN JUAN</v>
      </c>
      <c r="C755" s="82"/>
      <c r="D755" s="88"/>
      <c r="E755" s="89"/>
      <c r="G755" s="262"/>
    </row>
    <row r="756" spans="1:123" ht="24" customHeight="1" x14ac:dyDescent="0.2">
      <c r="A756" s="261" t="s">
        <v>38</v>
      </c>
      <c r="B756" s="91">
        <f>IFERROR(VALUE(LEFT(B757,FIND(".",B757)-1)),"")</f>
        <v>2</v>
      </c>
      <c r="C756" s="83" t="str">
        <f>IFERROR(VLOOKUP(B756,Tabla_CyP,2,FALSE),"")</f>
        <v/>
      </c>
      <c r="E756" s="89"/>
      <c r="G756" s="262"/>
    </row>
    <row r="757" spans="1:123" ht="24" customHeight="1" x14ac:dyDescent="0.2">
      <c r="A757" s="261" t="s">
        <v>24</v>
      </c>
      <c r="B757" s="92" t="str">
        <f>IFERROR(VLOOKUP(COUNTIF($A$1:A757,"ANALISIS DE PRECIOS"),Tabla_NumeroItem,2,FALSE),"")</f>
        <v>2.7</v>
      </c>
      <c r="C757" s="83" t="str">
        <f>IFERROR(VLOOKUP(B757,Tabla_CyP,2,FALSE),"")</f>
        <v>Demarcación de canchas</v>
      </c>
      <c r="D757" s="88"/>
      <c r="E757" s="89"/>
      <c r="F757" s="87" t="s">
        <v>25</v>
      </c>
      <c r="G757" s="263" t="str">
        <f>IFERROR(VLOOKUP(B757,Tabla_CyP,4,FALSE),"")</f>
        <v>gl</v>
      </c>
    </row>
    <row r="758" spans="1:123" ht="24" customHeight="1" x14ac:dyDescent="0.2">
      <c r="A758" s="261"/>
      <c r="B758" s="82"/>
      <c r="D758" s="88"/>
      <c r="E758" s="89"/>
      <c r="G758" s="262"/>
    </row>
    <row r="759" spans="1:123" ht="24" customHeight="1" x14ac:dyDescent="0.2">
      <c r="A759" s="345" t="s">
        <v>506</v>
      </c>
      <c r="B759" s="346"/>
      <c r="C759" s="347" t="s">
        <v>0</v>
      </c>
      <c r="D759" s="347" t="s">
        <v>26</v>
      </c>
      <c r="E759" s="349" t="s">
        <v>27</v>
      </c>
      <c r="F759" s="351" t="s">
        <v>28</v>
      </c>
      <c r="G759" s="351" t="s">
        <v>29</v>
      </c>
    </row>
    <row r="760" spans="1:123" s="88" customFormat="1" ht="24" customHeight="1" x14ac:dyDescent="0.2">
      <c r="A760" s="93" t="s">
        <v>507</v>
      </c>
      <c r="B760" s="93" t="s">
        <v>508</v>
      </c>
      <c r="C760" s="348"/>
      <c r="D760" s="348"/>
      <c r="E760" s="350"/>
      <c r="F760" s="352"/>
      <c r="G760" s="352"/>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row>
    <row r="761" spans="1:123" ht="24" customHeight="1" x14ac:dyDescent="0.2">
      <c r="A761" s="264"/>
      <c r="B761" s="94"/>
      <c r="C761" s="131" t="s">
        <v>603</v>
      </c>
      <c r="D761" s="95"/>
      <c r="E761" s="96"/>
      <c r="F761" s="97"/>
      <c r="G761" s="265"/>
    </row>
    <row r="762" spans="1:123" s="211" customFormat="1" ht="24" customHeight="1" x14ac:dyDescent="0.2">
      <c r="A762" s="206" t="str">
        <f t="shared" ref="A762:A775" si="226">IFERROR(VLOOKUP(C762,Tabla_Insumos,4,FALSE),"")</f>
        <v/>
      </c>
      <c r="B762" s="204" t="str">
        <f>IFERROR(VLOOKUP(C762,Tabla_Insumos,5,FALSE),"")</f>
        <v/>
      </c>
      <c r="C762" s="205"/>
      <c r="D762" s="206" t="str">
        <f t="shared" ref="D762:D775" si="227">IFERROR(VLOOKUP(C762,Tabla_Insumos,2,FALSE),"")</f>
        <v/>
      </c>
      <c r="E762" s="207"/>
      <c r="F762" s="208">
        <f t="shared" ref="F762:F775" si="228">IFERROR(VLOOKUP(C762,Tabla_Insumos,3,FALSE),0)</f>
        <v>0</v>
      </c>
      <c r="G762" s="266">
        <f>ROUND(E762*F762,2)</f>
        <v>0</v>
      </c>
    </row>
    <row r="763" spans="1:123" s="211" customFormat="1" ht="24" customHeight="1" x14ac:dyDescent="0.2">
      <c r="A763" s="206" t="str">
        <f t="shared" si="226"/>
        <v/>
      </c>
      <c r="B763" s="204" t="str">
        <f t="shared" ref="B763:B775" si="229">IFERROR(VLOOKUP(C763,Tabla_Insumos,5,FALSE),"")</f>
        <v/>
      </c>
      <c r="C763" s="205"/>
      <c r="D763" s="206" t="str">
        <f t="shared" si="227"/>
        <v/>
      </c>
      <c r="E763" s="207"/>
      <c r="F763" s="208">
        <f t="shared" si="228"/>
        <v>0</v>
      </c>
      <c r="G763" s="266">
        <f t="shared" ref="G763:G775" si="230">ROUND(E763*F763,2)</f>
        <v>0</v>
      </c>
    </row>
    <row r="764" spans="1:123" s="211" customFormat="1" ht="24" customHeight="1" x14ac:dyDescent="0.2">
      <c r="A764" s="206" t="str">
        <f t="shared" si="226"/>
        <v/>
      </c>
      <c r="B764" s="204" t="str">
        <f t="shared" si="229"/>
        <v/>
      </c>
      <c r="C764" s="205"/>
      <c r="D764" s="206" t="str">
        <f t="shared" si="227"/>
        <v/>
      </c>
      <c r="E764" s="207"/>
      <c r="F764" s="208">
        <f t="shared" si="228"/>
        <v>0</v>
      </c>
      <c r="G764" s="266">
        <f t="shared" si="230"/>
        <v>0</v>
      </c>
    </row>
    <row r="765" spans="1:123" s="211" customFormat="1" ht="24" customHeight="1" x14ac:dyDescent="0.2">
      <c r="A765" s="206" t="str">
        <f t="shared" si="226"/>
        <v/>
      </c>
      <c r="B765" s="204" t="str">
        <f t="shared" si="229"/>
        <v/>
      </c>
      <c r="C765" s="205"/>
      <c r="D765" s="206" t="str">
        <f t="shared" si="227"/>
        <v/>
      </c>
      <c r="E765" s="207"/>
      <c r="F765" s="208">
        <f t="shared" si="228"/>
        <v>0</v>
      </c>
      <c r="G765" s="266">
        <f t="shared" si="230"/>
        <v>0</v>
      </c>
    </row>
    <row r="766" spans="1:123" s="211" customFormat="1" ht="24" customHeight="1" x14ac:dyDescent="0.2">
      <c r="A766" s="206" t="str">
        <f t="shared" si="226"/>
        <v/>
      </c>
      <c r="B766" s="204" t="str">
        <f t="shared" si="229"/>
        <v/>
      </c>
      <c r="C766" s="205"/>
      <c r="D766" s="206" t="str">
        <f t="shared" si="227"/>
        <v/>
      </c>
      <c r="E766" s="207"/>
      <c r="F766" s="208">
        <f t="shared" si="228"/>
        <v>0</v>
      </c>
      <c r="G766" s="266">
        <f t="shared" si="230"/>
        <v>0</v>
      </c>
    </row>
    <row r="767" spans="1:123" s="211" customFormat="1" ht="24" customHeight="1" x14ac:dyDescent="0.2">
      <c r="A767" s="206" t="str">
        <f t="shared" si="226"/>
        <v/>
      </c>
      <c r="B767" s="204" t="str">
        <f t="shared" si="229"/>
        <v/>
      </c>
      <c r="C767" s="205"/>
      <c r="D767" s="206" t="str">
        <f t="shared" si="227"/>
        <v/>
      </c>
      <c r="E767" s="207"/>
      <c r="F767" s="208">
        <f t="shared" si="228"/>
        <v>0</v>
      </c>
      <c r="G767" s="266">
        <f t="shared" si="230"/>
        <v>0</v>
      </c>
    </row>
    <row r="768" spans="1:123" s="211" customFormat="1" ht="24" customHeight="1" x14ac:dyDescent="0.2">
      <c r="A768" s="206" t="str">
        <f t="shared" si="226"/>
        <v/>
      </c>
      <c r="B768" s="204" t="str">
        <f t="shared" si="229"/>
        <v/>
      </c>
      <c r="C768" s="205"/>
      <c r="D768" s="206" t="str">
        <f t="shared" si="227"/>
        <v/>
      </c>
      <c r="E768" s="207"/>
      <c r="F768" s="208">
        <f t="shared" si="228"/>
        <v>0</v>
      </c>
      <c r="G768" s="266">
        <f t="shared" si="230"/>
        <v>0</v>
      </c>
    </row>
    <row r="769" spans="1:7" s="211" customFormat="1" ht="24" customHeight="1" x14ac:dyDescent="0.2">
      <c r="A769" s="206" t="str">
        <f t="shared" si="226"/>
        <v/>
      </c>
      <c r="B769" s="204" t="str">
        <f t="shared" si="229"/>
        <v/>
      </c>
      <c r="C769" s="205"/>
      <c r="D769" s="206" t="str">
        <f t="shared" si="227"/>
        <v/>
      </c>
      <c r="E769" s="207"/>
      <c r="F769" s="208">
        <f t="shared" si="228"/>
        <v>0</v>
      </c>
      <c r="G769" s="266">
        <f t="shared" si="230"/>
        <v>0</v>
      </c>
    </row>
    <row r="770" spans="1:7" s="211" customFormat="1" ht="24" customHeight="1" x14ac:dyDescent="0.2">
      <c r="A770" s="206" t="str">
        <f t="shared" si="226"/>
        <v/>
      </c>
      <c r="B770" s="204" t="str">
        <f t="shared" si="229"/>
        <v/>
      </c>
      <c r="C770" s="205"/>
      <c r="D770" s="206" t="str">
        <f t="shared" si="227"/>
        <v/>
      </c>
      <c r="E770" s="207"/>
      <c r="F770" s="208">
        <f t="shared" si="228"/>
        <v>0</v>
      </c>
      <c r="G770" s="266">
        <f t="shared" si="230"/>
        <v>0</v>
      </c>
    </row>
    <row r="771" spans="1:7" s="211" customFormat="1" ht="24" customHeight="1" x14ac:dyDescent="0.2">
      <c r="A771" s="206" t="str">
        <f t="shared" si="226"/>
        <v/>
      </c>
      <c r="B771" s="204" t="str">
        <f t="shared" si="229"/>
        <v/>
      </c>
      <c r="C771" s="205"/>
      <c r="D771" s="206" t="str">
        <f t="shared" si="227"/>
        <v/>
      </c>
      <c r="E771" s="207"/>
      <c r="F771" s="208">
        <f t="shared" si="228"/>
        <v>0</v>
      </c>
      <c r="G771" s="266">
        <f t="shared" si="230"/>
        <v>0</v>
      </c>
    </row>
    <row r="772" spans="1:7" s="211" customFormat="1" ht="24" customHeight="1" x14ac:dyDescent="0.2">
      <c r="A772" s="206" t="str">
        <f t="shared" si="226"/>
        <v/>
      </c>
      <c r="B772" s="204" t="str">
        <f t="shared" si="229"/>
        <v/>
      </c>
      <c r="C772" s="205"/>
      <c r="D772" s="206" t="str">
        <f t="shared" si="227"/>
        <v/>
      </c>
      <c r="E772" s="207"/>
      <c r="F772" s="208">
        <f t="shared" si="228"/>
        <v>0</v>
      </c>
      <c r="G772" s="266">
        <f t="shared" si="230"/>
        <v>0</v>
      </c>
    </row>
    <row r="773" spans="1:7" s="211" customFormat="1" ht="24" customHeight="1" x14ac:dyDescent="0.2">
      <c r="A773" s="206" t="str">
        <f t="shared" si="226"/>
        <v/>
      </c>
      <c r="B773" s="204" t="str">
        <f t="shared" si="229"/>
        <v/>
      </c>
      <c r="C773" s="205"/>
      <c r="D773" s="206" t="str">
        <f t="shared" si="227"/>
        <v/>
      </c>
      <c r="E773" s="207"/>
      <c r="F773" s="208">
        <f t="shared" si="228"/>
        <v>0</v>
      </c>
      <c r="G773" s="266">
        <f t="shared" si="230"/>
        <v>0</v>
      </c>
    </row>
    <row r="774" spans="1:7" s="211" customFormat="1" ht="24" customHeight="1" x14ac:dyDescent="0.2">
      <c r="A774" s="206" t="str">
        <f t="shared" si="226"/>
        <v/>
      </c>
      <c r="B774" s="204" t="str">
        <f t="shared" si="229"/>
        <v/>
      </c>
      <c r="C774" s="205"/>
      <c r="D774" s="206" t="str">
        <f t="shared" si="227"/>
        <v/>
      </c>
      <c r="E774" s="207"/>
      <c r="F774" s="208">
        <f t="shared" si="228"/>
        <v>0</v>
      </c>
      <c r="G774" s="266">
        <f t="shared" si="230"/>
        <v>0</v>
      </c>
    </row>
    <row r="775" spans="1:7" s="211" customFormat="1" ht="24" customHeight="1" x14ac:dyDescent="0.2">
      <c r="A775" s="206" t="str">
        <f t="shared" si="226"/>
        <v/>
      </c>
      <c r="B775" s="204" t="str">
        <f t="shared" si="229"/>
        <v/>
      </c>
      <c r="C775" s="205"/>
      <c r="D775" s="206" t="str">
        <f t="shared" si="227"/>
        <v/>
      </c>
      <c r="E775" s="207"/>
      <c r="F775" s="209">
        <f t="shared" si="228"/>
        <v>0</v>
      </c>
      <c r="G775" s="266">
        <f t="shared" si="230"/>
        <v>0</v>
      </c>
    </row>
    <row r="776" spans="1:7" ht="24" customHeight="1" x14ac:dyDescent="0.2">
      <c r="A776" s="267"/>
      <c r="D776" s="88"/>
      <c r="E776" s="89"/>
      <c r="F776" s="253" t="s">
        <v>30</v>
      </c>
      <c r="G776" s="268">
        <f>SUBTOTAL(9,G762:G775)</f>
        <v>0</v>
      </c>
    </row>
    <row r="777" spans="1:7" ht="24" customHeight="1" x14ac:dyDescent="0.2">
      <c r="A777" s="267"/>
      <c r="C777" s="98" t="s">
        <v>604</v>
      </c>
      <c r="D777" s="88"/>
      <c r="E777" s="89"/>
      <c r="G777" s="269"/>
    </row>
    <row r="778" spans="1:7" s="211" customFormat="1" ht="24" customHeight="1" x14ac:dyDescent="0.2">
      <c r="A778" s="206" t="str">
        <f t="shared" ref="A778:A785" si="231">IFERROR(VLOOKUP(C778,Tabla_Insumos,4,FALSE),"")</f>
        <v/>
      </c>
      <c r="B778" s="204">
        <f t="shared" ref="B778:B785" si="232">IFERROR(VLOOKUP(A778,Tabla_Indices,5,FALSE),"")</f>
        <v>0</v>
      </c>
      <c r="C778" s="205"/>
      <c r="D778" s="206" t="str">
        <f t="shared" ref="D778:D785" si="233">IFERROR(VLOOKUP(C778,Tabla_Insumos,2,FALSE),"")</f>
        <v/>
      </c>
      <c r="E778" s="207"/>
      <c r="F778" s="210">
        <f t="shared" ref="F778:F785" si="234">IFERROR(VLOOKUP(C778,Tabla_Insumos,3,FALSE),0)</f>
        <v>0</v>
      </c>
      <c r="G778" s="266">
        <f>ROUND(E778*F778,2)</f>
        <v>0</v>
      </c>
    </row>
    <row r="779" spans="1:7" s="211" customFormat="1" ht="24" customHeight="1" x14ac:dyDescent="0.2">
      <c r="A779" s="206" t="str">
        <f t="shared" si="231"/>
        <v/>
      </c>
      <c r="B779" s="204">
        <f t="shared" si="232"/>
        <v>0</v>
      </c>
      <c r="C779" s="205"/>
      <c r="D779" s="206" t="str">
        <f t="shared" si="233"/>
        <v/>
      </c>
      <c r="E779" s="207"/>
      <c r="F779" s="210">
        <f t="shared" si="234"/>
        <v>0</v>
      </c>
      <c r="G779" s="266">
        <f>ROUND(E779*F779,2)</f>
        <v>0</v>
      </c>
    </row>
    <row r="780" spans="1:7" s="211" customFormat="1" ht="24" customHeight="1" x14ac:dyDescent="0.2">
      <c r="A780" s="206" t="str">
        <f t="shared" si="231"/>
        <v/>
      </c>
      <c r="B780" s="204">
        <f t="shared" si="232"/>
        <v>0</v>
      </c>
      <c r="C780" s="205"/>
      <c r="D780" s="206" t="str">
        <f t="shared" si="233"/>
        <v/>
      </c>
      <c r="E780" s="207"/>
      <c r="F780" s="210">
        <f t="shared" si="234"/>
        <v>0</v>
      </c>
      <c r="G780" s="266">
        <f t="shared" ref="G780:G785" si="235">ROUND(E780*F780,2)</f>
        <v>0</v>
      </c>
    </row>
    <row r="781" spans="1:7" s="211" customFormat="1" ht="24" customHeight="1" x14ac:dyDescent="0.2">
      <c r="A781" s="206" t="str">
        <f t="shared" si="231"/>
        <v/>
      </c>
      <c r="B781" s="204">
        <f t="shared" si="232"/>
        <v>0</v>
      </c>
      <c r="C781" s="205"/>
      <c r="D781" s="206" t="str">
        <f t="shared" si="233"/>
        <v/>
      </c>
      <c r="E781" s="207"/>
      <c r="F781" s="210">
        <f t="shared" si="234"/>
        <v>0</v>
      </c>
      <c r="G781" s="266">
        <f t="shared" si="235"/>
        <v>0</v>
      </c>
    </row>
    <row r="782" spans="1:7" s="211" customFormat="1" ht="24" customHeight="1" x14ac:dyDescent="0.2">
      <c r="A782" s="206" t="str">
        <f t="shared" si="231"/>
        <v/>
      </c>
      <c r="B782" s="204">
        <f t="shared" si="232"/>
        <v>0</v>
      </c>
      <c r="C782" s="205"/>
      <c r="D782" s="206" t="str">
        <f t="shared" si="233"/>
        <v/>
      </c>
      <c r="E782" s="207"/>
      <c r="F782" s="208">
        <f t="shared" si="234"/>
        <v>0</v>
      </c>
      <c r="G782" s="266">
        <f t="shared" si="235"/>
        <v>0</v>
      </c>
    </row>
    <row r="783" spans="1:7" s="211" customFormat="1" ht="24" customHeight="1" x14ac:dyDescent="0.2">
      <c r="A783" s="206" t="str">
        <f t="shared" si="231"/>
        <v/>
      </c>
      <c r="B783" s="204">
        <f t="shared" si="232"/>
        <v>0</v>
      </c>
      <c r="C783" s="205"/>
      <c r="D783" s="206" t="str">
        <f t="shared" si="233"/>
        <v/>
      </c>
      <c r="E783" s="207"/>
      <c r="F783" s="208">
        <f t="shared" si="234"/>
        <v>0</v>
      </c>
      <c r="G783" s="266">
        <f t="shared" si="235"/>
        <v>0</v>
      </c>
    </row>
    <row r="784" spans="1:7" s="211" customFormat="1" ht="24" customHeight="1" x14ac:dyDescent="0.2">
      <c r="A784" s="206" t="str">
        <f t="shared" si="231"/>
        <v/>
      </c>
      <c r="B784" s="204">
        <f t="shared" si="232"/>
        <v>0</v>
      </c>
      <c r="C784" s="205"/>
      <c r="D784" s="206" t="str">
        <f t="shared" si="233"/>
        <v/>
      </c>
      <c r="E784" s="207"/>
      <c r="F784" s="208">
        <f t="shared" si="234"/>
        <v>0</v>
      </c>
      <c r="G784" s="266">
        <f t="shared" si="235"/>
        <v>0</v>
      </c>
    </row>
    <row r="785" spans="1:7" s="211" customFormat="1" ht="24" customHeight="1" x14ac:dyDescent="0.2">
      <c r="A785" s="206" t="str">
        <f t="shared" si="231"/>
        <v/>
      </c>
      <c r="B785" s="204">
        <f t="shared" si="232"/>
        <v>0</v>
      </c>
      <c r="C785" s="205"/>
      <c r="D785" s="206" t="str">
        <f t="shared" si="233"/>
        <v/>
      </c>
      <c r="E785" s="207"/>
      <c r="F785" s="208">
        <f t="shared" si="234"/>
        <v>0</v>
      </c>
      <c r="G785" s="266">
        <f t="shared" si="235"/>
        <v>0</v>
      </c>
    </row>
    <row r="786" spans="1:7" ht="24" customHeight="1" x14ac:dyDescent="0.2">
      <c r="A786" s="267"/>
      <c r="D786" s="88"/>
      <c r="E786" s="89"/>
      <c r="F786" s="253" t="s">
        <v>31</v>
      </c>
      <c r="G786" s="268">
        <f>SUBTOTAL(9,G778:G785)</f>
        <v>0</v>
      </c>
    </row>
    <row r="787" spans="1:7" ht="24" customHeight="1" x14ac:dyDescent="0.2">
      <c r="A787" s="267"/>
      <c r="C787" s="98" t="s">
        <v>605</v>
      </c>
      <c r="D787" s="88"/>
      <c r="E787" s="89"/>
      <c r="G787" s="269"/>
    </row>
    <row r="788" spans="1:7" s="211" customFormat="1" ht="24" customHeight="1" x14ac:dyDescent="0.2">
      <c r="A788" s="206" t="str">
        <f t="shared" ref="A788:A796" si="236">IFERROR(VLOOKUP(C788,Tabla_Insumos,4,FALSE),"")</f>
        <v/>
      </c>
      <c r="B788" s="204" t="str">
        <f t="shared" ref="B788:B796" si="237">IFERROR(VLOOKUP(C788,Tabla_Insumos,5,FALSE),"")</f>
        <v/>
      </c>
      <c r="C788" s="205"/>
      <c r="D788" s="206" t="str">
        <f t="shared" ref="D788:D796" si="238">IFERROR(VLOOKUP(C788,Tabla_Insumos,2,FALSE),"")</f>
        <v/>
      </c>
      <c r="E788" s="207"/>
      <c r="F788" s="208">
        <f t="shared" ref="F788:F796" si="239">IFERROR(VLOOKUP(C788,Tabla_Insumos,3,FALSE),0)</f>
        <v>0</v>
      </c>
      <c r="G788" s="266">
        <f t="shared" ref="G788:G796" si="240">ROUND(E788*F788,2)</f>
        <v>0</v>
      </c>
    </row>
    <row r="789" spans="1:7" s="211" customFormat="1" ht="24" customHeight="1" x14ac:dyDescent="0.2">
      <c r="A789" s="206" t="str">
        <f t="shared" si="236"/>
        <v/>
      </c>
      <c r="B789" s="204" t="str">
        <f t="shared" si="237"/>
        <v/>
      </c>
      <c r="C789" s="205"/>
      <c r="D789" s="206" t="str">
        <f t="shared" si="238"/>
        <v/>
      </c>
      <c r="E789" s="207"/>
      <c r="F789" s="208">
        <f t="shared" si="239"/>
        <v>0</v>
      </c>
      <c r="G789" s="266">
        <f t="shared" si="240"/>
        <v>0</v>
      </c>
    </row>
    <row r="790" spans="1:7" s="211" customFormat="1" ht="24" customHeight="1" x14ac:dyDescent="0.2">
      <c r="A790" s="206" t="str">
        <f t="shared" si="236"/>
        <v/>
      </c>
      <c r="B790" s="204" t="str">
        <f t="shared" si="237"/>
        <v/>
      </c>
      <c r="C790" s="205"/>
      <c r="D790" s="206" t="str">
        <f t="shared" si="238"/>
        <v/>
      </c>
      <c r="E790" s="207"/>
      <c r="F790" s="208">
        <f t="shared" si="239"/>
        <v>0</v>
      </c>
      <c r="G790" s="266">
        <f t="shared" si="240"/>
        <v>0</v>
      </c>
    </row>
    <row r="791" spans="1:7" s="211" customFormat="1" ht="24" customHeight="1" x14ac:dyDescent="0.2">
      <c r="A791" s="206" t="str">
        <f t="shared" si="236"/>
        <v/>
      </c>
      <c r="B791" s="204" t="str">
        <f t="shared" si="237"/>
        <v/>
      </c>
      <c r="C791" s="205"/>
      <c r="D791" s="206" t="str">
        <f t="shared" si="238"/>
        <v/>
      </c>
      <c r="E791" s="207"/>
      <c r="F791" s="208">
        <f t="shared" si="239"/>
        <v>0</v>
      </c>
      <c r="G791" s="266">
        <f t="shared" si="240"/>
        <v>0</v>
      </c>
    </row>
    <row r="792" spans="1:7" s="211" customFormat="1" ht="24" customHeight="1" x14ac:dyDescent="0.2">
      <c r="A792" s="206" t="str">
        <f t="shared" si="236"/>
        <v/>
      </c>
      <c r="B792" s="204" t="str">
        <f t="shared" si="237"/>
        <v/>
      </c>
      <c r="C792" s="205"/>
      <c r="D792" s="206" t="str">
        <f t="shared" si="238"/>
        <v/>
      </c>
      <c r="E792" s="207"/>
      <c r="F792" s="208">
        <f t="shared" si="239"/>
        <v>0</v>
      </c>
      <c r="G792" s="266">
        <f t="shared" si="240"/>
        <v>0</v>
      </c>
    </row>
    <row r="793" spans="1:7" s="211" customFormat="1" ht="24" customHeight="1" x14ac:dyDescent="0.2">
      <c r="A793" s="206" t="str">
        <f t="shared" si="236"/>
        <v/>
      </c>
      <c r="B793" s="204" t="str">
        <f t="shared" si="237"/>
        <v/>
      </c>
      <c r="C793" s="205"/>
      <c r="D793" s="206" t="str">
        <f t="shared" si="238"/>
        <v/>
      </c>
      <c r="E793" s="207"/>
      <c r="F793" s="208">
        <f t="shared" si="239"/>
        <v>0</v>
      </c>
      <c r="G793" s="266">
        <f t="shared" si="240"/>
        <v>0</v>
      </c>
    </row>
    <row r="794" spans="1:7" s="211" customFormat="1" ht="24" customHeight="1" x14ac:dyDescent="0.2">
      <c r="A794" s="206" t="str">
        <f t="shared" si="236"/>
        <v/>
      </c>
      <c r="B794" s="204" t="str">
        <f t="shared" si="237"/>
        <v/>
      </c>
      <c r="C794" s="205"/>
      <c r="D794" s="206" t="str">
        <f t="shared" si="238"/>
        <v/>
      </c>
      <c r="E794" s="207"/>
      <c r="F794" s="208">
        <f t="shared" si="239"/>
        <v>0</v>
      </c>
      <c r="G794" s="266">
        <f t="shared" si="240"/>
        <v>0</v>
      </c>
    </row>
    <row r="795" spans="1:7" s="211" customFormat="1" ht="24" customHeight="1" x14ac:dyDescent="0.2">
      <c r="A795" s="206" t="str">
        <f t="shared" si="236"/>
        <v/>
      </c>
      <c r="B795" s="204" t="str">
        <f t="shared" si="237"/>
        <v/>
      </c>
      <c r="C795" s="205"/>
      <c r="D795" s="206" t="str">
        <f t="shared" si="238"/>
        <v/>
      </c>
      <c r="E795" s="207"/>
      <c r="F795" s="208">
        <f t="shared" si="239"/>
        <v>0</v>
      </c>
      <c r="G795" s="266">
        <f t="shared" si="240"/>
        <v>0</v>
      </c>
    </row>
    <row r="796" spans="1:7" s="211" customFormat="1" ht="24" customHeight="1" x14ac:dyDescent="0.2">
      <c r="A796" s="206" t="str">
        <f t="shared" si="236"/>
        <v/>
      </c>
      <c r="B796" s="204" t="str">
        <f t="shared" si="237"/>
        <v/>
      </c>
      <c r="C796" s="205"/>
      <c r="D796" s="206" t="str">
        <f t="shared" si="238"/>
        <v/>
      </c>
      <c r="E796" s="207"/>
      <c r="F796" s="208">
        <f t="shared" si="239"/>
        <v>0</v>
      </c>
      <c r="G796" s="266">
        <f t="shared" si="240"/>
        <v>0</v>
      </c>
    </row>
    <row r="797" spans="1:7" ht="24" customHeight="1" x14ac:dyDescent="0.2">
      <c r="A797" s="270"/>
      <c r="B797" s="88"/>
      <c r="D797" s="88"/>
      <c r="E797" s="89"/>
      <c r="F797" s="253" t="s">
        <v>32</v>
      </c>
      <c r="G797" s="268">
        <f>SUBTOTAL(9,G788:G796)</f>
        <v>0</v>
      </c>
    </row>
    <row r="798" spans="1:7" ht="24" customHeight="1" x14ac:dyDescent="0.2">
      <c r="A798" s="271"/>
      <c r="B798" s="88"/>
      <c r="D798" s="88"/>
      <c r="E798" s="89"/>
      <c r="G798" s="269"/>
    </row>
    <row r="799" spans="1:7" ht="24" customHeight="1" x14ac:dyDescent="0.2">
      <c r="A799" s="272" t="str">
        <f>B757</f>
        <v>2.7</v>
      </c>
      <c r="B799" s="273" t="str">
        <f>C757</f>
        <v>Demarcación de canchas</v>
      </c>
      <c r="C799" s="95"/>
      <c r="D799" s="95" t="s">
        <v>33</v>
      </c>
      <c r="E799" s="96"/>
      <c r="F799" s="275" t="s">
        <v>34</v>
      </c>
      <c r="G799" s="274">
        <f>SUBTOTAL(9,G762:G798)</f>
        <v>0</v>
      </c>
    </row>
    <row r="801" spans="1:123" ht="24" customHeight="1" x14ac:dyDescent="0.2">
      <c r="A801" s="254" t="s">
        <v>36</v>
      </c>
      <c r="B801" s="255"/>
      <c r="C801" s="255"/>
      <c r="D801" s="255"/>
      <c r="E801" s="255"/>
      <c r="F801" s="255"/>
      <c r="G801" s="256"/>
    </row>
    <row r="802" spans="1:123" ht="24" customHeight="1" x14ac:dyDescent="0.2">
      <c r="A802" s="257" t="s">
        <v>601</v>
      </c>
      <c r="B802" s="84" t="str">
        <f>Comitente</f>
        <v>SUBSECRETARIA DE ARQUITECTURA</v>
      </c>
      <c r="C802" s="80"/>
      <c r="D802" s="85"/>
      <c r="E802" s="85"/>
      <c r="F802" s="86"/>
      <c r="G802" s="258"/>
    </row>
    <row r="803" spans="1:123" ht="24" customHeight="1" x14ac:dyDescent="0.2">
      <c r="A803" s="257" t="s">
        <v>602</v>
      </c>
      <c r="B803" s="84">
        <f>Contratista</f>
        <v>0</v>
      </c>
      <c r="C803" s="81"/>
      <c r="D803" s="81"/>
      <c r="E803" s="81"/>
      <c r="F803" s="87"/>
      <c r="G803" s="259"/>
    </row>
    <row r="804" spans="1:123" ht="24" customHeight="1" x14ac:dyDescent="0.2">
      <c r="A804" s="257" t="s">
        <v>23</v>
      </c>
      <c r="B804" s="84" t="str">
        <f>Obra</f>
        <v>Provincia de la Rioja</v>
      </c>
      <c r="C804" s="81"/>
      <c r="D804" s="81"/>
      <c r="E804" s="81"/>
      <c r="F804" s="87" t="s">
        <v>37</v>
      </c>
      <c r="G804" s="260">
        <f>Fecha_Base</f>
        <v>0</v>
      </c>
    </row>
    <row r="805" spans="1:123" ht="24" customHeight="1" x14ac:dyDescent="0.2">
      <c r="A805" s="261" t="s">
        <v>600</v>
      </c>
      <c r="B805" s="82" t="str">
        <f>Ubicación</f>
        <v>CHIMBAS - SAN JUAN</v>
      </c>
      <c r="C805" s="82"/>
      <c r="D805" s="88"/>
      <c r="E805" s="89"/>
      <c r="G805" s="262"/>
    </row>
    <row r="806" spans="1:123" ht="24" customHeight="1" x14ac:dyDescent="0.2">
      <c r="A806" s="261" t="s">
        <v>38</v>
      </c>
      <c r="B806" s="91">
        <f>IFERROR(VALUE(LEFT(B807,FIND(".",B807)-1)),"")</f>
        <v>2</v>
      </c>
      <c r="C806" s="83" t="str">
        <f>IFERROR(VLOOKUP(B806,Tabla_CyP,2,FALSE),"")</f>
        <v/>
      </c>
      <c r="E806" s="89"/>
      <c r="G806" s="262"/>
    </row>
    <row r="807" spans="1:123" ht="24" customHeight="1" x14ac:dyDescent="0.2">
      <c r="A807" s="261" t="s">
        <v>24</v>
      </c>
      <c r="B807" s="92" t="str">
        <f>IFERROR(VLOOKUP(COUNTIF($A$1:A807,"ANALISIS DE PRECIOS"),Tabla_NumeroItem,2,FALSE),"")</f>
        <v>2.8</v>
      </c>
      <c r="C807" s="83" t="str">
        <f>IFERROR(VLOOKUP(B807,Tabla_CyP,2,FALSE),"")</f>
        <v>Pintura en la superficie del playon</v>
      </c>
      <c r="D807" s="88"/>
      <c r="E807" s="89"/>
      <c r="F807" s="87" t="s">
        <v>25</v>
      </c>
      <c r="G807" s="263" t="str">
        <f>IFERROR(VLOOKUP(B807,Tabla_CyP,4,FALSE),"")</f>
        <v>gl</v>
      </c>
    </row>
    <row r="808" spans="1:123" ht="24" customHeight="1" x14ac:dyDescent="0.2">
      <c r="A808" s="261"/>
      <c r="B808" s="82"/>
      <c r="D808" s="88"/>
      <c r="E808" s="89"/>
      <c r="G808" s="262"/>
    </row>
    <row r="809" spans="1:123" ht="24" customHeight="1" x14ac:dyDescent="0.2">
      <c r="A809" s="345" t="s">
        <v>506</v>
      </c>
      <c r="B809" s="346"/>
      <c r="C809" s="347" t="s">
        <v>0</v>
      </c>
      <c r="D809" s="347" t="s">
        <v>26</v>
      </c>
      <c r="E809" s="349" t="s">
        <v>27</v>
      </c>
      <c r="F809" s="351" t="s">
        <v>28</v>
      </c>
      <c r="G809" s="351" t="s">
        <v>29</v>
      </c>
    </row>
    <row r="810" spans="1:123" s="88" customFormat="1" ht="24" customHeight="1" x14ac:dyDescent="0.2">
      <c r="A810" s="93" t="s">
        <v>507</v>
      </c>
      <c r="B810" s="93" t="s">
        <v>508</v>
      </c>
      <c r="C810" s="348"/>
      <c r="D810" s="348"/>
      <c r="E810" s="350"/>
      <c r="F810" s="352"/>
      <c r="G810" s="35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row>
    <row r="811" spans="1:123" ht="24" customHeight="1" x14ac:dyDescent="0.2">
      <c r="A811" s="264"/>
      <c r="B811" s="94"/>
      <c r="C811" s="131" t="s">
        <v>603</v>
      </c>
      <c r="D811" s="95"/>
      <c r="E811" s="96"/>
      <c r="F811" s="97"/>
      <c r="G811" s="265"/>
    </row>
    <row r="812" spans="1:123" s="211" customFormat="1" ht="24" customHeight="1" x14ac:dyDescent="0.2">
      <c r="A812" s="206" t="str">
        <f t="shared" ref="A812:A825" si="241">IFERROR(VLOOKUP(C812,Tabla_Insumos,4,FALSE),"")</f>
        <v/>
      </c>
      <c r="B812" s="204" t="str">
        <f>IFERROR(VLOOKUP(C812,Tabla_Insumos,5,FALSE),"")</f>
        <v/>
      </c>
      <c r="C812" s="205"/>
      <c r="D812" s="206" t="str">
        <f t="shared" ref="D812:D825" si="242">IFERROR(VLOOKUP(C812,Tabla_Insumos,2,FALSE),"")</f>
        <v/>
      </c>
      <c r="E812" s="207"/>
      <c r="F812" s="208">
        <f t="shared" ref="F812:F825" si="243">IFERROR(VLOOKUP(C812,Tabla_Insumos,3,FALSE),0)</f>
        <v>0</v>
      </c>
      <c r="G812" s="266">
        <f>ROUND(E812*F812,2)</f>
        <v>0</v>
      </c>
    </row>
    <row r="813" spans="1:123" s="211" customFormat="1" ht="24" customHeight="1" x14ac:dyDescent="0.2">
      <c r="A813" s="206" t="str">
        <f t="shared" si="241"/>
        <v/>
      </c>
      <c r="B813" s="204" t="str">
        <f t="shared" ref="B813:B825" si="244">IFERROR(VLOOKUP(C813,Tabla_Insumos,5,FALSE),"")</f>
        <v/>
      </c>
      <c r="C813" s="205"/>
      <c r="D813" s="206" t="str">
        <f t="shared" si="242"/>
        <v/>
      </c>
      <c r="E813" s="207"/>
      <c r="F813" s="208">
        <f t="shared" si="243"/>
        <v>0</v>
      </c>
      <c r="G813" s="266">
        <f t="shared" ref="G813:G825" si="245">ROUND(E813*F813,2)</f>
        <v>0</v>
      </c>
    </row>
    <row r="814" spans="1:123" s="211" customFormat="1" ht="24" customHeight="1" x14ac:dyDescent="0.2">
      <c r="A814" s="206" t="str">
        <f t="shared" si="241"/>
        <v/>
      </c>
      <c r="B814" s="204" t="str">
        <f t="shared" si="244"/>
        <v/>
      </c>
      <c r="C814" s="205"/>
      <c r="D814" s="206" t="str">
        <f t="shared" si="242"/>
        <v/>
      </c>
      <c r="E814" s="207"/>
      <c r="F814" s="208">
        <f t="shared" si="243"/>
        <v>0</v>
      </c>
      <c r="G814" s="266">
        <f t="shared" si="245"/>
        <v>0</v>
      </c>
    </row>
    <row r="815" spans="1:123" s="211" customFormat="1" ht="24" customHeight="1" x14ac:dyDescent="0.2">
      <c r="A815" s="206" t="str">
        <f t="shared" si="241"/>
        <v/>
      </c>
      <c r="B815" s="204" t="str">
        <f t="shared" si="244"/>
        <v/>
      </c>
      <c r="C815" s="205"/>
      <c r="D815" s="206" t="str">
        <f t="shared" si="242"/>
        <v/>
      </c>
      <c r="E815" s="207"/>
      <c r="F815" s="208">
        <f t="shared" si="243"/>
        <v>0</v>
      </c>
      <c r="G815" s="266">
        <f t="shared" si="245"/>
        <v>0</v>
      </c>
    </row>
    <row r="816" spans="1:123" s="211" customFormat="1" ht="24" customHeight="1" x14ac:dyDescent="0.2">
      <c r="A816" s="206" t="str">
        <f t="shared" si="241"/>
        <v/>
      </c>
      <c r="B816" s="204" t="str">
        <f t="shared" si="244"/>
        <v/>
      </c>
      <c r="C816" s="205"/>
      <c r="D816" s="206" t="str">
        <f t="shared" si="242"/>
        <v/>
      </c>
      <c r="E816" s="207"/>
      <c r="F816" s="208">
        <f t="shared" si="243"/>
        <v>0</v>
      </c>
      <c r="G816" s="266">
        <f t="shared" si="245"/>
        <v>0</v>
      </c>
    </row>
    <row r="817" spans="1:7" s="211" customFormat="1" ht="24" customHeight="1" x14ac:dyDescent="0.2">
      <c r="A817" s="206" t="str">
        <f t="shared" si="241"/>
        <v/>
      </c>
      <c r="B817" s="204" t="str">
        <f t="shared" si="244"/>
        <v/>
      </c>
      <c r="C817" s="205"/>
      <c r="D817" s="206" t="str">
        <f t="shared" si="242"/>
        <v/>
      </c>
      <c r="E817" s="207"/>
      <c r="F817" s="208">
        <f t="shared" si="243"/>
        <v>0</v>
      </c>
      <c r="G817" s="266">
        <f t="shared" si="245"/>
        <v>0</v>
      </c>
    </row>
    <row r="818" spans="1:7" s="211" customFormat="1" ht="24" customHeight="1" x14ac:dyDescent="0.2">
      <c r="A818" s="206" t="str">
        <f t="shared" si="241"/>
        <v/>
      </c>
      <c r="B818" s="204" t="str">
        <f t="shared" si="244"/>
        <v/>
      </c>
      <c r="C818" s="205"/>
      <c r="D818" s="206" t="str">
        <f t="shared" si="242"/>
        <v/>
      </c>
      <c r="E818" s="207"/>
      <c r="F818" s="208">
        <f t="shared" si="243"/>
        <v>0</v>
      </c>
      <c r="G818" s="266">
        <f t="shared" si="245"/>
        <v>0</v>
      </c>
    </row>
    <row r="819" spans="1:7" s="211" customFormat="1" ht="24" customHeight="1" x14ac:dyDescent="0.2">
      <c r="A819" s="206" t="str">
        <f t="shared" si="241"/>
        <v/>
      </c>
      <c r="B819" s="204" t="str">
        <f t="shared" si="244"/>
        <v/>
      </c>
      <c r="C819" s="205"/>
      <c r="D819" s="206" t="str">
        <f t="shared" si="242"/>
        <v/>
      </c>
      <c r="E819" s="207"/>
      <c r="F819" s="208">
        <f t="shared" si="243"/>
        <v>0</v>
      </c>
      <c r="G819" s="266">
        <f t="shared" si="245"/>
        <v>0</v>
      </c>
    </row>
    <row r="820" spans="1:7" s="211" customFormat="1" ht="24" customHeight="1" x14ac:dyDescent="0.2">
      <c r="A820" s="206" t="str">
        <f t="shared" si="241"/>
        <v/>
      </c>
      <c r="B820" s="204" t="str">
        <f t="shared" si="244"/>
        <v/>
      </c>
      <c r="C820" s="205"/>
      <c r="D820" s="206" t="str">
        <f t="shared" si="242"/>
        <v/>
      </c>
      <c r="E820" s="207"/>
      <c r="F820" s="208">
        <f t="shared" si="243"/>
        <v>0</v>
      </c>
      <c r="G820" s="266">
        <f t="shared" si="245"/>
        <v>0</v>
      </c>
    </row>
    <row r="821" spans="1:7" s="211" customFormat="1" ht="24" customHeight="1" x14ac:dyDescent="0.2">
      <c r="A821" s="206" t="str">
        <f t="shared" si="241"/>
        <v/>
      </c>
      <c r="B821" s="204" t="str">
        <f t="shared" si="244"/>
        <v/>
      </c>
      <c r="C821" s="205"/>
      <c r="D821" s="206" t="str">
        <f t="shared" si="242"/>
        <v/>
      </c>
      <c r="E821" s="207"/>
      <c r="F821" s="208">
        <f t="shared" si="243"/>
        <v>0</v>
      </c>
      <c r="G821" s="266">
        <f t="shared" si="245"/>
        <v>0</v>
      </c>
    </row>
    <row r="822" spans="1:7" s="211" customFormat="1" ht="24" customHeight="1" x14ac:dyDescent="0.2">
      <c r="A822" s="206" t="str">
        <f t="shared" si="241"/>
        <v/>
      </c>
      <c r="B822" s="204" t="str">
        <f t="shared" si="244"/>
        <v/>
      </c>
      <c r="C822" s="205"/>
      <c r="D822" s="206" t="str">
        <f t="shared" si="242"/>
        <v/>
      </c>
      <c r="E822" s="207"/>
      <c r="F822" s="208">
        <f t="shared" si="243"/>
        <v>0</v>
      </c>
      <c r="G822" s="266">
        <f t="shared" si="245"/>
        <v>0</v>
      </c>
    </row>
    <row r="823" spans="1:7" s="211" customFormat="1" ht="24" customHeight="1" x14ac:dyDescent="0.2">
      <c r="A823" s="206" t="str">
        <f t="shared" si="241"/>
        <v/>
      </c>
      <c r="B823" s="204" t="str">
        <f t="shared" si="244"/>
        <v/>
      </c>
      <c r="C823" s="205"/>
      <c r="D823" s="206" t="str">
        <f t="shared" si="242"/>
        <v/>
      </c>
      <c r="E823" s="207"/>
      <c r="F823" s="208">
        <f t="shared" si="243"/>
        <v>0</v>
      </c>
      <c r="G823" s="266">
        <f t="shared" si="245"/>
        <v>0</v>
      </c>
    </row>
    <row r="824" spans="1:7" s="211" customFormat="1" ht="24" customHeight="1" x14ac:dyDescent="0.2">
      <c r="A824" s="206" t="str">
        <f t="shared" si="241"/>
        <v/>
      </c>
      <c r="B824" s="204" t="str">
        <f t="shared" si="244"/>
        <v/>
      </c>
      <c r="C824" s="205"/>
      <c r="D824" s="206" t="str">
        <f t="shared" si="242"/>
        <v/>
      </c>
      <c r="E824" s="207"/>
      <c r="F824" s="208">
        <f t="shared" si="243"/>
        <v>0</v>
      </c>
      <c r="G824" s="266">
        <f t="shared" si="245"/>
        <v>0</v>
      </c>
    </row>
    <row r="825" spans="1:7" s="211" customFormat="1" ht="24" customHeight="1" x14ac:dyDescent="0.2">
      <c r="A825" s="206" t="str">
        <f t="shared" si="241"/>
        <v/>
      </c>
      <c r="B825" s="204" t="str">
        <f t="shared" si="244"/>
        <v/>
      </c>
      <c r="C825" s="205"/>
      <c r="D825" s="206" t="str">
        <f t="shared" si="242"/>
        <v/>
      </c>
      <c r="E825" s="207"/>
      <c r="F825" s="209">
        <f t="shared" si="243"/>
        <v>0</v>
      </c>
      <c r="G825" s="266">
        <f t="shared" si="245"/>
        <v>0</v>
      </c>
    </row>
    <row r="826" spans="1:7" ht="24" customHeight="1" x14ac:dyDescent="0.2">
      <c r="A826" s="267"/>
      <c r="D826" s="88"/>
      <c r="E826" s="89"/>
      <c r="F826" s="253" t="s">
        <v>30</v>
      </c>
      <c r="G826" s="268">
        <f>SUBTOTAL(9,G812:G825)</f>
        <v>0</v>
      </c>
    </row>
    <row r="827" spans="1:7" ht="24" customHeight="1" x14ac:dyDescent="0.2">
      <c r="A827" s="267"/>
      <c r="C827" s="98" t="s">
        <v>604</v>
      </c>
      <c r="D827" s="88"/>
      <c r="E827" s="89"/>
      <c r="G827" s="269"/>
    </row>
    <row r="828" spans="1:7" s="211" customFormat="1" ht="24" customHeight="1" x14ac:dyDescent="0.2">
      <c r="A828" s="206" t="str">
        <f t="shared" ref="A828:A835" si="246">IFERROR(VLOOKUP(C828,Tabla_Insumos,4,FALSE),"")</f>
        <v/>
      </c>
      <c r="B828" s="204">
        <f t="shared" ref="B828:B835" si="247">IFERROR(VLOOKUP(A828,Tabla_Indices,5,FALSE),"")</f>
        <v>0</v>
      </c>
      <c r="C828" s="205"/>
      <c r="D828" s="206" t="str">
        <f t="shared" ref="D828:D835" si="248">IFERROR(VLOOKUP(C828,Tabla_Insumos,2,FALSE),"")</f>
        <v/>
      </c>
      <c r="E828" s="207"/>
      <c r="F828" s="210">
        <f t="shared" ref="F828:F835" si="249">IFERROR(VLOOKUP(C828,Tabla_Insumos,3,FALSE),0)</f>
        <v>0</v>
      </c>
      <c r="G828" s="266">
        <f>ROUND(E828*F828,2)</f>
        <v>0</v>
      </c>
    </row>
    <row r="829" spans="1:7" s="211" customFormat="1" ht="24" customHeight="1" x14ac:dyDescent="0.2">
      <c r="A829" s="206" t="str">
        <f t="shared" si="246"/>
        <v/>
      </c>
      <c r="B829" s="204">
        <f t="shared" si="247"/>
        <v>0</v>
      </c>
      <c r="C829" s="205"/>
      <c r="D829" s="206" t="str">
        <f t="shared" si="248"/>
        <v/>
      </c>
      <c r="E829" s="207"/>
      <c r="F829" s="210">
        <f t="shared" si="249"/>
        <v>0</v>
      </c>
      <c r="G829" s="266">
        <f>ROUND(E829*F829,2)</f>
        <v>0</v>
      </c>
    </row>
    <row r="830" spans="1:7" s="211" customFormat="1" ht="24" customHeight="1" x14ac:dyDescent="0.2">
      <c r="A830" s="206" t="str">
        <f t="shared" si="246"/>
        <v/>
      </c>
      <c r="B830" s="204">
        <f t="shared" si="247"/>
        <v>0</v>
      </c>
      <c r="C830" s="205"/>
      <c r="D830" s="206" t="str">
        <f t="shared" si="248"/>
        <v/>
      </c>
      <c r="E830" s="207"/>
      <c r="F830" s="210">
        <f t="shared" si="249"/>
        <v>0</v>
      </c>
      <c r="G830" s="266">
        <f t="shared" ref="G830:G835" si="250">ROUND(E830*F830,2)</f>
        <v>0</v>
      </c>
    </row>
    <row r="831" spans="1:7" s="211" customFormat="1" ht="24" customHeight="1" x14ac:dyDescent="0.2">
      <c r="A831" s="206" t="str">
        <f t="shared" si="246"/>
        <v/>
      </c>
      <c r="B831" s="204">
        <f t="shared" si="247"/>
        <v>0</v>
      </c>
      <c r="C831" s="205"/>
      <c r="D831" s="206" t="str">
        <f t="shared" si="248"/>
        <v/>
      </c>
      <c r="E831" s="207"/>
      <c r="F831" s="210">
        <f t="shared" si="249"/>
        <v>0</v>
      </c>
      <c r="G831" s="266">
        <f t="shared" si="250"/>
        <v>0</v>
      </c>
    </row>
    <row r="832" spans="1:7" s="211" customFormat="1" ht="24" customHeight="1" x14ac:dyDescent="0.2">
      <c r="A832" s="206" t="str">
        <f t="shared" si="246"/>
        <v/>
      </c>
      <c r="B832" s="204">
        <f t="shared" si="247"/>
        <v>0</v>
      </c>
      <c r="C832" s="205"/>
      <c r="D832" s="206" t="str">
        <f t="shared" si="248"/>
        <v/>
      </c>
      <c r="E832" s="207"/>
      <c r="F832" s="208">
        <f t="shared" si="249"/>
        <v>0</v>
      </c>
      <c r="G832" s="266">
        <f t="shared" si="250"/>
        <v>0</v>
      </c>
    </row>
    <row r="833" spans="1:7" s="211" customFormat="1" ht="24" customHeight="1" x14ac:dyDescent="0.2">
      <c r="A833" s="206" t="str">
        <f t="shared" si="246"/>
        <v/>
      </c>
      <c r="B833" s="204">
        <f t="shared" si="247"/>
        <v>0</v>
      </c>
      <c r="C833" s="205"/>
      <c r="D833" s="206" t="str">
        <f t="shared" si="248"/>
        <v/>
      </c>
      <c r="E833" s="207"/>
      <c r="F833" s="208">
        <f t="shared" si="249"/>
        <v>0</v>
      </c>
      <c r="G833" s="266">
        <f t="shared" si="250"/>
        <v>0</v>
      </c>
    </row>
    <row r="834" spans="1:7" s="211" customFormat="1" ht="24" customHeight="1" x14ac:dyDescent="0.2">
      <c r="A834" s="206" t="str">
        <f t="shared" si="246"/>
        <v/>
      </c>
      <c r="B834" s="204">
        <f t="shared" si="247"/>
        <v>0</v>
      </c>
      <c r="C834" s="205"/>
      <c r="D834" s="206" t="str">
        <f t="shared" si="248"/>
        <v/>
      </c>
      <c r="E834" s="207"/>
      <c r="F834" s="208">
        <f t="shared" si="249"/>
        <v>0</v>
      </c>
      <c r="G834" s="266">
        <f t="shared" si="250"/>
        <v>0</v>
      </c>
    </row>
    <row r="835" spans="1:7" s="211" customFormat="1" ht="24" customHeight="1" x14ac:dyDescent="0.2">
      <c r="A835" s="206" t="str">
        <f t="shared" si="246"/>
        <v/>
      </c>
      <c r="B835" s="204">
        <f t="shared" si="247"/>
        <v>0</v>
      </c>
      <c r="C835" s="205"/>
      <c r="D835" s="206" t="str">
        <f t="shared" si="248"/>
        <v/>
      </c>
      <c r="E835" s="207"/>
      <c r="F835" s="208">
        <f t="shared" si="249"/>
        <v>0</v>
      </c>
      <c r="G835" s="266">
        <f t="shared" si="250"/>
        <v>0</v>
      </c>
    </row>
    <row r="836" spans="1:7" ht="24" customHeight="1" x14ac:dyDescent="0.2">
      <c r="A836" s="267"/>
      <c r="D836" s="88"/>
      <c r="E836" s="89"/>
      <c r="F836" s="253" t="s">
        <v>31</v>
      </c>
      <c r="G836" s="268">
        <f>SUBTOTAL(9,G828:G835)</f>
        <v>0</v>
      </c>
    </row>
    <row r="837" spans="1:7" ht="24" customHeight="1" x14ac:dyDescent="0.2">
      <c r="A837" s="267"/>
      <c r="C837" s="98" t="s">
        <v>605</v>
      </c>
      <c r="D837" s="88"/>
      <c r="E837" s="89"/>
      <c r="G837" s="269"/>
    </row>
    <row r="838" spans="1:7" s="211" customFormat="1" ht="24" customHeight="1" x14ac:dyDescent="0.2">
      <c r="A838" s="206" t="str">
        <f t="shared" ref="A838:A846" si="251">IFERROR(VLOOKUP(C838,Tabla_Insumos,4,FALSE),"")</f>
        <v/>
      </c>
      <c r="B838" s="204" t="str">
        <f t="shared" ref="B838:B846" si="252">IFERROR(VLOOKUP(C838,Tabla_Insumos,5,FALSE),"")</f>
        <v/>
      </c>
      <c r="C838" s="205"/>
      <c r="D838" s="206" t="str">
        <f t="shared" ref="D838:D846" si="253">IFERROR(VLOOKUP(C838,Tabla_Insumos,2,FALSE),"")</f>
        <v/>
      </c>
      <c r="E838" s="207"/>
      <c r="F838" s="208">
        <f t="shared" ref="F838:F846" si="254">IFERROR(VLOOKUP(C838,Tabla_Insumos,3,FALSE),0)</f>
        <v>0</v>
      </c>
      <c r="G838" s="266">
        <f t="shared" ref="G838:G846" si="255">ROUND(E838*F838,2)</f>
        <v>0</v>
      </c>
    </row>
    <row r="839" spans="1:7" s="211" customFormat="1" ht="24" customHeight="1" x14ac:dyDescent="0.2">
      <c r="A839" s="206" t="str">
        <f t="shared" si="251"/>
        <v/>
      </c>
      <c r="B839" s="204" t="str">
        <f t="shared" si="252"/>
        <v/>
      </c>
      <c r="C839" s="205"/>
      <c r="D839" s="206" t="str">
        <f t="shared" si="253"/>
        <v/>
      </c>
      <c r="E839" s="207"/>
      <c r="F839" s="208">
        <f t="shared" si="254"/>
        <v>0</v>
      </c>
      <c r="G839" s="266">
        <f t="shared" si="255"/>
        <v>0</v>
      </c>
    </row>
    <row r="840" spans="1:7" s="211" customFormat="1" ht="24" customHeight="1" x14ac:dyDescent="0.2">
      <c r="A840" s="206" t="str">
        <f t="shared" si="251"/>
        <v/>
      </c>
      <c r="B840" s="204" t="str">
        <f t="shared" si="252"/>
        <v/>
      </c>
      <c r="C840" s="205"/>
      <c r="D840" s="206" t="str">
        <f t="shared" si="253"/>
        <v/>
      </c>
      <c r="E840" s="207"/>
      <c r="F840" s="208">
        <f t="shared" si="254"/>
        <v>0</v>
      </c>
      <c r="G840" s="266">
        <f t="shared" si="255"/>
        <v>0</v>
      </c>
    </row>
    <row r="841" spans="1:7" s="211" customFormat="1" ht="24" customHeight="1" x14ac:dyDescent="0.2">
      <c r="A841" s="206" t="str">
        <f t="shared" si="251"/>
        <v/>
      </c>
      <c r="B841" s="204" t="str">
        <f t="shared" si="252"/>
        <v/>
      </c>
      <c r="C841" s="205"/>
      <c r="D841" s="206" t="str">
        <f t="shared" si="253"/>
        <v/>
      </c>
      <c r="E841" s="207"/>
      <c r="F841" s="208">
        <f t="shared" si="254"/>
        <v>0</v>
      </c>
      <c r="G841" s="266">
        <f t="shared" si="255"/>
        <v>0</v>
      </c>
    </row>
    <row r="842" spans="1:7" s="211" customFormat="1" ht="24" customHeight="1" x14ac:dyDescent="0.2">
      <c r="A842" s="206" t="str">
        <f t="shared" si="251"/>
        <v/>
      </c>
      <c r="B842" s="204" t="str">
        <f t="shared" si="252"/>
        <v/>
      </c>
      <c r="C842" s="205"/>
      <c r="D842" s="206" t="str">
        <f t="shared" si="253"/>
        <v/>
      </c>
      <c r="E842" s="207"/>
      <c r="F842" s="208">
        <f t="shared" si="254"/>
        <v>0</v>
      </c>
      <c r="G842" s="266">
        <f t="shared" si="255"/>
        <v>0</v>
      </c>
    </row>
    <row r="843" spans="1:7" s="211" customFormat="1" ht="24" customHeight="1" x14ac:dyDescent="0.2">
      <c r="A843" s="206" t="str">
        <f t="shared" si="251"/>
        <v/>
      </c>
      <c r="B843" s="204" t="str">
        <f t="shared" si="252"/>
        <v/>
      </c>
      <c r="C843" s="205"/>
      <c r="D843" s="206" t="str">
        <f t="shared" si="253"/>
        <v/>
      </c>
      <c r="E843" s="207"/>
      <c r="F843" s="208">
        <f t="shared" si="254"/>
        <v>0</v>
      </c>
      <c r="G843" s="266">
        <f t="shared" si="255"/>
        <v>0</v>
      </c>
    </row>
    <row r="844" spans="1:7" s="211" customFormat="1" ht="24" customHeight="1" x14ac:dyDescent="0.2">
      <c r="A844" s="206" t="str">
        <f t="shared" si="251"/>
        <v/>
      </c>
      <c r="B844" s="204" t="str">
        <f t="shared" si="252"/>
        <v/>
      </c>
      <c r="C844" s="205"/>
      <c r="D844" s="206" t="str">
        <f t="shared" si="253"/>
        <v/>
      </c>
      <c r="E844" s="207"/>
      <c r="F844" s="208">
        <f t="shared" si="254"/>
        <v>0</v>
      </c>
      <c r="G844" s="266">
        <f t="shared" si="255"/>
        <v>0</v>
      </c>
    </row>
    <row r="845" spans="1:7" s="211" customFormat="1" ht="24" customHeight="1" x14ac:dyDescent="0.2">
      <c r="A845" s="206" t="str">
        <f t="shared" si="251"/>
        <v/>
      </c>
      <c r="B845" s="204" t="str">
        <f t="shared" si="252"/>
        <v/>
      </c>
      <c r="C845" s="205"/>
      <c r="D845" s="206" t="str">
        <f t="shared" si="253"/>
        <v/>
      </c>
      <c r="E845" s="207"/>
      <c r="F845" s="208">
        <f t="shared" si="254"/>
        <v>0</v>
      </c>
      <c r="G845" s="266">
        <f t="shared" si="255"/>
        <v>0</v>
      </c>
    </row>
    <row r="846" spans="1:7" s="211" customFormat="1" ht="24" customHeight="1" x14ac:dyDescent="0.2">
      <c r="A846" s="206" t="str">
        <f t="shared" si="251"/>
        <v/>
      </c>
      <c r="B846" s="204" t="str">
        <f t="shared" si="252"/>
        <v/>
      </c>
      <c r="C846" s="205"/>
      <c r="D846" s="206" t="str">
        <f t="shared" si="253"/>
        <v/>
      </c>
      <c r="E846" s="207"/>
      <c r="F846" s="208">
        <f t="shared" si="254"/>
        <v>0</v>
      </c>
      <c r="G846" s="266">
        <f t="shared" si="255"/>
        <v>0</v>
      </c>
    </row>
    <row r="847" spans="1:7" ht="24" customHeight="1" x14ac:dyDescent="0.2">
      <c r="A847" s="270"/>
      <c r="B847" s="88"/>
      <c r="D847" s="88"/>
      <c r="E847" s="89"/>
      <c r="F847" s="253" t="s">
        <v>32</v>
      </c>
      <c r="G847" s="268">
        <f>SUBTOTAL(9,G838:G846)</f>
        <v>0</v>
      </c>
    </row>
    <row r="848" spans="1:7" ht="24" customHeight="1" x14ac:dyDescent="0.2">
      <c r="A848" s="271"/>
      <c r="B848" s="88"/>
      <c r="D848" s="88"/>
      <c r="E848" s="89"/>
      <c r="G848" s="269"/>
    </row>
    <row r="849" spans="1:123" ht="24" customHeight="1" x14ac:dyDescent="0.2">
      <c r="A849" s="272" t="str">
        <f>B807</f>
        <v>2.8</v>
      </c>
      <c r="B849" s="273" t="str">
        <f>C807</f>
        <v>Pintura en la superficie del playon</v>
      </c>
      <c r="C849" s="95"/>
      <c r="D849" s="95" t="s">
        <v>33</v>
      </c>
      <c r="E849" s="96"/>
      <c r="F849" s="275" t="s">
        <v>34</v>
      </c>
      <c r="G849" s="274">
        <f>SUBTOTAL(9,G812:G848)</f>
        <v>0</v>
      </c>
    </row>
    <row r="851" spans="1:123" ht="24" customHeight="1" x14ac:dyDescent="0.2">
      <c r="A851" s="254" t="s">
        <v>36</v>
      </c>
      <c r="B851" s="255"/>
      <c r="C851" s="255"/>
      <c r="D851" s="255"/>
      <c r="E851" s="255"/>
      <c r="F851" s="255"/>
      <c r="G851" s="256"/>
    </row>
    <row r="852" spans="1:123" ht="24" customHeight="1" x14ac:dyDescent="0.2">
      <c r="A852" s="257" t="s">
        <v>601</v>
      </c>
      <c r="B852" s="84" t="str">
        <f>Comitente</f>
        <v>SUBSECRETARIA DE ARQUITECTURA</v>
      </c>
      <c r="C852" s="80"/>
      <c r="D852" s="85"/>
      <c r="E852" s="85"/>
      <c r="F852" s="86"/>
      <c r="G852" s="258"/>
    </row>
    <row r="853" spans="1:123" ht="24" customHeight="1" x14ac:dyDescent="0.2">
      <c r="A853" s="257" t="s">
        <v>602</v>
      </c>
      <c r="B853" s="84">
        <f>Contratista</f>
        <v>0</v>
      </c>
      <c r="C853" s="81"/>
      <c r="D853" s="81"/>
      <c r="E853" s="81"/>
      <c r="F853" s="87"/>
      <c r="G853" s="259"/>
    </row>
    <row r="854" spans="1:123" ht="24" customHeight="1" x14ac:dyDescent="0.2">
      <c r="A854" s="257" t="s">
        <v>23</v>
      </c>
      <c r="B854" s="84" t="str">
        <f>Obra</f>
        <v>Provincia de la Rioja</v>
      </c>
      <c r="C854" s="81"/>
      <c r="D854" s="81"/>
      <c r="E854" s="81"/>
      <c r="F854" s="87" t="s">
        <v>37</v>
      </c>
      <c r="G854" s="260">
        <f>Fecha_Base</f>
        <v>0</v>
      </c>
    </row>
    <row r="855" spans="1:123" ht="24" customHeight="1" x14ac:dyDescent="0.2">
      <c r="A855" s="261" t="s">
        <v>600</v>
      </c>
      <c r="B855" s="82" t="str">
        <f>Ubicación</f>
        <v>CHIMBAS - SAN JUAN</v>
      </c>
      <c r="C855" s="82"/>
      <c r="D855" s="88"/>
      <c r="E855" s="89"/>
      <c r="G855" s="262"/>
    </row>
    <row r="856" spans="1:123" ht="24" customHeight="1" x14ac:dyDescent="0.2">
      <c r="A856" s="261" t="s">
        <v>38</v>
      </c>
      <c r="B856" s="91">
        <f>IFERROR(VALUE(LEFT(B857,FIND(".",B857)-1)),"")</f>
        <v>2</v>
      </c>
      <c r="C856" s="83" t="str">
        <f>IFERROR(VLOOKUP(B856,Tabla_CyP,2,FALSE),"")</f>
        <v/>
      </c>
      <c r="E856" s="89"/>
      <c r="G856" s="262"/>
    </row>
    <row r="857" spans="1:123" ht="24" customHeight="1" x14ac:dyDescent="0.2">
      <c r="A857" s="261" t="s">
        <v>24</v>
      </c>
      <c r="B857" s="92" t="str">
        <f>IFERROR(VLOOKUP(COUNTIF($A$1:A857,"ANALISIS DE PRECIOS"),Tabla_NumeroItem,2,FALSE),"")</f>
        <v>2.9</v>
      </c>
      <c r="C857" s="83" t="str">
        <f>IFERROR(VLOOKUP(B857,Tabla_CyP,2,FALSE),"")</f>
        <v>Demarcación institucional</v>
      </c>
      <c r="D857" s="88"/>
      <c r="E857" s="89"/>
      <c r="F857" s="87" t="s">
        <v>25</v>
      </c>
      <c r="G857" s="263" t="str">
        <f>IFERROR(VLOOKUP(B857,Tabla_CyP,4,FALSE),"")</f>
        <v>gl</v>
      </c>
    </row>
    <row r="858" spans="1:123" ht="24" customHeight="1" x14ac:dyDescent="0.2">
      <c r="A858" s="261"/>
      <c r="B858" s="82"/>
      <c r="D858" s="88"/>
      <c r="E858" s="89"/>
      <c r="G858" s="262"/>
    </row>
    <row r="859" spans="1:123" ht="24" customHeight="1" x14ac:dyDescent="0.2">
      <c r="A859" s="345" t="s">
        <v>506</v>
      </c>
      <c r="B859" s="346"/>
      <c r="C859" s="347" t="s">
        <v>0</v>
      </c>
      <c r="D859" s="347" t="s">
        <v>26</v>
      </c>
      <c r="E859" s="349" t="s">
        <v>27</v>
      </c>
      <c r="F859" s="351" t="s">
        <v>28</v>
      </c>
      <c r="G859" s="351" t="s">
        <v>29</v>
      </c>
    </row>
    <row r="860" spans="1:123" s="88" customFormat="1" ht="24" customHeight="1" x14ac:dyDescent="0.2">
      <c r="A860" s="93" t="s">
        <v>507</v>
      </c>
      <c r="B860" s="93" t="s">
        <v>508</v>
      </c>
      <c r="C860" s="348"/>
      <c r="D860" s="348"/>
      <c r="E860" s="350"/>
      <c r="F860" s="352"/>
      <c r="G860" s="352"/>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12"/>
      <c r="CF860" s="212"/>
      <c r="CG860" s="212"/>
      <c r="CH860" s="212"/>
      <c r="CI860" s="212"/>
      <c r="CJ860" s="212"/>
      <c r="CK860" s="212"/>
      <c r="CL860" s="212"/>
      <c r="CM860" s="212"/>
      <c r="CN860" s="212"/>
      <c r="CO860" s="212"/>
      <c r="CP860" s="212"/>
      <c r="CQ860" s="212"/>
      <c r="CR860" s="212"/>
      <c r="CS860" s="212"/>
      <c r="CT860" s="212"/>
      <c r="CU860" s="212"/>
      <c r="CV860" s="212"/>
      <c r="CW860" s="212"/>
      <c r="CX860" s="212"/>
      <c r="CY860" s="212"/>
      <c r="CZ860" s="212"/>
      <c r="DA860" s="212"/>
      <c r="DB860" s="212"/>
      <c r="DC860" s="212"/>
      <c r="DD860" s="212"/>
      <c r="DE860" s="212"/>
      <c r="DF860" s="212"/>
      <c r="DG860" s="212"/>
      <c r="DH860" s="212"/>
      <c r="DI860" s="212"/>
      <c r="DJ860" s="212"/>
      <c r="DK860" s="212"/>
      <c r="DL860" s="212"/>
      <c r="DM860" s="212"/>
      <c r="DN860" s="212"/>
      <c r="DO860" s="212"/>
      <c r="DP860" s="212"/>
      <c r="DQ860" s="212"/>
      <c r="DR860" s="212"/>
      <c r="DS860" s="212"/>
    </row>
    <row r="861" spans="1:123" ht="24" customHeight="1" x14ac:dyDescent="0.2">
      <c r="A861" s="264"/>
      <c r="B861" s="94"/>
      <c r="C861" s="131" t="s">
        <v>603</v>
      </c>
      <c r="D861" s="95"/>
      <c r="E861" s="96"/>
      <c r="F861" s="97"/>
      <c r="G861" s="265"/>
    </row>
    <row r="862" spans="1:123" s="211" customFormat="1" ht="24" customHeight="1" x14ac:dyDescent="0.2">
      <c r="A862" s="206" t="str">
        <f t="shared" ref="A862:A875" si="256">IFERROR(VLOOKUP(C862,Tabla_Insumos,4,FALSE),"")</f>
        <v/>
      </c>
      <c r="B862" s="204" t="str">
        <f>IFERROR(VLOOKUP(C862,Tabla_Insumos,5,FALSE),"")</f>
        <v/>
      </c>
      <c r="C862" s="205"/>
      <c r="D862" s="206" t="str">
        <f t="shared" ref="D862:D875" si="257">IFERROR(VLOOKUP(C862,Tabla_Insumos,2,FALSE),"")</f>
        <v/>
      </c>
      <c r="E862" s="207"/>
      <c r="F862" s="208">
        <f t="shared" ref="F862:F875" si="258">IFERROR(VLOOKUP(C862,Tabla_Insumos,3,FALSE),0)</f>
        <v>0</v>
      </c>
      <c r="G862" s="266">
        <f>ROUND(E862*F862,2)</f>
        <v>0</v>
      </c>
    </row>
    <row r="863" spans="1:123" s="211" customFormat="1" ht="24" customHeight="1" x14ac:dyDescent="0.2">
      <c r="A863" s="206" t="str">
        <f t="shared" si="256"/>
        <v/>
      </c>
      <c r="B863" s="204" t="str">
        <f t="shared" ref="B863:B875" si="259">IFERROR(VLOOKUP(C863,Tabla_Insumos,5,FALSE),"")</f>
        <v/>
      </c>
      <c r="C863" s="205"/>
      <c r="D863" s="206" t="str">
        <f t="shared" si="257"/>
        <v/>
      </c>
      <c r="E863" s="207"/>
      <c r="F863" s="208">
        <f t="shared" si="258"/>
        <v>0</v>
      </c>
      <c r="G863" s="266">
        <f t="shared" ref="G863:G875" si="260">ROUND(E863*F863,2)</f>
        <v>0</v>
      </c>
    </row>
    <row r="864" spans="1:123" s="211" customFormat="1" ht="24" customHeight="1" x14ac:dyDescent="0.2">
      <c r="A864" s="206" t="str">
        <f t="shared" si="256"/>
        <v/>
      </c>
      <c r="B864" s="204" t="str">
        <f t="shared" si="259"/>
        <v/>
      </c>
      <c r="C864" s="205"/>
      <c r="D864" s="206" t="str">
        <f t="shared" si="257"/>
        <v/>
      </c>
      <c r="E864" s="207"/>
      <c r="F864" s="208">
        <f t="shared" si="258"/>
        <v>0</v>
      </c>
      <c r="G864" s="266">
        <f t="shared" si="260"/>
        <v>0</v>
      </c>
    </row>
    <row r="865" spans="1:7" s="211" customFormat="1" ht="24" customHeight="1" x14ac:dyDescent="0.2">
      <c r="A865" s="206" t="str">
        <f t="shared" si="256"/>
        <v/>
      </c>
      <c r="B865" s="204" t="str">
        <f t="shared" si="259"/>
        <v/>
      </c>
      <c r="C865" s="205"/>
      <c r="D865" s="206" t="str">
        <f t="shared" si="257"/>
        <v/>
      </c>
      <c r="E865" s="207"/>
      <c r="F865" s="208">
        <f t="shared" si="258"/>
        <v>0</v>
      </c>
      <c r="G865" s="266">
        <f t="shared" si="260"/>
        <v>0</v>
      </c>
    </row>
    <row r="866" spans="1:7" s="211" customFormat="1" ht="24" customHeight="1" x14ac:dyDescent="0.2">
      <c r="A866" s="206" t="str">
        <f t="shared" si="256"/>
        <v/>
      </c>
      <c r="B866" s="204" t="str">
        <f t="shared" si="259"/>
        <v/>
      </c>
      <c r="C866" s="205"/>
      <c r="D866" s="206" t="str">
        <f t="shared" si="257"/>
        <v/>
      </c>
      <c r="E866" s="207"/>
      <c r="F866" s="208">
        <f t="shared" si="258"/>
        <v>0</v>
      </c>
      <c r="G866" s="266">
        <f t="shared" si="260"/>
        <v>0</v>
      </c>
    </row>
    <row r="867" spans="1:7" s="211" customFormat="1" ht="24" customHeight="1" x14ac:dyDescent="0.2">
      <c r="A867" s="206" t="str">
        <f t="shared" si="256"/>
        <v/>
      </c>
      <c r="B867" s="204" t="str">
        <f t="shared" si="259"/>
        <v/>
      </c>
      <c r="C867" s="205"/>
      <c r="D867" s="206" t="str">
        <f t="shared" si="257"/>
        <v/>
      </c>
      <c r="E867" s="207"/>
      <c r="F867" s="208">
        <f t="shared" si="258"/>
        <v>0</v>
      </c>
      <c r="G867" s="266">
        <f t="shared" si="260"/>
        <v>0</v>
      </c>
    </row>
    <row r="868" spans="1:7" s="211" customFormat="1" ht="24" customHeight="1" x14ac:dyDescent="0.2">
      <c r="A868" s="206" t="str">
        <f t="shared" si="256"/>
        <v/>
      </c>
      <c r="B868" s="204" t="str">
        <f t="shared" si="259"/>
        <v/>
      </c>
      <c r="C868" s="205"/>
      <c r="D868" s="206" t="str">
        <f t="shared" si="257"/>
        <v/>
      </c>
      <c r="E868" s="207"/>
      <c r="F868" s="208">
        <f t="shared" si="258"/>
        <v>0</v>
      </c>
      <c r="G868" s="266">
        <f t="shared" si="260"/>
        <v>0</v>
      </c>
    </row>
    <row r="869" spans="1:7" s="211" customFormat="1" ht="24" customHeight="1" x14ac:dyDescent="0.2">
      <c r="A869" s="206" t="str">
        <f t="shared" si="256"/>
        <v/>
      </c>
      <c r="B869" s="204" t="str">
        <f t="shared" si="259"/>
        <v/>
      </c>
      <c r="C869" s="205"/>
      <c r="D869" s="206" t="str">
        <f t="shared" si="257"/>
        <v/>
      </c>
      <c r="E869" s="207"/>
      <c r="F869" s="208">
        <f t="shared" si="258"/>
        <v>0</v>
      </c>
      <c r="G869" s="266">
        <f t="shared" si="260"/>
        <v>0</v>
      </c>
    </row>
    <row r="870" spans="1:7" s="211" customFormat="1" ht="24" customHeight="1" x14ac:dyDescent="0.2">
      <c r="A870" s="206" t="str">
        <f t="shared" si="256"/>
        <v/>
      </c>
      <c r="B870" s="204" t="str">
        <f t="shared" si="259"/>
        <v/>
      </c>
      <c r="C870" s="205"/>
      <c r="D870" s="206" t="str">
        <f t="shared" si="257"/>
        <v/>
      </c>
      <c r="E870" s="207"/>
      <c r="F870" s="208">
        <f t="shared" si="258"/>
        <v>0</v>
      </c>
      <c r="G870" s="266">
        <f t="shared" si="260"/>
        <v>0</v>
      </c>
    </row>
    <row r="871" spans="1:7" s="211" customFormat="1" ht="24" customHeight="1" x14ac:dyDescent="0.2">
      <c r="A871" s="206" t="str">
        <f t="shared" si="256"/>
        <v/>
      </c>
      <c r="B871" s="204" t="str">
        <f t="shared" si="259"/>
        <v/>
      </c>
      <c r="C871" s="205"/>
      <c r="D871" s="206" t="str">
        <f t="shared" si="257"/>
        <v/>
      </c>
      <c r="E871" s="207"/>
      <c r="F871" s="208">
        <f t="shared" si="258"/>
        <v>0</v>
      </c>
      <c r="G871" s="266">
        <f t="shared" si="260"/>
        <v>0</v>
      </c>
    </row>
    <row r="872" spans="1:7" s="211" customFormat="1" ht="24" customHeight="1" x14ac:dyDescent="0.2">
      <c r="A872" s="206" t="str">
        <f t="shared" si="256"/>
        <v/>
      </c>
      <c r="B872" s="204" t="str">
        <f t="shared" si="259"/>
        <v/>
      </c>
      <c r="C872" s="205"/>
      <c r="D872" s="206" t="str">
        <f t="shared" si="257"/>
        <v/>
      </c>
      <c r="E872" s="207"/>
      <c r="F872" s="208">
        <f t="shared" si="258"/>
        <v>0</v>
      </c>
      <c r="G872" s="266">
        <f t="shared" si="260"/>
        <v>0</v>
      </c>
    </row>
    <row r="873" spans="1:7" s="211" customFormat="1" ht="24" customHeight="1" x14ac:dyDescent="0.2">
      <c r="A873" s="206" t="str">
        <f t="shared" si="256"/>
        <v/>
      </c>
      <c r="B873" s="204" t="str">
        <f t="shared" si="259"/>
        <v/>
      </c>
      <c r="C873" s="205"/>
      <c r="D873" s="206" t="str">
        <f t="shared" si="257"/>
        <v/>
      </c>
      <c r="E873" s="207"/>
      <c r="F873" s="208">
        <f t="shared" si="258"/>
        <v>0</v>
      </c>
      <c r="G873" s="266">
        <f t="shared" si="260"/>
        <v>0</v>
      </c>
    </row>
    <row r="874" spans="1:7" s="211" customFormat="1" ht="24" customHeight="1" x14ac:dyDescent="0.2">
      <c r="A874" s="206" t="str">
        <f t="shared" si="256"/>
        <v/>
      </c>
      <c r="B874" s="204" t="str">
        <f t="shared" si="259"/>
        <v/>
      </c>
      <c r="C874" s="205"/>
      <c r="D874" s="206" t="str">
        <f t="shared" si="257"/>
        <v/>
      </c>
      <c r="E874" s="207"/>
      <c r="F874" s="208">
        <f t="shared" si="258"/>
        <v>0</v>
      </c>
      <c r="G874" s="266">
        <f t="shared" si="260"/>
        <v>0</v>
      </c>
    </row>
    <row r="875" spans="1:7" s="211" customFormat="1" ht="24" customHeight="1" x14ac:dyDescent="0.2">
      <c r="A875" s="206" t="str">
        <f t="shared" si="256"/>
        <v/>
      </c>
      <c r="B875" s="204" t="str">
        <f t="shared" si="259"/>
        <v/>
      </c>
      <c r="C875" s="205"/>
      <c r="D875" s="206" t="str">
        <f t="shared" si="257"/>
        <v/>
      </c>
      <c r="E875" s="207"/>
      <c r="F875" s="209">
        <f t="shared" si="258"/>
        <v>0</v>
      </c>
      <c r="G875" s="266">
        <f t="shared" si="260"/>
        <v>0</v>
      </c>
    </row>
    <row r="876" spans="1:7" ht="24" customHeight="1" x14ac:dyDescent="0.2">
      <c r="A876" s="267"/>
      <c r="D876" s="88"/>
      <c r="E876" s="89"/>
      <c r="F876" s="253" t="s">
        <v>30</v>
      </c>
      <c r="G876" s="268">
        <f>SUBTOTAL(9,G862:G875)</f>
        <v>0</v>
      </c>
    </row>
    <row r="877" spans="1:7" ht="24" customHeight="1" x14ac:dyDescent="0.2">
      <c r="A877" s="267"/>
      <c r="C877" s="98" t="s">
        <v>604</v>
      </c>
      <c r="D877" s="88"/>
      <c r="E877" s="89"/>
      <c r="G877" s="269"/>
    </row>
    <row r="878" spans="1:7" s="211" customFormat="1" ht="24" customHeight="1" x14ac:dyDescent="0.2">
      <c r="A878" s="206" t="str">
        <f t="shared" ref="A878:A885" si="261">IFERROR(VLOOKUP(C878,Tabla_Insumos,4,FALSE),"")</f>
        <v/>
      </c>
      <c r="B878" s="204">
        <f t="shared" ref="B878:B885" si="262">IFERROR(VLOOKUP(A878,Tabla_Indices,5,FALSE),"")</f>
        <v>0</v>
      </c>
      <c r="C878" s="205"/>
      <c r="D878" s="206" t="str">
        <f t="shared" ref="D878:D885" si="263">IFERROR(VLOOKUP(C878,Tabla_Insumos,2,FALSE),"")</f>
        <v/>
      </c>
      <c r="E878" s="207"/>
      <c r="F878" s="210">
        <f t="shared" ref="F878:F885" si="264">IFERROR(VLOOKUP(C878,Tabla_Insumos,3,FALSE),0)</f>
        <v>0</v>
      </c>
      <c r="G878" s="266">
        <f>ROUND(E878*F878,2)</f>
        <v>0</v>
      </c>
    </row>
    <row r="879" spans="1:7" s="211" customFormat="1" ht="24" customHeight="1" x14ac:dyDescent="0.2">
      <c r="A879" s="206" t="str">
        <f t="shared" si="261"/>
        <v/>
      </c>
      <c r="B879" s="204">
        <f t="shared" si="262"/>
        <v>0</v>
      </c>
      <c r="C879" s="205"/>
      <c r="D879" s="206" t="str">
        <f t="shared" si="263"/>
        <v/>
      </c>
      <c r="E879" s="207"/>
      <c r="F879" s="210">
        <f t="shared" si="264"/>
        <v>0</v>
      </c>
      <c r="G879" s="266">
        <f>ROUND(E879*F879,2)</f>
        <v>0</v>
      </c>
    </row>
    <row r="880" spans="1:7" s="211" customFormat="1" ht="24" customHeight="1" x14ac:dyDescent="0.2">
      <c r="A880" s="206" t="str">
        <f t="shared" si="261"/>
        <v/>
      </c>
      <c r="B880" s="204">
        <f t="shared" si="262"/>
        <v>0</v>
      </c>
      <c r="C880" s="205"/>
      <c r="D880" s="206" t="str">
        <f t="shared" si="263"/>
        <v/>
      </c>
      <c r="E880" s="207"/>
      <c r="F880" s="210">
        <f t="shared" si="264"/>
        <v>0</v>
      </c>
      <c r="G880" s="266">
        <f t="shared" ref="G880:G885" si="265">ROUND(E880*F880,2)</f>
        <v>0</v>
      </c>
    </row>
    <row r="881" spans="1:7" s="211" customFormat="1" ht="24" customHeight="1" x14ac:dyDescent="0.2">
      <c r="A881" s="206" t="str">
        <f t="shared" si="261"/>
        <v/>
      </c>
      <c r="B881" s="204">
        <f t="shared" si="262"/>
        <v>0</v>
      </c>
      <c r="C881" s="205"/>
      <c r="D881" s="206" t="str">
        <f t="shared" si="263"/>
        <v/>
      </c>
      <c r="E881" s="207"/>
      <c r="F881" s="210">
        <f t="shared" si="264"/>
        <v>0</v>
      </c>
      <c r="G881" s="266">
        <f t="shared" si="265"/>
        <v>0</v>
      </c>
    </row>
    <row r="882" spans="1:7" s="211" customFormat="1" ht="24" customHeight="1" x14ac:dyDescent="0.2">
      <c r="A882" s="206" t="str">
        <f t="shared" si="261"/>
        <v/>
      </c>
      <c r="B882" s="204">
        <f t="shared" si="262"/>
        <v>0</v>
      </c>
      <c r="C882" s="205"/>
      <c r="D882" s="206" t="str">
        <f t="shared" si="263"/>
        <v/>
      </c>
      <c r="E882" s="207"/>
      <c r="F882" s="208">
        <f t="shared" si="264"/>
        <v>0</v>
      </c>
      <c r="G882" s="266">
        <f t="shared" si="265"/>
        <v>0</v>
      </c>
    </row>
    <row r="883" spans="1:7" s="211" customFormat="1" ht="24" customHeight="1" x14ac:dyDescent="0.2">
      <c r="A883" s="206" t="str">
        <f t="shared" si="261"/>
        <v/>
      </c>
      <c r="B883" s="204">
        <f t="shared" si="262"/>
        <v>0</v>
      </c>
      <c r="C883" s="205"/>
      <c r="D883" s="206" t="str">
        <f t="shared" si="263"/>
        <v/>
      </c>
      <c r="E883" s="207"/>
      <c r="F883" s="208">
        <f t="shared" si="264"/>
        <v>0</v>
      </c>
      <c r="G883" s="266">
        <f t="shared" si="265"/>
        <v>0</v>
      </c>
    </row>
    <row r="884" spans="1:7" s="211" customFormat="1" ht="24" customHeight="1" x14ac:dyDescent="0.2">
      <c r="A884" s="206" t="str">
        <f t="shared" si="261"/>
        <v/>
      </c>
      <c r="B884" s="204">
        <f t="shared" si="262"/>
        <v>0</v>
      </c>
      <c r="C884" s="205"/>
      <c r="D884" s="206" t="str">
        <f t="shared" si="263"/>
        <v/>
      </c>
      <c r="E884" s="207"/>
      <c r="F884" s="208">
        <f t="shared" si="264"/>
        <v>0</v>
      </c>
      <c r="G884" s="266">
        <f t="shared" si="265"/>
        <v>0</v>
      </c>
    </row>
    <row r="885" spans="1:7" s="211" customFormat="1" ht="24" customHeight="1" x14ac:dyDescent="0.2">
      <c r="A885" s="206" t="str">
        <f t="shared" si="261"/>
        <v/>
      </c>
      <c r="B885" s="204">
        <f t="shared" si="262"/>
        <v>0</v>
      </c>
      <c r="C885" s="205"/>
      <c r="D885" s="206" t="str">
        <f t="shared" si="263"/>
        <v/>
      </c>
      <c r="E885" s="207"/>
      <c r="F885" s="208">
        <f t="shared" si="264"/>
        <v>0</v>
      </c>
      <c r="G885" s="266">
        <f t="shared" si="265"/>
        <v>0</v>
      </c>
    </row>
    <row r="886" spans="1:7" ht="24" customHeight="1" x14ac:dyDescent="0.2">
      <c r="A886" s="267"/>
      <c r="D886" s="88"/>
      <c r="E886" s="89"/>
      <c r="F886" s="253" t="s">
        <v>31</v>
      </c>
      <c r="G886" s="268">
        <f>SUBTOTAL(9,G878:G885)</f>
        <v>0</v>
      </c>
    </row>
    <row r="887" spans="1:7" ht="24" customHeight="1" x14ac:dyDescent="0.2">
      <c r="A887" s="267"/>
      <c r="C887" s="98" t="s">
        <v>605</v>
      </c>
      <c r="D887" s="88"/>
      <c r="E887" s="89"/>
      <c r="G887" s="269"/>
    </row>
    <row r="888" spans="1:7" s="211" customFormat="1" ht="24" customHeight="1" x14ac:dyDescent="0.2">
      <c r="A888" s="206" t="str">
        <f t="shared" ref="A888:A896" si="266">IFERROR(VLOOKUP(C888,Tabla_Insumos,4,FALSE),"")</f>
        <v/>
      </c>
      <c r="B888" s="204" t="str">
        <f t="shared" ref="B888:B896" si="267">IFERROR(VLOOKUP(C888,Tabla_Insumos,5,FALSE),"")</f>
        <v/>
      </c>
      <c r="C888" s="205"/>
      <c r="D888" s="206" t="str">
        <f t="shared" ref="D888:D896" si="268">IFERROR(VLOOKUP(C888,Tabla_Insumos,2,FALSE),"")</f>
        <v/>
      </c>
      <c r="E888" s="207"/>
      <c r="F888" s="208">
        <f t="shared" ref="F888:F896" si="269">IFERROR(VLOOKUP(C888,Tabla_Insumos,3,FALSE),0)</f>
        <v>0</v>
      </c>
      <c r="G888" s="266">
        <f t="shared" ref="G888:G896" si="270">ROUND(E888*F888,2)</f>
        <v>0</v>
      </c>
    </row>
    <row r="889" spans="1:7" s="211" customFormat="1" ht="24" customHeight="1" x14ac:dyDescent="0.2">
      <c r="A889" s="206" t="str">
        <f t="shared" si="266"/>
        <v/>
      </c>
      <c r="B889" s="204" t="str">
        <f t="shared" si="267"/>
        <v/>
      </c>
      <c r="C889" s="205"/>
      <c r="D889" s="206" t="str">
        <f t="shared" si="268"/>
        <v/>
      </c>
      <c r="E889" s="207"/>
      <c r="F889" s="208">
        <f t="shared" si="269"/>
        <v>0</v>
      </c>
      <c r="G889" s="266">
        <f t="shared" si="270"/>
        <v>0</v>
      </c>
    </row>
    <row r="890" spans="1:7" s="211" customFormat="1" ht="24" customHeight="1" x14ac:dyDescent="0.2">
      <c r="A890" s="206" t="str">
        <f t="shared" si="266"/>
        <v/>
      </c>
      <c r="B890" s="204" t="str">
        <f t="shared" si="267"/>
        <v/>
      </c>
      <c r="C890" s="205"/>
      <c r="D890" s="206" t="str">
        <f t="shared" si="268"/>
        <v/>
      </c>
      <c r="E890" s="207"/>
      <c r="F890" s="208">
        <f t="shared" si="269"/>
        <v>0</v>
      </c>
      <c r="G890" s="266">
        <f t="shared" si="270"/>
        <v>0</v>
      </c>
    </row>
    <row r="891" spans="1:7" s="211" customFormat="1" ht="24" customHeight="1" x14ac:dyDescent="0.2">
      <c r="A891" s="206" t="str">
        <f t="shared" si="266"/>
        <v/>
      </c>
      <c r="B891" s="204" t="str">
        <f t="shared" si="267"/>
        <v/>
      </c>
      <c r="C891" s="205"/>
      <c r="D891" s="206" t="str">
        <f t="shared" si="268"/>
        <v/>
      </c>
      <c r="E891" s="207"/>
      <c r="F891" s="208">
        <f t="shared" si="269"/>
        <v>0</v>
      </c>
      <c r="G891" s="266">
        <f t="shared" si="270"/>
        <v>0</v>
      </c>
    </row>
    <row r="892" spans="1:7" s="211" customFormat="1" ht="24" customHeight="1" x14ac:dyDescent="0.2">
      <c r="A892" s="206" t="str">
        <f t="shared" si="266"/>
        <v/>
      </c>
      <c r="B892" s="204" t="str">
        <f t="shared" si="267"/>
        <v/>
      </c>
      <c r="C892" s="205"/>
      <c r="D892" s="206" t="str">
        <f t="shared" si="268"/>
        <v/>
      </c>
      <c r="E892" s="207"/>
      <c r="F892" s="208">
        <f t="shared" si="269"/>
        <v>0</v>
      </c>
      <c r="G892" s="266">
        <f t="shared" si="270"/>
        <v>0</v>
      </c>
    </row>
    <row r="893" spans="1:7" s="211" customFormat="1" ht="24" customHeight="1" x14ac:dyDescent="0.2">
      <c r="A893" s="206" t="str">
        <f t="shared" si="266"/>
        <v/>
      </c>
      <c r="B893" s="204" t="str">
        <f t="shared" si="267"/>
        <v/>
      </c>
      <c r="C893" s="205"/>
      <c r="D893" s="206" t="str">
        <f t="shared" si="268"/>
        <v/>
      </c>
      <c r="E893" s="207"/>
      <c r="F893" s="208">
        <f t="shared" si="269"/>
        <v>0</v>
      </c>
      <c r="G893" s="266">
        <f t="shared" si="270"/>
        <v>0</v>
      </c>
    </row>
    <row r="894" spans="1:7" s="211" customFormat="1" ht="24" customHeight="1" x14ac:dyDescent="0.2">
      <c r="A894" s="206" t="str">
        <f t="shared" si="266"/>
        <v/>
      </c>
      <c r="B894" s="204" t="str">
        <f t="shared" si="267"/>
        <v/>
      </c>
      <c r="C894" s="205"/>
      <c r="D894" s="206" t="str">
        <f t="shared" si="268"/>
        <v/>
      </c>
      <c r="E894" s="207"/>
      <c r="F894" s="208">
        <f t="shared" si="269"/>
        <v>0</v>
      </c>
      <c r="G894" s="266">
        <f t="shared" si="270"/>
        <v>0</v>
      </c>
    </row>
    <row r="895" spans="1:7" s="211" customFormat="1" ht="24" customHeight="1" x14ac:dyDescent="0.2">
      <c r="A895" s="206" t="str">
        <f t="shared" si="266"/>
        <v/>
      </c>
      <c r="B895" s="204" t="str">
        <f t="shared" si="267"/>
        <v/>
      </c>
      <c r="C895" s="205"/>
      <c r="D895" s="206" t="str">
        <f t="shared" si="268"/>
        <v/>
      </c>
      <c r="E895" s="207"/>
      <c r="F895" s="208">
        <f t="shared" si="269"/>
        <v>0</v>
      </c>
      <c r="G895" s="266">
        <f t="shared" si="270"/>
        <v>0</v>
      </c>
    </row>
    <row r="896" spans="1:7" s="211" customFormat="1" ht="24" customHeight="1" x14ac:dyDescent="0.2">
      <c r="A896" s="206" t="str">
        <f t="shared" si="266"/>
        <v/>
      </c>
      <c r="B896" s="204" t="str">
        <f t="shared" si="267"/>
        <v/>
      </c>
      <c r="C896" s="205"/>
      <c r="D896" s="206" t="str">
        <f t="shared" si="268"/>
        <v/>
      </c>
      <c r="E896" s="207"/>
      <c r="F896" s="208">
        <f t="shared" si="269"/>
        <v>0</v>
      </c>
      <c r="G896" s="266">
        <f t="shared" si="270"/>
        <v>0</v>
      </c>
    </row>
    <row r="897" spans="1:123" ht="24" customHeight="1" x14ac:dyDescent="0.2">
      <c r="A897" s="270"/>
      <c r="B897" s="88"/>
      <c r="D897" s="88"/>
      <c r="E897" s="89"/>
      <c r="F897" s="253" t="s">
        <v>32</v>
      </c>
      <c r="G897" s="268">
        <f>SUBTOTAL(9,G888:G896)</f>
        <v>0</v>
      </c>
    </row>
    <row r="898" spans="1:123" ht="24" customHeight="1" x14ac:dyDescent="0.2">
      <c r="A898" s="271"/>
      <c r="B898" s="88"/>
      <c r="D898" s="88"/>
      <c r="E898" s="89"/>
      <c r="G898" s="269"/>
    </row>
    <row r="899" spans="1:123" ht="24" customHeight="1" x14ac:dyDescent="0.2">
      <c r="A899" s="272" t="str">
        <f>B857</f>
        <v>2.9</v>
      </c>
      <c r="B899" s="273" t="str">
        <f>C857</f>
        <v>Demarcación institucional</v>
      </c>
      <c r="C899" s="95"/>
      <c r="D899" s="95" t="s">
        <v>33</v>
      </c>
      <c r="E899" s="96"/>
      <c r="F899" s="275" t="s">
        <v>34</v>
      </c>
      <c r="G899" s="274">
        <f>SUBTOTAL(9,G862:G898)</f>
        <v>0</v>
      </c>
    </row>
    <row r="901" spans="1:123" ht="24" customHeight="1" x14ac:dyDescent="0.2">
      <c r="A901" s="254" t="s">
        <v>36</v>
      </c>
      <c r="B901" s="255"/>
      <c r="C901" s="255"/>
      <c r="D901" s="255"/>
      <c r="E901" s="255"/>
      <c r="F901" s="255"/>
      <c r="G901" s="256"/>
    </row>
    <row r="902" spans="1:123" ht="24" customHeight="1" x14ac:dyDescent="0.2">
      <c r="A902" s="257" t="s">
        <v>601</v>
      </c>
      <c r="B902" s="84" t="str">
        <f>Comitente</f>
        <v>SUBSECRETARIA DE ARQUITECTURA</v>
      </c>
      <c r="C902" s="80"/>
      <c r="D902" s="85"/>
      <c r="E902" s="85"/>
      <c r="F902" s="86"/>
      <c r="G902" s="258"/>
    </row>
    <row r="903" spans="1:123" ht="24" customHeight="1" x14ac:dyDescent="0.2">
      <c r="A903" s="257" t="s">
        <v>602</v>
      </c>
      <c r="B903" s="84">
        <f>Contratista</f>
        <v>0</v>
      </c>
      <c r="C903" s="81"/>
      <c r="D903" s="81"/>
      <c r="E903" s="81"/>
      <c r="F903" s="87"/>
      <c r="G903" s="259"/>
    </row>
    <row r="904" spans="1:123" ht="24" customHeight="1" x14ac:dyDescent="0.2">
      <c r="A904" s="257" t="s">
        <v>23</v>
      </c>
      <c r="B904" s="84" t="str">
        <f>Obra</f>
        <v>Provincia de la Rioja</v>
      </c>
      <c r="C904" s="81"/>
      <c r="D904" s="81"/>
      <c r="E904" s="81"/>
      <c r="F904" s="87" t="s">
        <v>37</v>
      </c>
      <c r="G904" s="260">
        <f>Fecha_Base</f>
        <v>0</v>
      </c>
    </row>
    <row r="905" spans="1:123" ht="24" customHeight="1" x14ac:dyDescent="0.2">
      <c r="A905" s="261" t="s">
        <v>600</v>
      </c>
      <c r="B905" s="82" t="str">
        <f>Ubicación</f>
        <v>CHIMBAS - SAN JUAN</v>
      </c>
      <c r="C905" s="82"/>
      <c r="D905" s="88"/>
      <c r="E905" s="89"/>
      <c r="G905" s="262"/>
    </row>
    <row r="906" spans="1:123" ht="24" customHeight="1" x14ac:dyDescent="0.2">
      <c r="A906" s="261" t="s">
        <v>38</v>
      </c>
      <c r="B906" s="91">
        <f>IFERROR(VALUE(LEFT(B907,FIND(".",B907)-1)),"")</f>
        <v>2</v>
      </c>
      <c r="C906" s="83" t="str">
        <f>IFERROR(VLOOKUP(B906,Tabla_CyP,2,FALSE),"")</f>
        <v/>
      </c>
      <c r="E906" s="89"/>
      <c r="G906" s="262"/>
    </row>
    <row r="907" spans="1:123" ht="24" customHeight="1" x14ac:dyDescent="0.2">
      <c r="A907" s="261" t="s">
        <v>24</v>
      </c>
      <c r="B907" s="92" t="str">
        <f>IFERROR(VLOOKUP(COUNTIF($A$1:A907,"ANALISIS DE PRECIOS"),Tabla_NumeroItem,2,FALSE),"")</f>
        <v>2.10</v>
      </c>
      <c r="C907" s="83" t="str">
        <f>IFERROR(VLOOKUP(B907,Tabla_CyP,2,FALSE),"")</f>
        <v>Jirafas - Tableros de Basquet</v>
      </c>
      <c r="D907" s="88"/>
      <c r="E907" s="89"/>
      <c r="F907" s="87" t="s">
        <v>25</v>
      </c>
      <c r="G907" s="263" t="str">
        <f>IFERROR(VLOOKUP(B907,Tabla_CyP,4,FALSE),"")</f>
        <v>gl</v>
      </c>
    </row>
    <row r="908" spans="1:123" ht="24" customHeight="1" x14ac:dyDescent="0.2">
      <c r="A908" s="261"/>
      <c r="B908" s="82"/>
      <c r="D908" s="88"/>
      <c r="E908" s="89"/>
      <c r="G908" s="262"/>
    </row>
    <row r="909" spans="1:123" ht="24" customHeight="1" x14ac:dyDescent="0.2">
      <c r="A909" s="345" t="s">
        <v>506</v>
      </c>
      <c r="B909" s="346"/>
      <c r="C909" s="347" t="s">
        <v>0</v>
      </c>
      <c r="D909" s="347" t="s">
        <v>26</v>
      </c>
      <c r="E909" s="349" t="s">
        <v>27</v>
      </c>
      <c r="F909" s="351" t="s">
        <v>28</v>
      </c>
      <c r="G909" s="351" t="s">
        <v>29</v>
      </c>
    </row>
    <row r="910" spans="1:123" s="88" customFormat="1" ht="24" customHeight="1" x14ac:dyDescent="0.2">
      <c r="A910" s="93" t="s">
        <v>507</v>
      </c>
      <c r="B910" s="93" t="s">
        <v>508</v>
      </c>
      <c r="C910" s="348"/>
      <c r="D910" s="348"/>
      <c r="E910" s="350"/>
      <c r="F910" s="352"/>
      <c r="G910" s="35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row>
    <row r="911" spans="1:123" ht="24" customHeight="1" x14ac:dyDescent="0.2">
      <c r="A911" s="264"/>
      <c r="B911" s="94"/>
      <c r="C911" s="131" t="s">
        <v>603</v>
      </c>
      <c r="D911" s="95"/>
      <c r="E911" s="96"/>
      <c r="F911" s="97"/>
      <c r="G911" s="265"/>
    </row>
    <row r="912" spans="1:123" s="211" customFormat="1" ht="24" customHeight="1" x14ac:dyDescent="0.2">
      <c r="A912" s="206" t="str">
        <f t="shared" ref="A912:A925" si="271">IFERROR(VLOOKUP(C912,Tabla_Insumos,4,FALSE),"")</f>
        <v/>
      </c>
      <c r="B912" s="204" t="str">
        <f>IFERROR(VLOOKUP(C912,Tabla_Insumos,5,FALSE),"")</f>
        <v/>
      </c>
      <c r="C912" s="205"/>
      <c r="D912" s="206" t="str">
        <f t="shared" ref="D912:D925" si="272">IFERROR(VLOOKUP(C912,Tabla_Insumos,2,FALSE),"")</f>
        <v/>
      </c>
      <c r="E912" s="207"/>
      <c r="F912" s="208">
        <f t="shared" ref="F912:F925" si="273">IFERROR(VLOOKUP(C912,Tabla_Insumos,3,FALSE),0)</f>
        <v>0</v>
      </c>
      <c r="G912" s="266">
        <f>ROUND(E912*F912,2)</f>
        <v>0</v>
      </c>
    </row>
    <row r="913" spans="1:7" s="211" customFormat="1" ht="24" customHeight="1" x14ac:dyDescent="0.2">
      <c r="A913" s="206" t="str">
        <f t="shared" si="271"/>
        <v/>
      </c>
      <c r="B913" s="204" t="str">
        <f t="shared" ref="B913:B925" si="274">IFERROR(VLOOKUP(C913,Tabla_Insumos,5,FALSE),"")</f>
        <v/>
      </c>
      <c r="C913" s="205"/>
      <c r="D913" s="206" t="str">
        <f t="shared" si="272"/>
        <v/>
      </c>
      <c r="E913" s="207"/>
      <c r="F913" s="208">
        <f t="shared" si="273"/>
        <v>0</v>
      </c>
      <c r="G913" s="266">
        <f t="shared" ref="G913:G925" si="275">ROUND(E913*F913,2)</f>
        <v>0</v>
      </c>
    </row>
    <row r="914" spans="1:7" s="211" customFormat="1" ht="24" customHeight="1" x14ac:dyDescent="0.2">
      <c r="A914" s="206" t="str">
        <f t="shared" si="271"/>
        <v/>
      </c>
      <c r="B914" s="204" t="str">
        <f t="shared" si="274"/>
        <v/>
      </c>
      <c r="C914" s="205"/>
      <c r="D914" s="206" t="str">
        <f t="shared" si="272"/>
        <v/>
      </c>
      <c r="E914" s="207"/>
      <c r="F914" s="208">
        <f t="shared" si="273"/>
        <v>0</v>
      </c>
      <c r="G914" s="266">
        <f t="shared" si="275"/>
        <v>0</v>
      </c>
    </row>
    <row r="915" spans="1:7" s="211" customFormat="1" ht="24" customHeight="1" x14ac:dyDescent="0.2">
      <c r="A915" s="206" t="str">
        <f t="shared" si="271"/>
        <v/>
      </c>
      <c r="B915" s="204" t="str">
        <f t="shared" si="274"/>
        <v/>
      </c>
      <c r="C915" s="205"/>
      <c r="D915" s="206" t="str">
        <f t="shared" si="272"/>
        <v/>
      </c>
      <c r="E915" s="207"/>
      <c r="F915" s="208">
        <f t="shared" si="273"/>
        <v>0</v>
      </c>
      <c r="G915" s="266">
        <f t="shared" si="275"/>
        <v>0</v>
      </c>
    </row>
    <row r="916" spans="1:7" s="211" customFormat="1" ht="24" customHeight="1" x14ac:dyDescent="0.2">
      <c r="A916" s="206" t="str">
        <f t="shared" si="271"/>
        <v/>
      </c>
      <c r="B916" s="204" t="str">
        <f t="shared" si="274"/>
        <v/>
      </c>
      <c r="C916" s="205"/>
      <c r="D916" s="206" t="str">
        <f t="shared" si="272"/>
        <v/>
      </c>
      <c r="E916" s="207"/>
      <c r="F916" s="208">
        <f t="shared" si="273"/>
        <v>0</v>
      </c>
      <c r="G916" s="266">
        <f t="shared" si="275"/>
        <v>0</v>
      </c>
    </row>
    <row r="917" spans="1:7" s="211" customFormat="1" ht="24" customHeight="1" x14ac:dyDescent="0.2">
      <c r="A917" s="206" t="str">
        <f t="shared" si="271"/>
        <v/>
      </c>
      <c r="B917" s="204" t="str">
        <f t="shared" si="274"/>
        <v/>
      </c>
      <c r="C917" s="205"/>
      <c r="D917" s="206" t="str">
        <f t="shared" si="272"/>
        <v/>
      </c>
      <c r="E917" s="207"/>
      <c r="F917" s="208">
        <f t="shared" si="273"/>
        <v>0</v>
      </c>
      <c r="G917" s="266">
        <f t="shared" si="275"/>
        <v>0</v>
      </c>
    </row>
    <row r="918" spans="1:7" s="211" customFormat="1" ht="24" customHeight="1" x14ac:dyDescent="0.2">
      <c r="A918" s="206" t="str">
        <f t="shared" si="271"/>
        <v/>
      </c>
      <c r="B918" s="204" t="str">
        <f t="shared" si="274"/>
        <v/>
      </c>
      <c r="C918" s="205"/>
      <c r="D918" s="206" t="str">
        <f t="shared" si="272"/>
        <v/>
      </c>
      <c r="E918" s="207"/>
      <c r="F918" s="208">
        <f t="shared" si="273"/>
        <v>0</v>
      </c>
      <c r="G918" s="266">
        <f t="shared" si="275"/>
        <v>0</v>
      </c>
    </row>
    <row r="919" spans="1:7" s="211" customFormat="1" ht="24" customHeight="1" x14ac:dyDescent="0.2">
      <c r="A919" s="206" t="str">
        <f t="shared" si="271"/>
        <v/>
      </c>
      <c r="B919" s="204" t="str">
        <f t="shared" si="274"/>
        <v/>
      </c>
      <c r="C919" s="205"/>
      <c r="D919" s="206" t="str">
        <f t="shared" si="272"/>
        <v/>
      </c>
      <c r="E919" s="207"/>
      <c r="F919" s="208">
        <f t="shared" si="273"/>
        <v>0</v>
      </c>
      <c r="G919" s="266">
        <f t="shared" si="275"/>
        <v>0</v>
      </c>
    </row>
    <row r="920" spans="1:7" s="211" customFormat="1" ht="24" customHeight="1" x14ac:dyDescent="0.2">
      <c r="A920" s="206" t="str">
        <f t="shared" si="271"/>
        <v/>
      </c>
      <c r="B920" s="204" t="str">
        <f t="shared" si="274"/>
        <v/>
      </c>
      <c r="C920" s="205"/>
      <c r="D920" s="206" t="str">
        <f t="shared" si="272"/>
        <v/>
      </c>
      <c r="E920" s="207"/>
      <c r="F920" s="208">
        <f t="shared" si="273"/>
        <v>0</v>
      </c>
      <c r="G920" s="266">
        <f t="shared" si="275"/>
        <v>0</v>
      </c>
    </row>
    <row r="921" spans="1:7" s="211" customFormat="1" ht="24" customHeight="1" x14ac:dyDescent="0.2">
      <c r="A921" s="206" t="str">
        <f t="shared" si="271"/>
        <v/>
      </c>
      <c r="B921" s="204" t="str">
        <f t="shared" si="274"/>
        <v/>
      </c>
      <c r="C921" s="205"/>
      <c r="D921" s="206" t="str">
        <f t="shared" si="272"/>
        <v/>
      </c>
      <c r="E921" s="207"/>
      <c r="F921" s="208">
        <f t="shared" si="273"/>
        <v>0</v>
      </c>
      <c r="G921" s="266">
        <f t="shared" si="275"/>
        <v>0</v>
      </c>
    </row>
    <row r="922" spans="1:7" s="211" customFormat="1" ht="24" customHeight="1" x14ac:dyDescent="0.2">
      <c r="A922" s="206" t="str">
        <f t="shared" si="271"/>
        <v/>
      </c>
      <c r="B922" s="204" t="str">
        <f t="shared" si="274"/>
        <v/>
      </c>
      <c r="C922" s="205"/>
      <c r="D922" s="206" t="str">
        <f t="shared" si="272"/>
        <v/>
      </c>
      <c r="E922" s="207"/>
      <c r="F922" s="208">
        <f t="shared" si="273"/>
        <v>0</v>
      </c>
      <c r="G922" s="266">
        <f t="shared" si="275"/>
        <v>0</v>
      </c>
    </row>
    <row r="923" spans="1:7" s="211" customFormat="1" ht="24" customHeight="1" x14ac:dyDescent="0.2">
      <c r="A923" s="206" t="str">
        <f t="shared" si="271"/>
        <v/>
      </c>
      <c r="B923" s="204" t="str">
        <f t="shared" si="274"/>
        <v/>
      </c>
      <c r="C923" s="205"/>
      <c r="D923" s="206" t="str">
        <f t="shared" si="272"/>
        <v/>
      </c>
      <c r="E923" s="207"/>
      <c r="F923" s="208">
        <f t="shared" si="273"/>
        <v>0</v>
      </c>
      <c r="G923" s="266">
        <f t="shared" si="275"/>
        <v>0</v>
      </c>
    </row>
    <row r="924" spans="1:7" s="211" customFormat="1" ht="24" customHeight="1" x14ac:dyDescent="0.2">
      <c r="A924" s="206" t="str">
        <f t="shared" si="271"/>
        <v/>
      </c>
      <c r="B924" s="204" t="str">
        <f t="shared" si="274"/>
        <v/>
      </c>
      <c r="C924" s="205"/>
      <c r="D924" s="206" t="str">
        <f t="shared" si="272"/>
        <v/>
      </c>
      <c r="E924" s="207"/>
      <c r="F924" s="208">
        <f t="shared" si="273"/>
        <v>0</v>
      </c>
      <c r="G924" s="266">
        <f t="shared" si="275"/>
        <v>0</v>
      </c>
    </row>
    <row r="925" spans="1:7" s="211" customFormat="1" ht="24" customHeight="1" x14ac:dyDescent="0.2">
      <c r="A925" s="206" t="str">
        <f t="shared" si="271"/>
        <v/>
      </c>
      <c r="B925" s="204" t="str">
        <f t="shared" si="274"/>
        <v/>
      </c>
      <c r="C925" s="205"/>
      <c r="D925" s="206" t="str">
        <f t="shared" si="272"/>
        <v/>
      </c>
      <c r="E925" s="207"/>
      <c r="F925" s="209">
        <f t="shared" si="273"/>
        <v>0</v>
      </c>
      <c r="G925" s="266">
        <f t="shared" si="275"/>
        <v>0</v>
      </c>
    </row>
    <row r="926" spans="1:7" ht="24" customHeight="1" x14ac:dyDescent="0.2">
      <c r="A926" s="267"/>
      <c r="D926" s="88"/>
      <c r="E926" s="89"/>
      <c r="F926" s="253" t="s">
        <v>30</v>
      </c>
      <c r="G926" s="268">
        <f>SUBTOTAL(9,G912:G925)</f>
        <v>0</v>
      </c>
    </row>
    <row r="927" spans="1:7" ht="24" customHeight="1" x14ac:dyDescent="0.2">
      <c r="A927" s="267"/>
      <c r="C927" s="98" t="s">
        <v>604</v>
      </c>
      <c r="D927" s="88"/>
      <c r="E927" s="89"/>
      <c r="G927" s="269"/>
    </row>
    <row r="928" spans="1:7" s="211" customFormat="1" ht="24" customHeight="1" x14ac:dyDescent="0.2">
      <c r="A928" s="206" t="str">
        <f t="shared" ref="A928:A935" si="276">IFERROR(VLOOKUP(C928,Tabla_Insumos,4,FALSE),"")</f>
        <v/>
      </c>
      <c r="B928" s="204">
        <f t="shared" ref="B928:B935" si="277">IFERROR(VLOOKUP(A928,Tabla_Indices,5,FALSE),"")</f>
        <v>0</v>
      </c>
      <c r="C928" s="205"/>
      <c r="D928" s="206" t="str">
        <f t="shared" ref="D928:D935" si="278">IFERROR(VLOOKUP(C928,Tabla_Insumos,2,FALSE),"")</f>
        <v/>
      </c>
      <c r="E928" s="207"/>
      <c r="F928" s="210">
        <f t="shared" ref="F928:F935" si="279">IFERROR(VLOOKUP(C928,Tabla_Insumos,3,FALSE),0)</f>
        <v>0</v>
      </c>
      <c r="G928" s="266">
        <f>ROUND(E928*F928,2)</f>
        <v>0</v>
      </c>
    </row>
    <row r="929" spans="1:7" s="211" customFormat="1" ht="24" customHeight="1" x14ac:dyDescent="0.2">
      <c r="A929" s="206" t="str">
        <f t="shared" si="276"/>
        <v/>
      </c>
      <c r="B929" s="204">
        <f t="shared" si="277"/>
        <v>0</v>
      </c>
      <c r="C929" s="205"/>
      <c r="D929" s="206" t="str">
        <f t="shared" si="278"/>
        <v/>
      </c>
      <c r="E929" s="207"/>
      <c r="F929" s="210">
        <f t="shared" si="279"/>
        <v>0</v>
      </c>
      <c r="G929" s="266">
        <f>ROUND(E929*F929,2)</f>
        <v>0</v>
      </c>
    </row>
    <row r="930" spans="1:7" s="211" customFormat="1" ht="24" customHeight="1" x14ac:dyDescent="0.2">
      <c r="A930" s="206" t="str">
        <f t="shared" si="276"/>
        <v/>
      </c>
      <c r="B930" s="204">
        <f t="shared" si="277"/>
        <v>0</v>
      </c>
      <c r="C930" s="205"/>
      <c r="D930" s="206" t="str">
        <f t="shared" si="278"/>
        <v/>
      </c>
      <c r="E930" s="207"/>
      <c r="F930" s="210">
        <f t="shared" si="279"/>
        <v>0</v>
      </c>
      <c r="G930" s="266">
        <f t="shared" ref="G930:G935" si="280">ROUND(E930*F930,2)</f>
        <v>0</v>
      </c>
    </row>
    <row r="931" spans="1:7" s="211" customFormat="1" ht="24" customHeight="1" x14ac:dyDescent="0.2">
      <c r="A931" s="206" t="str">
        <f t="shared" si="276"/>
        <v/>
      </c>
      <c r="B931" s="204">
        <f t="shared" si="277"/>
        <v>0</v>
      </c>
      <c r="C931" s="205"/>
      <c r="D931" s="206" t="str">
        <f t="shared" si="278"/>
        <v/>
      </c>
      <c r="E931" s="207"/>
      <c r="F931" s="210">
        <f t="shared" si="279"/>
        <v>0</v>
      </c>
      <c r="G931" s="266">
        <f t="shared" si="280"/>
        <v>0</v>
      </c>
    </row>
    <row r="932" spans="1:7" s="211" customFormat="1" ht="24" customHeight="1" x14ac:dyDescent="0.2">
      <c r="A932" s="206" t="str">
        <f t="shared" si="276"/>
        <v/>
      </c>
      <c r="B932" s="204">
        <f t="shared" si="277"/>
        <v>0</v>
      </c>
      <c r="C932" s="205"/>
      <c r="D932" s="206" t="str">
        <f t="shared" si="278"/>
        <v/>
      </c>
      <c r="E932" s="207"/>
      <c r="F932" s="208">
        <f t="shared" si="279"/>
        <v>0</v>
      </c>
      <c r="G932" s="266">
        <f t="shared" si="280"/>
        <v>0</v>
      </c>
    </row>
    <row r="933" spans="1:7" s="211" customFormat="1" ht="24" customHeight="1" x14ac:dyDescent="0.2">
      <c r="A933" s="206" t="str">
        <f t="shared" si="276"/>
        <v/>
      </c>
      <c r="B933" s="204">
        <f t="shared" si="277"/>
        <v>0</v>
      </c>
      <c r="C933" s="205"/>
      <c r="D933" s="206" t="str">
        <f t="shared" si="278"/>
        <v/>
      </c>
      <c r="E933" s="207"/>
      <c r="F933" s="208">
        <f t="shared" si="279"/>
        <v>0</v>
      </c>
      <c r="G933" s="266">
        <f t="shared" si="280"/>
        <v>0</v>
      </c>
    </row>
    <row r="934" spans="1:7" s="211" customFormat="1" ht="24" customHeight="1" x14ac:dyDescent="0.2">
      <c r="A934" s="206" t="str">
        <f t="shared" si="276"/>
        <v/>
      </c>
      <c r="B934" s="204">
        <f t="shared" si="277"/>
        <v>0</v>
      </c>
      <c r="C934" s="205"/>
      <c r="D934" s="206" t="str">
        <f t="shared" si="278"/>
        <v/>
      </c>
      <c r="E934" s="207"/>
      <c r="F934" s="208">
        <f t="shared" si="279"/>
        <v>0</v>
      </c>
      <c r="G934" s="266">
        <f t="shared" si="280"/>
        <v>0</v>
      </c>
    </row>
    <row r="935" spans="1:7" s="211" customFormat="1" ht="24" customHeight="1" x14ac:dyDescent="0.2">
      <c r="A935" s="206" t="str">
        <f t="shared" si="276"/>
        <v/>
      </c>
      <c r="B935" s="204">
        <f t="shared" si="277"/>
        <v>0</v>
      </c>
      <c r="C935" s="205"/>
      <c r="D935" s="206" t="str">
        <f t="shared" si="278"/>
        <v/>
      </c>
      <c r="E935" s="207"/>
      <c r="F935" s="208">
        <f t="shared" si="279"/>
        <v>0</v>
      </c>
      <c r="G935" s="266">
        <f t="shared" si="280"/>
        <v>0</v>
      </c>
    </row>
    <row r="936" spans="1:7" ht="24" customHeight="1" x14ac:dyDescent="0.2">
      <c r="A936" s="267"/>
      <c r="D936" s="88"/>
      <c r="E936" s="89"/>
      <c r="F936" s="253" t="s">
        <v>31</v>
      </c>
      <c r="G936" s="268">
        <f>SUBTOTAL(9,G928:G935)</f>
        <v>0</v>
      </c>
    </row>
    <row r="937" spans="1:7" ht="24" customHeight="1" x14ac:dyDescent="0.2">
      <c r="A937" s="267"/>
      <c r="C937" s="98" t="s">
        <v>605</v>
      </c>
      <c r="D937" s="88"/>
      <c r="E937" s="89"/>
      <c r="G937" s="269"/>
    </row>
    <row r="938" spans="1:7" s="211" customFormat="1" ht="24" customHeight="1" x14ac:dyDescent="0.2">
      <c r="A938" s="206" t="str">
        <f t="shared" ref="A938:A946" si="281">IFERROR(VLOOKUP(C938,Tabla_Insumos,4,FALSE),"")</f>
        <v/>
      </c>
      <c r="B938" s="204" t="str">
        <f t="shared" ref="B938:B946" si="282">IFERROR(VLOOKUP(C938,Tabla_Insumos,5,FALSE),"")</f>
        <v/>
      </c>
      <c r="C938" s="205"/>
      <c r="D938" s="206" t="str">
        <f t="shared" ref="D938:D946" si="283">IFERROR(VLOOKUP(C938,Tabla_Insumos,2,FALSE),"")</f>
        <v/>
      </c>
      <c r="E938" s="207"/>
      <c r="F938" s="208">
        <f t="shared" ref="F938:F946" si="284">IFERROR(VLOOKUP(C938,Tabla_Insumos,3,FALSE),0)</f>
        <v>0</v>
      </c>
      <c r="G938" s="266">
        <f t="shared" ref="G938:G946" si="285">ROUND(E938*F938,2)</f>
        <v>0</v>
      </c>
    </row>
    <row r="939" spans="1:7" s="211" customFormat="1" ht="24" customHeight="1" x14ac:dyDescent="0.2">
      <c r="A939" s="206" t="str">
        <f t="shared" si="281"/>
        <v/>
      </c>
      <c r="B939" s="204" t="str">
        <f t="shared" si="282"/>
        <v/>
      </c>
      <c r="C939" s="205"/>
      <c r="D939" s="206" t="str">
        <f t="shared" si="283"/>
        <v/>
      </c>
      <c r="E939" s="207"/>
      <c r="F939" s="208">
        <f t="shared" si="284"/>
        <v>0</v>
      </c>
      <c r="G939" s="266">
        <f t="shared" si="285"/>
        <v>0</v>
      </c>
    </row>
    <row r="940" spans="1:7" s="211" customFormat="1" ht="24" customHeight="1" x14ac:dyDescent="0.2">
      <c r="A940" s="206" t="str">
        <f t="shared" si="281"/>
        <v/>
      </c>
      <c r="B940" s="204" t="str">
        <f t="shared" si="282"/>
        <v/>
      </c>
      <c r="C940" s="205"/>
      <c r="D940" s="206" t="str">
        <f t="shared" si="283"/>
        <v/>
      </c>
      <c r="E940" s="207"/>
      <c r="F940" s="208">
        <f t="shared" si="284"/>
        <v>0</v>
      </c>
      <c r="G940" s="266">
        <f t="shared" si="285"/>
        <v>0</v>
      </c>
    </row>
    <row r="941" spans="1:7" s="211" customFormat="1" ht="24" customHeight="1" x14ac:dyDescent="0.2">
      <c r="A941" s="206" t="str">
        <f t="shared" si="281"/>
        <v/>
      </c>
      <c r="B941" s="204" t="str">
        <f t="shared" si="282"/>
        <v/>
      </c>
      <c r="C941" s="205"/>
      <c r="D941" s="206" t="str">
        <f t="shared" si="283"/>
        <v/>
      </c>
      <c r="E941" s="207"/>
      <c r="F941" s="208">
        <f t="shared" si="284"/>
        <v>0</v>
      </c>
      <c r="G941" s="266">
        <f t="shared" si="285"/>
        <v>0</v>
      </c>
    </row>
    <row r="942" spans="1:7" s="211" customFormat="1" ht="24" customHeight="1" x14ac:dyDescent="0.2">
      <c r="A942" s="206" t="str">
        <f t="shared" si="281"/>
        <v/>
      </c>
      <c r="B942" s="204" t="str">
        <f t="shared" si="282"/>
        <v/>
      </c>
      <c r="C942" s="205"/>
      <c r="D942" s="206" t="str">
        <f t="shared" si="283"/>
        <v/>
      </c>
      <c r="E942" s="207"/>
      <c r="F942" s="208">
        <f t="shared" si="284"/>
        <v>0</v>
      </c>
      <c r="G942" s="266">
        <f t="shared" si="285"/>
        <v>0</v>
      </c>
    </row>
    <row r="943" spans="1:7" s="211" customFormat="1" ht="24" customHeight="1" x14ac:dyDescent="0.2">
      <c r="A943" s="206" t="str">
        <f t="shared" si="281"/>
        <v/>
      </c>
      <c r="B943" s="204" t="str">
        <f t="shared" si="282"/>
        <v/>
      </c>
      <c r="C943" s="205"/>
      <c r="D943" s="206" t="str">
        <f t="shared" si="283"/>
        <v/>
      </c>
      <c r="E943" s="207"/>
      <c r="F943" s="208">
        <f t="shared" si="284"/>
        <v>0</v>
      </c>
      <c r="G943" s="266">
        <f t="shared" si="285"/>
        <v>0</v>
      </c>
    </row>
    <row r="944" spans="1:7" s="211" customFormat="1" ht="24" customHeight="1" x14ac:dyDescent="0.2">
      <c r="A944" s="206" t="str">
        <f t="shared" si="281"/>
        <v/>
      </c>
      <c r="B944" s="204" t="str">
        <f t="shared" si="282"/>
        <v/>
      </c>
      <c r="C944" s="205"/>
      <c r="D944" s="206" t="str">
        <f t="shared" si="283"/>
        <v/>
      </c>
      <c r="E944" s="207"/>
      <c r="F944" s="208">
        <f t="shared" si="284"/>
        <v>0</v>
      </c>
      <c r="G944" s="266">
        <f t="shared" si="285"/>
        <v>0</v>
      </c>
    </row>
    <row r="945" spans="1:123" s="211" customFormat="1" ht="24" customHeight="1" x14ac:dyDescent="0.2">
      <c r="A945" s="206" t="str">
        <f t="shared" si="281"/>
        <v/>
      </c>
      <c r="B945" s="204" t="str">
        <f t="shared" si="282"/>
        <v/>
      </c>
      <c r="C945" s="205"/>
      <c r="D945" s="206" t="str">
        <f t="shared" si="283"/>
        <v/>
      </c>
      <c r="E945" s="207"/>
      <c r="F945" s="208">
        <f t="shared" si="284"/>
        <v>0</v>
      </c>
      <c r="G945" s="266">
        <f t="shared" si="285"/>
        <v>0</v>
      </c>
    </row>
    <row r="946" spans="1:123" s="211" customFormat="1" ht="24" customHeight="1" x14ac:dyDescent="0.2">
      <c r="A946" s="206" t="str">
        <f t="shared" si="281"/>
        <v/>
      </c>
      <c r="B946" s="204" t="str">
        <f t="shared" si="282"/>
        <v/>
      </c>
      <c r="C946" s="205"/>
      <c r="D946" s="206" t="str">
        <f t="shared" si="283"/>
        <v/>
      </c>
      <c r="E946" s="207"/>
      <c r="F946" s="208">
        <f t="shared" si="284"/>
        <v>0</v>
      </c>
      <c r="G946" s="266">
        <f t="shared" si="285"/>
        <v>0</v>
      </c>
    </row>
    <row r="947" spans="1:123" ht="24" customHeight="1" x14ac:dyDescent="0.2">
      <c r="A947" s="270"/>
      <c r="B947" s="88"/>
      <c r="D947" s="88"/>
      <c r="E947" s="89"/>
      <c r="F947" s="253" t="s">
        <v>32</v>
      </c>
      <c r="G947" s="268">
        <f>SUBTOTAL(9,G938:G946)</f>
        <v>0</v>
      </c>
    </row>
    <row r="948" spans="1:123" ht="24" customHeight="1" x14ac:dyDescent="0.2">
      <c r="A948" s="271"/>
      <c r="B948" s="88"/>
      <c r="D948" s="88"/>
      <c r="E948" s="89"/>
      <c r="G948" s="269"/>
    </row>
    <row r="949" spans="1:123" ht="24" customHeight="1" x14ac:dyDescent="0.2">
      <c r="A949" s="272" t="str">
        <f>B907</f>
        <v>2.10</v>
      </c>
      <c r="B949" s="273" t="str">
        <f>C907</f>
        <v>Jirafas - Tableros de Basquet</v>
      </c>
      <c r="C949" s="95"/>
      <c r="D949" s="95" t="s">
        <v>33</v>
      </c>
      <c r="E949" s="96"/>
      <c r="F949" s="275" t="s">
        <v>34</v>
      </c>
      <c r="G949" s="274">
        <f>SUBTOTAL(9,G912:G948)</f>
        <v>0</v>
      </c>
    </row>
    <row r="951" spans="1:123" ht="24" customHeight="1" x14ac:dyDescent="0.2">
      <c r="A951" s="254" t="s">
        <v>36</v>
      </c>
      <c r="B951" s="255"/>
      <c r="C951" s="255"/>
      <c r="D951" s="255"/>
      <c r="E951" s="255"/>
      <c r="F951" s="255"/>
      <c r="G951" s="256"/>
    </row>
    <row r="952" spans="1:123" ht="24" customHeight="1" x14ac:dyDescent="0.2">
      <c r="A952" s="257" t="s">
        <v>601</v>
      </c>
      <c r="B952" s="84" t="str">
        <f>Comitente</f>
        <v>SUBSECRETARIA DE ARQUITECTURA</v>
      </c>
      <c r="C952" s="80"/>
      <c r="D952" s="85"/>
      <c r="E952" s="85"/>
      <c r="F952" s="86"/>
      <c r="G952" s="258"/>
    </row>
    <row r="953" spans="1:123" ht="24" customHeight="1" x14ac:dyDescent="0.2">
      <c r="A953" s="257" t="s">
        <v>602</v>
      </c>
      <c r="B953" s="84">
        <f>Contratista</f>
        <v>0</v>
      </c>
      <c r="C953" s="81"/>
      <c r="D953" s="81"/>
      <c r="E953" s="81"/>
      <c r="F953" s="87"/>
      <c r="G953" s="259"/>
    </row>
    <row r="954" spans="1:123" ht="24" customHeight="1" x14ac:dyDescent="0.2">
      <c r="A954" s="257" t="s">
        <v>23</v>
      </c>
      <c r="B954" s="84" t="str">
        <f>Obra</f>
        <v>Provincia de la Rioja</v>
      </c>
      <c r="C954" s="81"/>
      <c r="D954" s="81"/>
      <c r="E954" s="81"/>
      <c r="F954" s="87" t="s">
        <v>37</v>
      </c>
      <c r="G954" s="260">
        <f>Fecha_Base</f>
        <v>0</v>
      </c>
    </row>
    <row r="955" spans="1:123" ht="24" customHeight="1" x14ac:dyDescent="0.2">
      <c r="A955" s="261" t="s">
        <v>600</v>
      </c>
      <c r="B955" s="82" t="str">
        <f>Ubicación</f>
        <v>CHIMBAS - SAN JUAN</v>
      </c>
      <c r="C955" s="82"/>
      <c r="D955" s="88"/>
      <c r="E955" s="89"/>
      <c r="G955" s="262"/>
    </row>
    <row r="956" spans="1:123" ht="24" customHeight="1" x14ac:dyDescent="0.2">
      <c r="A956" s="261" t="s">
        <v>38</v>
      </c>
      <c r="B956" s="91">
        <f>IFERROR(VALUE(LEFT(B957,FIND(".",B957)-1)),"")</f>
        <v>2</v>
      </c>
      <c r="C956" s="83" t="str">
        <f>IFERROR(VLOOKUP(B956,Tabla_CyP,2,FALSE),"")</f>
        <v/>
      </c>
      <c r="E956" s="89"/>
      <c r="G956" s="262"/>
    </row>
    <row r="957" spans="1:123" ht="24" customHeight="1" x14ac:dyDescent="0.2">
      <c r="A957" s="261" t="s">
        <v>24</v>
      </c>
      <c r="B957" s="92" t="str">
        <f>IFERROR(VLOOKUP(COUNTIF($A$1:A957,"ANALISIS DE PRECIOS"),Tabla_NumeroItem,2,FALSE),"")</f>
        <v>2.11</v>
      </c>
      <c r="C957" s="83" t="str">
        <f>IFERROR(VLOOKUP(B957,Tabla_CyP,2,FALSE),"")</f>
        <v>Arcos de futbol</v>
      </c>
      <c r="D957" s="88"/>
      <c r="E957" s="89"/>
      <c r="F957" s="87" t="s">
        <v>25</v>
      </c>
      <c r="G957" s="263" t="str">
        <f>IFERROR(VLOOKUP(B957,Tabla_CyP,4,FALSE),"")</f>
        <v>gl</v>
      </c>
    </row>
    <row r="958" spans="1:123" ht="24" customHeight="1" x14ac:dyDescent="0.2">
      <c r="A958" s="261"/>
      <c r="B958" s="82"/>
      <c r="D958" s="88"/>
      <c r="E958" s="89"/>
      <c r="G958" s="262"/>
    </row>
    <row r="959" spans="1:123" ht="24" customHeight="1" x14ac:dyDescent="0.2">
      <c r="A959" s="345" t="s">
        <v>506</v>
      </c>
      <c r="B959" s="346"/>
      <c r="C959" s="347" t="s">
        <v>0</v>
      </c>
      <c r="D959" s="347" t="s">
        <v>26</v>
      </c>
      <c r="E959" s="349" t="s">
        <v>27</v>
      </c>
      <c r="F959" s="351" t="s">
        <v>28</v>
      </c>
      <c r="G959" s="351" t="s">
        <v>29</v>
      </c>
    </row>
    <row r="960" spans="1:123" s="88" customFormat="1" ht="24" customHeight="1" x14ac:dyDescent="0.2">
      <c r="A960" s="93" t="s">
        <v>507</v>
      </c>
      <c r="B960" s="93" t="s">
        <v>508</v>
      </c>
      <c r="C960" s="348"/>
      <c r="D960" s="348"/>
      <c r="E960" s="350"/>
      <c r="F960" s="352"/>
      <c r="G960" s="35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row>
    <row r="961" spans="1:7" ht="24" customHeight="1" x14ac:dyDescent="0.2">
      <c r="A961" s="264"/>
      <c r="B961" s="94"/>
      <c r="C961" s="131" t="s">
        <v>603</v>
      </c>
      <c r="D961" s="95"/>
      <c r="E961" s="96"/>
      <c r="F961" s="97"/>
      <c r="G961" s="265"/>
    </row>
    <row r="962" spans="1:7" s="211" customFormat="1" ht="24" customHeight="1" x14ac:dyDescent="0.2">
      <c r="A962" s="206" t="str">
        <f t="shared" ref="A962:A975" si="286">IFERROR(VLOOKUP(C962,Tabla_Insumos,4,FALSE),"")</f>
        <v/>
      </c>
      <c r="B962" s="204" t="str">
        <f>IFERROR(VLOOKUP(C962,Tabla_Insumos,5,FALSE),"")</f>
        <v/>
      </c>
      <c r="C962" s="205"/>
      <c r="D962" s="206" t="str">
        <f t="shared" ref="D962:D975" si="287">IFERROR(VLOOKUP(C962,Tabla_Insumos,2,FALSE),"")</f>
        <v/>
      </c>
      <c r="E962" s="207"/>
      <c r="F962" s="208">
        <f t="shared" ref="F962:F975" si="288">IFERROR(VLOOKUP(C962,Tabla_Insumos,3,FALSE),0)</f>
        <v>0</v>
      </c>
      <c r="G962" s="266">
        <f>ROUND(E962*F962,2)</f>
        <v>0</v>
      </c>
    </row>
    <row r="963" spans="1:7" s="211" customFormat="1" ht="24" customHeight="1" x14ac:dyDescent="0.2">
      <c r="A963" s="206" t="str">
        <f t="shared" si="286"/>
        <v/>
      </c>
      <c r="B963" s="204" t="str">
        <f t="shared" ref="B963:B975" si="289">IFERROR(VLOOKUP(C963,Tabla_Insumos,5,FALSE),"")</f>
        <v/>
      </c>
      <c r="C963" s="205"/>
      <c r="D963" s="206" t="str">
        <f t="shared" si="287"/>
        <v/>
      </c>
      <c r="E963" s="207"/>
      <c r="F963" s="208">
        <f t="shared" si="288"/>
        <v>0</v>
      </c>
      <c r="G963" s="266">
        <f t="shared" ref="G963:G975" si="290">ROUND(E963*F963,2)</f>
        <v>0</v>
      </c>
    </row>
    <row r="964" spans="1:7" s="211" customFormat="1" ht="24" customHeight="1" x14ac:dyDescent="0.2">
      <c r="A964" s="206" t="str">
        <f t="shared" si="286"/>
        <v/>
      </c>
      <c r="B964" s="204" t="str">
        <f t="shared" si="289"/>
        <v/>
      </c>
      <c r="C964" s="205"/>
      <c r="D964" s="206" t="str">
        <f t="shared" si="287"/>
        <v/>
      </c>
      <c r="E964" s="207"/>
      <c r="F964" s="208">
        <f t="shared" si="288"/>
        <v>0</v>
      </c>
      <c r="G964" s="266">
        <f t="shared" si="290"/>
        <v>0</v>
      </c>
    </row>
    <row r="965" spans="1:7" s="211" customFormat="1" ht="24" customHeight="1" x14ac:dyDescent="0.2">
      <c r="A965" s="206" t="str">
        <f t="shared" si="286"/>
        <v/>
      </c>
      <c r="B965" s="204" t="str">
        <f t="shared" si="289"/>
        <v/>
      </c>
      <c r="C965" s="205"/>
      <c r="D965" s="206" t="str">
        <f t="shared" si="287"/>
        <v/>
      </c>
      <c r="E965" s="207"/>
      <c r="F965" s="208">
        <f t="shared" si="288"/>
        <v>0</v>
      </c>
      <c r="G965" s="266">
        <f t="shared" si="290"/>
        <v>0</v>
      </c>
    </row>
    <row r="966" spans="1:7" s="211" customFormat="1" ht="24" customHeight="1" x14ac:dyDescent="0.2">
      <c r="A966" s="206" t="str">
        <f t="shared" si="286"/>
        <v/>
      </c>
      <c r="B966" s="204" t="str">
        <f t="shared" si="289"/>
        <v/>
      </c>
      <c r="C966" s="205"/>
      <c r="D966" s="206" t="str">
        <f t="shared" si="287"/>
        <v/>
      </c>
      <c r="E966" s="207"/>
      <c r="F966" s="208">
        <f t="shared" si="288"/>
        <v>0</v>
      </c>
      <c r="G966" s="266">
        <f t="shared" si="290"/>
        <v>0</v>
      </c>
    </row>
    <row r="967" spans="1:7" s="211" customFormat="1" ht="24" customHeight="1" x14ac:dyDescent="0.2">
      <c r="A967" s="206" t="str">
        <f t="shared" si="286"/>
        <v/>
      </c>
      <c r="B967" s="204" t="str">
        <f t="shared" si="289"/>
        <v/>
      </c>
      <c r="C967" s="205"/>
      <c r="D967" s="206" t="str">
        <f t="shared" si="287"/>
        <v/>
      </c>
      <c r="E967" s="207"/>
      <c r="F967" s="208">
        <f t="shared" si="288"/>
        <v>0</v>
      </c>
      <c r="G967" s="266">
        <f t="shared" si="290"/>
        <v>0</v>
      </c>
    </row>
    <row r="968" spans="1:7" s="211" customFormat="1" ht="24" customHeight="1" x14ac:dyDescent="0.2">
      <c r="A968" s="206" t="str">
        <f t="shared" si="286"/>
        <v/>
      </c>
      <c r="B968" s="204" t="str">
        <f t="shared" si="289"/>
        <v/>
      </c>
      <c r="C968" s="205"/>
      <c r="D968" s="206" t="str">
        <f t="shared" si="287"/>
        <v/>
      </c>
      <c r="E968" s="207"/>
      <c r="F968" s="208">
        <f t="shared" si="288"/>
        <v>0</v>
      </c>
      <c r="G968" s="266">
        <f t="shared" si="290"/>
        <v>0</v>
      </c>
    </row>
    <row r="969" spans="1:7" s="211" customFormat="1" ht="24" customHeight="1" x14ac:dyDescent="0.2">
      <c r="A969" s="206" t="str">
        <f t="shared" si="286"/>
        <v/>
      </c>
      <c r="B969" s="204" t="str">
        <f t="shared" si="289"/>
        <v/>
      </c>
      <c r="C969" s="205"/>
      <c r="D969" s="206" t="str">
        <f t="shared" si="287"/>
        <v/>
      </c>
      <c r="E969" s="207"/>
      <c r="F969" s="208">
        <f t="shared" si="288"/>
        <v>0</v>
      </c>
      <c r="G969" s="266">
        <f t="shared" si="290"/>
        <v>0</v>
      </c>
    </row>
    <row r="970" spans="1:7" s="211" customFormat="1" ht="24" customHeight="1" x14ac:dyDescent="0.2">
      <c r="A970" s="206" t="str">
        <f t="shared" si="286"/>
        <v/>
      </c>
      <c r="B970" s="204" t="str">
        <f t="shared" si="289"/>
        <v/>
      </c>
      <c r="C970" s="205"/>
      <c r="D970" s="206" t="str">
        <f t="shared" si="287"/>
        <v/>
      </c>
      <c r="E970" s="207"/>
      <c r="F970" s="208">
        <f t="shared" si="288"/>
        <v>0</v>
      </c>
      <c r="G970" s="266">
        <f t="shared" si="290"/>
        <v>0</v>
      </c>
    </row>
    <row r="971" spans="1:7" s="211" customFormat="1" ht="24" customHeight="1" x14ac:dyDescent="0.2">
      <c r="A971" s="206" t="str">
        <f t="shared" si="286"/>
        <v/>
      </c>
      <c r="B971" s="204" t="str">
        <f t="shared" si="289"/>
        <v/>
      </c>
      <c r="C971" s="205"/>
      <c r="D971" s="206" t="str">
        <f t="shared" si="287"/>
        <v/>
      </c>
      <c r="E971" s="207"/>
      <c r="F971" s="208">
        <f t="shared" si="288"/>
        <v>0</v>
      </c>
      <c r="G971" s="266">
        <f t="shared" si="290"/>
        <v>0</v>
      </c>
    </row>
    <row r="972" spans="1:7" s="211" customFormat="1" ht="24" customHeight="1" x14ac:dyDescent="0.2">
      <c r="A972" s="206" t="str">
        <f t="shared" si="286"/>
        <v/>
      </c>
      <c r="B972" s="204" t="str">
        <f t="shared" si="289"/>
        <v/>
      </c>
      <c r="C972" s="205"/>
      <c r="D972" s="206" t="str">
        <f t="shared" si="287"/>
        <v/>
      </c>
      <c r="E972" s="207"/>
      <c r="F972" s="208">
        <f t="shared" si="288"/>
        <v>0</v>
      </c>
      <c r="G972" s="266">
        <f t="shared" si="290"/>
        <v>0</v>
      </c>
    </row>
    <row r="973" spans="1:7" s="211" customFormat="1" ht="24" customHeight="1" x14ac:dyDescent="0.2">
      <c r="A973" s="206" t="str">
        <f t="shared" si="286"/>
        <v/>
      </c>
      <c r="B973" s="204" t="str">
        <f t="shared" si="289"/>
        <v/>
      </c>
      <c r="C973" s="205"/>
      <c r="D973" s="206" t="str">
        <f t="shared" si="287"/>
        <v/>
      </c>
      <c r="E973" s="207"/>
      <c r="F973" s="208">
        <f t="shared" si="288"/>
        <v>0</v>
      </c>
      <c r="G973" s="266">
        <f t="shared" si="290"/>
        <v>0</v>
      </c>
    </row>
    <row r="974" spans="1:7" s="211" customFormat="1" ht="24" customHeight="1" x14ac:dyDescent="0.2">
      <c r="A974" s="206" t="str">
        <f t="shared" si="286"/>
        <v/>
      </c>
      <c r="B974" s="204" t="str">
        <f t="shared" si="289"/>
        <v/>
      </c>
      <c r="C974" s="205"/>
      <c r="D974" s="206" t="str">
        <f t="shared" si="287"/>
        <v/>
      </c>
      <c r="E974" s="207"/>
      <c r="F974" s="208">
        <f t="shared" si="288"/>
        <v>0</v>
      </c>
      <c r="G974" s="266">
        <f t="shared" si="290"/>
        <v>0</v>
      </c>
    </row>
    <row r="975" spans="1:7" s="211" customFormat="1" ht="24" customHeight="1" x14ac:dyDescent="0.2">
      <c r="A975" s="206" t="str">
        <f t="shared" si="286"/>
        <v/>
      </c>
      <c r="B975" s="204" t="str">
        <f t="shared" si="289"/>
        <v/>
      </c>
      <c r="C975" s="205"/>
      <c r="D975" s="206" t="str">
        <f t="shared" si="287"/>
        <v/>
      </c>
      <c r="E975" s="207"/>
      <c r="F975" s="209">
        <f t="shared" si="288"/>
        <v>0</v>
      </c>
      <c r="G975" s="266">
        <f t="shared" si="290"/>
        <v>0</v>
      </c>
    </row>
    <row r="976" spans="1:7" ht="24" customHeight="1" x14ac:dyDescent="0.2">
      <c r="A976" s="267"/>
      <c r="D976" s="88"/>
      <c r="E976" s="89"/>
      <c r="F976" s="253" t="s">
        <v>30</v>
      </c>
      <c r="G976" s="268">
        <f>SUBTOTAL(9,G962:G975)</f>
        <v>0</v>
      </c>
    </row>
    <row r="977" spans="1:7" ht="24" customHeight="1" x14ac:dyDescent="0.2">
      <c r="A977" s="267"/>
      <c r="C977" s="98" t="s">
        <v>604</v>
      </c>
      <c r="D977" s="88"/>
      <c r="E977" s="89"/>
      <c r="G977" s="269"/>
    </row>
    <row r="978" spans="1:7" s="211" customFormat="1" ht="24" customHeight="1" x14ac:dyDescent="0.2">
      <c r="A978" s="206" t="str">
        <f t="shared" ref="A978:A985" si="291">IFERROR(VLOOKUP(C978,Tabla_Insumos,4,FALSE),"")</f>
        <v/>
      </c>
      <c r="B978" s="204">
        <f t="shared" ref="B978:B985" si="292">IFERROR(VLOOKUP(A978,Tabla_Indices,5,FALSE),"")</f>
        <v>0</v>
      </c>
      <c r="C978" s="205"/>
      <c r="D978" s="206" t="str">
        <f t="shared" ref="D978:D985" si="293">IFERROR(VLOOKUP(C978,Tabla_Insumos,2,FALSE),"")</f>
        <v/>
      </c>
      <c r="E978" s="207"/>
      <c r="F978" s="210">
        <f t="shared" ref="F978:F985" si="294">IFERROR(VLOOKUP(C978,Tabla_Insumos,3,FALSE),0)</f>
        <v>0</v>
      </c>
      <c r="G978" s="266">
        <f>ROUND(E978*F978,2)</f>
        <v>0</v>
      </c>
    </row>
    <row r="979" spans="1:7" s="211" customFormat="1" ht="24" customHeight="1" x14ac:dyDescent="0.2">
      <c r="A979" s="206" t="str">
        <f t="shared" si="291"/>
        <v/>
      </c>
      <c r="B979" s="204">
        <f t="shared" si="292"/>
        <v>0</v>
      </c>
      <c r="C979" s="205"/>
      <c r="D979" s="206" t="str">
        <f t="shared" si="293"/>
        <v/>
      </c>
      <c r="E979" s="207"/>
      <c r="F979" s="210">
        <f t="shared" si="294"/>
        <v>0</v>
      </c>
      <c r="G979" s="266">
        <f>ROUND(E979*F979,2)</f>
        <v>0</v>
      </c>
    </row>
    <row r="980" spans="1:7" s="211" customFormat="1" ht="24" customHeight="1" x14ac:dyDescent="0.2">
      <c r="A980" s="206" t="str">
        <f t="shared" si="291"/>
        <v/>
      </c>
      <c r="B980" s="204">
        <f t="shared" si="292"/>
        <v>0</v>
      </c>
      <c r="C980" s="205"/>
      <c r="D980" s="206" t="str">
        <f t="shared" si="293"/>
        <v/>
      </c>
      <c r="E980" s="207"/>
      <c r="F980" s="210">
        <f t="shared" si="294"/>
        <v>0</v>
      </c>
      <c r="G980" s="266">
        <f t="shared" ref="G980:G985" si="295">ROUND(E980*F980,2)</f>
        <v>0</v>
      </c>
    </row>
    <row r="981" spans="1:7" s="211" customFormat="1" ht="24" customHeight="1" x14ac:dyDescent="0.2">
      <c r="A981" s="206" t="str">
        <f t="shared" si="291"/>
        <v/>
      </c>
      <c r="B981" s="204">
        <f t="shared" si="292"/>
        <v>0</v>
      </c>
      <c r="C981" s="205"/>
      <c r="D981" s="206" t="str">
        <f t="shared" si="293"/>
        <v/>
      </c>
      <c r="E981" s="207"/>
      <c r="F981" s="210">
        <f t="shared" si="294"/>
        <v>0</v>
      </c>
      <c r="G981" s="266">
        <f t="shared" si="295"/>
        <v>0</v>
      </c>
    </row>
    <row r="982" spans="1:7" s="211" customFormat="1" ht="24" customHeight="1" x14ac:dyDescent="0.2">
      <c r="A982" s="206" t="str">
        <f t="shared" si="291"/>
        <v/>
      </c>
      <c r="B982" s="204">
        <f t="shared" si="292"/>
        <v>0</v>
      </c>
      <c r="C982" s="205"/>
      <c r="D982" s="206" t="str">
        <f t="shared" si="293"/>
        <v/>
      </c>
      <c r="E982" s="207"/>
      <c r="F982" s="208">
        <f t="shared" si="294"/>
        <v>0</v>
      </c>
      <c r="G982" s="266">
        <f t="shared" si="295"/>
        <v>0</v>
      </c>
    </row>
    <row r="983" spans="1:7" s="211" customFormat="1" ht="24" customHeight="1" x14ac:dyDescent="0.2">
      <c r="A983" s="206" t="str">
        <f t="shared" si="291"/>
        <v/>
      </c>
      <c r="B983" s="204">
        <f t="shared" si="292"/>
        <v>0</v>
      </c>
      <c r="C983" s="205"/>
      <c r="D983" s="206" t="str">
        <f t="shared" si="293"/>
        <v/>
      </c>
      <c r="E983" s="207"/>
      <c r="F983" s="208">
        <f t="shared" si="294"/>
        <v>0</v>
      </c>
      <c r="G983" s="266">
        <f t="shared" si="295"/>
        <v>0</v>
      </c>
    </row>
    <row r="984" spans="1:7" s="211" customFormat="1" ht="24" customHeight="1" x14ac:dyDescent="0.2">
      <c r="A984" s="206" t="str">
        <f t="shared" si="291"/>
        <v/>
      </c>
      <c r="B984" s="204">
        <f t="shared" si="292"/>
        <v>0</v>
      </c>
      <c r="C984" s="205"/>
      <c r="D984" s="206" t="str">
        <f t="shared" si="293"/>
        <v/>
      </c>
      <c r="E984" s="207"/>
      <c r="F984" s="208">
        <f t="shared" si="294"/>
        <v>0</v>
      </c>
      <c r="G984" s="266">
        <f t="shared" si="295"/>
        <v>0</v>
      </c>
    </row>
    <row r="985" spans="1:7" s="211" customFormat="1" ht="24" customHeight="1" x14ac:dyDescent="0.2">
      <c r="A985" s="206" t="str">
        <f t="shared" si="291"/>
        <v/>
      </c>
      <c r="B985" s="204">
        <f t="shared" si="292"/>
        <v>0</v>
      </c>
      <c r="C985" s="205"/>
      <c r="D985" s="206" t="str">
        <f t="shared" si="293"/>
        <v/>
      </c>
      <c r="E985" s="207"/>
      <c r="F985" s="208">
        <f t="shared" si="294"/>
        <v>0</v>
      </c>
      <c r="G985" s="266">
        <f t="shared" si="295"/>
        <v>0</v>
      </c>
    </row>
    <row r="986" spans="1:7" ht="24" customHeight="1" x14ac:dyDescent="0.2">
      <c r="A986" s="267"/>
      <c r="D986" s="88"/>
      <c r="E986" s="89"/>
      <c r="F986" s="253" t="s">
        <v>31</v>
      </c>
      <c r="G986" s="268">
        <f>SUBTOTAL(9,G978:G985)</f>
        <v>0</v>
      </c>
    </row>
    <row r="987" spans="1:7" ht="24" customHeight="1" x14ac:dyDescent="0.2">
      <c r="A987" s="267"/>
      <c r="C987" s="98" t="s">
        <v>605</v>
      </c>
      <c r="D987" s="88"/>
      <c r="E987" s="89"/>
      <c r="G987" s="269"/>
    </row>
    <row r="988" spans="1:7" s="211" customFormat="1" ht="24" customHeight="1" x14ac:dyDescent="0.2">
      <c r="A988" s="206" t="str">
        <f t="shared" ref="A988:A996" si="296">IFERROR(VLOOKUP(C988,Tabla_Insumos,4,FALSE),"")</f>
        <v/>
      </c>
      <c r="B988" s="204" t="str">
        <f t="shared" ref="B988:B996" si="297">IFERROR(VLOOKUP(C988,Tabla_Insumos,5,FALSE),"")</f>
        <v/>
      </c>
      <c r="C988" s="205"/>
      <c r="D988" s="206" t="str">
        <f t="shared" ref="D988:D996" si="298">IFERROR(VLOOKUP(C988,Tabla_Insumos,2,FALSE),"")</f>
        <v/>
      </c>
      <c r="E988" s="207"/>
      <c r="F988" s="208">
        <f t="shared" ref="F988:F996" si="299">IFERROR(VLOOKUP(C988,Tabla_Insumos,3,FALSE),0)</f>
        <v>0</v>
      </c>
      <c r="G988" s="266">
        <f t="shared" ref="G988:G996" si="300">ROUND(E988*F988,2)</f>
        <v>0</v>
      </c>
    </row>
    <row r="989" spans="1:7" s="211" customFormat="1" ht="24" customHeight="1" x14ac:dyDescent="0.2">
      <c r="A989" s="206" t="str">
        <f t="shared" si="296"/>
        <v/>
      </c>
      <c r="B989" s="204" t="str">
        <f t="shared" si="297"/>
        <v/>
      </c>
      <c r="C989" s="205"/>
      <c r="D989" s="206" t="str">
        <f t="shared" si="298"/>
        <v/>
      </c>
      <c r="E989" s="207"/>
      <c r="F989" s="208">
        <f t="shared" si="299"/>
        <v>0</v>
      </c>
      <c r="G989" s="266">
        <f t="shared" si="300"/>
        <v>0</v>
      </c>
    </row>
    <row r="990" spans="1:7" s="211" customFormat="1" ht="24" customHeight="1" x14ac:dyDescent="0.2">
      <c r="A990" s="206" t="str">
        <f t="shared" si="296"/>
        <v/>
      </c>
      <c r="B990" s="204" t="str">
        <f t="shared" si="297"/>
        <v/>
      </c>
      <c r="C990" s="205"/>
      <c r="D990" s="206" t="str">
        <f t="shared" si="298"/>
        <v/>
      </c>
      <c r="E990" s="207"/>
      <c r="F990" s="208">
        <f t="shared" si="299"/>
        <v>0</v>
      </c>
      <c r="G990" s="266">
        <f t="shared" si="300"/>
        <v>0</v>
      </c>
    </row>
    <row r="991" spans="1:7" s="211" customFormat="1" ht="24" customHeight="1" x14ac:dyDescent="0.2">
      <c r="A991" s="206" t="str">
        <f t="shared" si="296"/>
        <v/>
      </c>
      <c r="B991" s="204" t="str">
        <f t="shared" si="297"/>
        <v/>
      </c>
      <c r="C991" s="205"/>
      <c r="D991" s="206" t="str">
        <f t="shared" si="298"/>
        <v/>
      </c>
      <c r="E991" s="207"/>
      <c r="F991" s="208">
        <f t="shared" si="299"/>
        <v>0</v>
      </c>
      <c r="G991" s="266">
        <f t="shared" si="300"/>
        <v>0</v>
      </c>
    </row>
    <row r="992" spans="1:7" s="211" customFormat="1" ht="24" customHeight="1" x14ac:dyDescent="0.2">
      <c r="A992" s="206" t="str">
        <f t="shared" si="296"/>
        <v/>
      </c>
      <c r="B992" s="204" t="str">
        <f t="shared" si="297"/>
        <v/>
      </c>
      <c r="C992" s="205"/>
      <c r="D992" s="206" t="str">
        <f t="shared" si="298"/>
        <v/>
      </c>
      <c r="E992" s="207"/>
      <c r="F992" s="208">
        <f t="shared" si="299"/>
        <v>0</v>
      </c>
      <c r="G992" s="266">
        <f t="shared" si="300"/>
        <v>0</v>
      </c>
    </row>
    <row r="993" spans="1:7" s="211" customFormat="1" ht="24" customHeight="1" x14ac:dyDescent="0.2">
      <c r="A993" s="206" t="str">
        <f t="shared" si="296"/>
        <v/>
      </c>
      <c r="B993" s="204" t="str">
        <f t="shared" si="297"/>
        <v/>
      </c>
      <c r="C993" s="205"/>
      <c r="D993" s="206" t="str">
        <f t="shared" si="298"/>
        <v/>
      </c>
      <c r="E993" s="207"/>
      <c r="F993" s="208">
        <f t="shared" si="299"/>
        <v>0</v>
      </c>
      <c r="G993" s="266">
        <f t="shared" si="300"/>
        <v>0</v>
      </c>
    </row>
    <row r="994" spans="1:7" s="211" customFormat="1" ht="24" customHeight="1" x14ac:dyDescent="0.2">
      <c r="A994" s="206" t="str">
        <f t="shared" si="296"/>
        <v/>
      </c>
      <c r="B994" s="204" t="str">
        <f t="shared" si="297"/>
        <v/>
      </c>
      <c r="C994" s="205"/>
      <c r="D994" s="206" t="str">
        <f t="shared" si="298"/>
        <v/>
      </c>
      <c r="E994" s="207"/>
      <c r="F994" s="208">
        <f t="shared" si="299"/>
        <v>0</v>
      </c>
      <c r="G994" s="266">
        <f t="shared" si="300"/>
        <v>0</v>
      </c>
    </row>
    <row r="995" spans="1:7" s="211" customFormat="1" ht="24" customHeight="1" x14ac:dyDescent="0.2">
      <c r="A995" s="206" t="str">
        <f t="shared" si="296"/>
        <v/>
      </c>
      <c r="B995" s="204" t="str">
        <f t="shared" si="297"/>
        <v/>
      </c>
      <c r="C995" s="205"/>
      <c r="D995" s="206" t="str">
        <f t="shared" si="298"/>
        <v/>
      </c>
      <c r="E995" s="207"/>
      <c r="F995" s="208">
        <f t="shared" si="299"/>
        <v>0</v>
      </c>
      <c r="G995" s="266">
        <f t="shared" si="300"/>
        <v>0</v>
      </c>
    </row>
    <row r="996" spans="1:7" s="211" customFormat="1" ht="24" customHeight="1" x14ac:dyDescent="0.2">
      <c r="A996" s="206" t="str">
        <f t="shared" si="296"/>
        <v/>
      </c>
      <c r="B996" s="204" t="str">
        <f t="shared" si="297"/>
        <v/>
      </c>
      <c r="C996" s="205"/>
      <c r="D996" s="206" t="str">
        <f t="shared" si="298"/>
        <v/>
      </c>
      <c r="E996" s="207"/>
      <c r="F996" s="208">
        <f t="shared" si="299"/>
        <v>0</v>
      </c>
      <c r="G996" s="266">
        <f t="shared" si="300"/>
        <v>0</v>
      </c>
    </row>
    <row r="997" spans="1:7" ht="24" customHeight="1" x14ac:dyDescent="0.2">
      <c r="A997" s="270"/>
      <c r="B997" s="88"/>
      <c r="D997" s="88"/>
      <c r="E997" s="89"/>
      <c r="F997" s="253" t="s">
        <v>32</v>
      </c>
      <c r="G997" s="268">
        <f>SUBTOTAL(9,G988:G996)</f>
        <v>0</v>
      </c>
    </row>
    <row r="998" spans="1:7" ht="24" customHeight="1" x14ac:dyDescent="0.2">
      <c r="A998" s="271"/>
      <c r="B998" s="88"/>
      <c r="D998" s="88"/>
      <c r="E998" s="89"/>
      <c r="G998" s="269"/>
    </row>
    <row r="999" spans="1:7" ht="24" customHeight="1" x14ac:dyDescent="0.2">
      <c r="A999" s="272" t="str">
        <f>B957</f>
        <v>2.11</v>
      </c>
      <c r="B999" s="273" t="str">
        <f>C957</f>
        <v>Arcos de futbol</v>
      </c>
      <c r="C999" s="95"/>
      <c r="D999" s="95" t="s">
        <v>33</v>
      </c>
      <c r="E999" s="96"/>
      <c r="F999" s="275" t="s">
        <v>34</v>
      </c>
      <c r="G999" s="274">
        <f>SUBTOTAL(9,G962:G998)</f>
        <v>0</v>
      </c>
    </row>
    <row r="1001" spans="1:7" ht="24" customHeight="1" x14ac:dyDescent="0.2">
      <c r="A1001" s="254" t="s">
        <v>36</v>
      </c>
      <c r="B1001" s="255"/>
      <c r="C1001" s="255"/>
      <c r="D1001" s="255"/>
      <c r="E1001" s="255"/>
      <c r="F1001" s="255"/>
      <c r="G1001" s="256"/>
    </row>
    <row r="1002" spans="1:7" ht="24" customHeight="1" x14ac:dyDescent="0.2">
      <c r="A1002" s="257" t="s">
        <v>601</v>
      </c>
      <c r="B1002" s="84" t="str">
        <f>Comitente</f>
        <v>SUBSECRETARIA DE ARQUITECTURA</v>
      </c>
      <c r="C1002" s="80"/>
      <c r="D1002" s="85"/>
      <c r="E1002" s="85"/>
      <c r="F1002" s="86"/>
      <c r="G1002" s="258"/>
    </row>
    <row r="1003" spans="1:7" ht="24" customHeight="1" x14ac:dyDescent="0.2">
      <c r="A1003" s="257" t="s">
        <v>602</v>
      </c>
      <c r="B1003" s="84">
        <f>Contratista</f>
        <v>0</v>
      </c>
      <c r="C1003" s="81"/>
      <c r="D1003" s="81"/>
      <c r="E1003" s="81"/>
      <c r="F1003" s="87"/>
      <c r="G1003" s="259"/>
    </row>
    <row r="1004" spans="1:7" ht="24" customHeight="1" x14ac:dyDescent="0.2">
      <c r="A1004" s="257" t="s">
        <v>23</v>
      </c>
      <c r="B1004" s="84" t="str">
        <f>Obra</f>
        <v>Provincia de la Rioja</v>
      </c>
      <c r="C1004" s="81"/>
      <c r="D1004" s="81"/>
      <c r="E1004" s="81"/>
      <c r="F1004" s="87" t="s">
        <v>37</v>
      </c>
      <c r="G1004" s="260">
        <f>Fecha_Base</f>
        <v>0</v>
      </c>
    </row>
    <row r="1005" spans="1:7" ht="24" customHeight="1" x14ac:dyDescent="0.2">
      <c r="A1005" s="261" t="s">
        <v>600</v>
      </c>
      <c r="B1005" s="82" t="str">
        <f>Ubicación</f>
        <v>CHIMBAS - SAN JUAN</v>
      </c>
      <c r="C1005" s="82"/>
      <c r="D1005" s="88"/>
      <c r="E1005" s="89"/>
      <c r="G1005" s="262"/>
    </row>
    <row r="1006" spans="1:7" ht="24" customHeight="1" x14ac:dyDescent="0.2">
      <c r="A1006" s="261" t="s">
        <v>38</v>
      </c>
      <c r="B1006" s="91">
        <f>IFERROR(VALUE(LEFT(B1007,FIND(".",B1007)-1)),"")</f>
        <v>2</v>
      </c>
      <c r="C1006" s="83" t="str">
        <f>IFERROR(VLOOKUP(B1006,Tabla_CyP,2,FALSE),"")</f>
        <v/>
      </c>
      <c r="E1006" s="89"/>
      <c r="G1006" s="262"/>
    </row>
    <row r="1007" spans="1:7" ht="24" customHeight="1" x14ac:dyDescent="0.2">
      <c r="A1007" s="261" t="s">
        <v>24</v>
      </c>
      <c r="B1007" s="92" t="str">
        <f>IFERROR(VLOOKUP(COUNTIF($A$1:A1007,"ANALISIS DE PRECIOS"),Tabla_NumeroItem,2,FALSE),"")</f>
        <v>2.12</v>
      </c>
      <c r="C1007" s="83" t="str">
        <f>IFERROR(VLOOKUP(B1007,Tabla_CyP,2,FALSE),"")</f>
        <v>Red de Vóley , accesorios y soportes metálicos</v>
      </c>
      <c r="D1007" s="88"/>
      <c r="E1007" s="89"/>
      <c r="F1007" s="87" t="s">
        <v>25</v>
      </c>
      <c r="G1007" s="263" t="str">
        <f>IFERROR(VLOOKUP(B1007,Tabla_CyP,4,FALSE),"")</f>
        <v>gl</v>
      </c>
    </row>
    <row r="1008" spans="1:7" ht="24" customHeight="1" x14ac:dyDescent="0.2">
      <c r="A1008" s="261"/>
      <c r="B1008" s="82"/>
      <c r="D1008" s="88"/>
      <c r="E1008" s="89"/>
      <c r="G1008" s="262"/>
    </row>
    <row r="1009" spans="1:123" ht="24" customHeight="1" x14ac:dyDescent="0.2">
      <c r="A1009" s="345" t="s">
        <v>506</v>
      </c>
      <c r="B1009" s="346"/>
      <c r="C1009" s="347" t="s">
        <v>0</v>
      </c>
      <c r="D1009" s="347" t="s">
        <v>26</v>
      </c>
      <c r="E1009" s="349" t="s">
        <v>27</v>
      </c>
      <c r="F1009" s="351" t="s">
        <v>28</v>
      </c>
      <c r="G1009" s="351" t="s">
        <v>29</v>
      </c>
    </row>
    <row r="1010" spans="1:123" s="88" customFormat="1" ht="24" customHeight="1" x14ac:dyDescent="0.2">
      <c r="A1010" s="93" t="s">
        <v>507</v>
      </c>
      <c r="B1010" s="93" t="s">
        <v>508</v>
      </c>
      <c r="C1010" s="348"/>
      <c r="D1010" s="348"/>
      <c r="E1010" s="350"/>
      <c r="F1010" s="352"/>
      <c r="G1010" s="352"/>
      <c r="H1010" s="212"/>
      <c r="I1010" s="212"/>
      <c r="J1010" s="212"/>
      <c r="K1010" s="212"/>
      <c r="L1010" s="212"/>
      <c r="M1010" s="212"/>
      <c r="N1010" s="212"/>
      <c r="O1010" s="212"/>
      <c r="P1010" s="212"/>
      <c r="Q1010" s="212"/>
      <c r="R1010" s="212"/>
      <c r="S1010" s="212"/>
      <c r="T1010" s="212"/>
      <c r="U1010" s="212"/>
      <c r="V1010" s="212"/>
      <c r="W1010" s="212"/>
      <c r="X1010" s="212"/>
      <c r="Y1010" s="212"/>
      <c r="Z1010" s="212"/>
      <c r="AA1010" s="212"/>
      <c r="AB1010" s="212"/>
      <c r="AC1010" s="212"/>
      <c r="AD1010" s="212"/>
      <c r="AE1010" s="212"/>
      <c r="AF1010" s="212"/>
      <c r="AG1010" s="212"/>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c r="BI1010" s="212"/>
      <c r="BJ1010" s="212"/>
      <c r="BK1010" s="212"/>
      <c r="BL1010" s="212"/>
      <c r="BM1010" s="212"/>
      <c r="BN1010" s="212"/>
      <c r="BO1010" s="212"/>
      <c r="BP1010" s="212"/>
      <c r="BQ1010" s="212"/>
      <c r="BR1010" s="212"/>
      <c r="BS1010" s="212"/>
      <c r="BT1010" s="212"/>
      <c r="BU1010" s="212"/>
      <c r="BV1010" s="212"/>
      <c r="BW1010" s="212"/>
      <c r="BX1010" s="212"/>
      <c r="BY1010" s="212"/>
      <c r="BZ1010" s="212"/>
      <c r="CA1010" s="212"/>
      <c r="CB1010" s="212"/>
      <c r="CC1010" s="212"/>
      <c r="CD1010" s="212"/>
      <c r="CE1010" s="212"/>
      <c r="CF1010" s="212"/>
      <c r="CG1010" s="212"/>
      <c r="CH1010" s="212"/>
      <c r="CI1010" s="212"/>
      <c r="CJ1010" s="212"/>
      <c r="CK1010" s="212"/>
      <c r="CL1010" s="212"/>
      <c r="CM1010" s="212"/>
      <c r="CN1010" s="212"/>
      <c r="CO1010" s="212"/>
      <c r="CP1010" s="212"/>
      <c r="CQ1010" s="212"/>
      <c r="CR1010" s="212"/>
      <c r="CS1010" s="212"/>
      <c r="CT1010" s="212"/>
      <c r="CU1010" s="212"/>
      <c r="CV1010" s="212"/>
      <c r="CW1010" s="212"/>
      <c r="CX1010" s="212"/>
      <c r="CY1010" s="212"/>
      <c r="CZ1010" s="212"/>
      <c r="DA1010" s="212"/>
      <c r="DB1010" s="212"/>
      <c r="DC1010" s="212"/>
      <c r="DD1010" s="212"/>
      <c r="DE1010" s="212"/>
      <c r="DF1010" s="212"/>
      <c r="DG1010" s="212"/>
      <c r="DH1010" s="212"/>
      <c r="DI1010" s="212"/>
      <c r="DJ1010" s="212"/>
      <c r="DK1010" s="212"/>
      <c r="DL1010" s="212"/>
      <c r="DM1010" s="212"/>
      <c r="DN1010" s="212"/>
      <c r="DO1010" s="212"/>
      <c r="DP1010" s="212"/>
      <c r="DQ1010" s="212"/>
      <c r="DR1010" s="212"/>
      <c r="DS1010" s="212"/>
    </row>
    <row r="1011" spans="1:123" ht="24" customHeight="1" x14ac:dyDescent="0.2">
      <c r="A1011" s="264"/>
      <c r="B1011" s="94"/>
      <c r="C1011" s="131" t="s">
        <v>603</v>
      </c>
      <c r="D1011" s="95"/>
      <c r="E1011" s="96"/>
      <c r="F1011" s="97"/>
      <c r="G1011" s="265"/>
    </row>
    <row r="1012" spans="1:123" s="211" customFormat="1" ht="24" customHeight="1" x14ac:dyDescent="0.2">
      <c r="A1012" s="206" t="str">
        <f t="shared" ref="A1012:A1025" si="301">IFERROR(VLOOKUP(C1012,Tabla_Insumos,4,FALSE),"")</f>
        <v/>
      </c>
      <c r="B1012" s="204" t="str">
        <f>IFERROR(VLOOKUP(C1012,Tabla_Insumos,5,FALSE),"")</f>
        <v/>
      </c>
      <c r="C1012" s="205"/>
      <c r="D1012" s="206" t="str">
        <f t="shared" ref="D1012:D1025" si="302">IFERROR(VLOOKUP(C1012,Tabla_Insumos,2,FALSE),"")</f>
        <v/>
      </c>
      <c r="E1012" s="207"/>
      <c r="F1012" s="208">
        <f t="shared" ref="F1012:F1025" si="303">IFERROR(VLOOKUP(C1012,Tabla_Insumos,3,FALSE),0)</f>
        <v>0</v>
      </c>
      <c r="G1012" s="266">
        <f>ROUND(E1012*F1012,2)</f>
        <v>0</v>
      </c>
    </row>
    <row r="1013" spans="1:123" s="211" customFormat="1" ht="24" customHeight="1" x14ac:dyDescent="0.2">
      <c r="A1013" s="206" t="str">
        <f t="shared" si="301"/>
        <v/>
      </c>
      <c r="B1013" s="204" t="str">
        <f t="shared" ref="B1013:B1025" si="304">IFERROR(VLOOKUP(C1013,Tabla_Insumos,5,FALSE),"")</f>
        <v/>
      </c>
      <c r="C1013" s="205"/>
      <c r="D1013" s="206" t="str">
        <f t="shared" si="302"/>
        <v/>
      </c>
      <c r="E1013" s="207"/>
      <c r="F1013" s="208">
        <f t="shared" si="303"/>
        <v>0</v>
      </c>
      <c r="G1013" s="266">
        <f t="shared" ref="G1013:G1025" si="305">ROUND(E1013*F1013,2)</f>
        <v>0</v>
      </c>
    </row>
    <row r="1014" spans="1:123" s="211" customFormat="1" ht="24" customHeight="1" x14ac:dyDescent="0.2">
      <c r="A1014" s="206" t="str">
        <f t="shared" si="301"/>
        <v/>
      </c>
      <c r="B1014" s="204" t="str">
        <f t="shared" si="304"/>
        <v/>
      </c>
      <c r="C1014" s="205"/>
      <c r="D1014" s="206" t="str">
        <f t="shared" si="302"/>
        <v/>
      </c>
      <c r="E1014" s="207"/>
      <c r="F1014" s="208">
        <f t="shared" si="303"/>
        <v>0</v>
      </c>
      <c r="G1014" s="266">
        <f t="shared" si="305"/>
        <v>0</v>
      </c>
    </row>
    <row r="1015" spans="1:123" s="211" customFormat="1" ht="24" customHeight="1" x14ac:dyDescent="0.2">
      <c r="A1015" s="206" t="str">
        <f t="shared" si="301"/>
        <v/>
      </c>
      <c r="B1015" s="204" t="str">
        <f t="shared" si="304"/>
        <v/>
      </c>
      <c r="C1015" s="205"/>
      <c r="D1015" s="206" t="str">
        <f t="shared" si="302"/>
        <v/>
      </c>
      <c r="E1015" s="207"/>
      <c r="F1015" s="208">
        <f t="shared" si="303"/>
        <v>0</v>
      </c>
      <c r="G1015" s="266">
        <f t="shared" si="305"/>
        <v>0</v>
      </c>
    </row>
    <row r="1016" spans="1:123" s="211" customFormat="1" ht="24" customHeight="1" x14ac:dyDescent="0.2">
      <c r="A1016" s="206" t="str">
        <f t="shared" si="301"/>
        <v/>
      </c>
      <c r="B1016" s="204" t="str">
        <f t="shared" si="304"/>
        <v/>
      </c>
      <c r="C1016" s="205"/>
      <c r="D1016" s="206" t="str">
        <f t="shared" si="302"/>
        <v/>
      </c>
      <c r="E1016" s="207"/>
      <c r="F1016" s="208">
        <f t="shared" si="303"/>
        <v>0</v>
      </c>
      <c r="G1016" s="266">
        <f t="shared" si="305"/>
        <v>0</v>
      </c>
    </row>
    <row r="1017" spans="1:123" s="211" customFormat="1" ht="24" customHeight="1" x14ac:dyDescent="0.2">
      <c r="A1017" s="206" t="str">
        <f t="shared" si="301"/>
        <v/>
      </c>
      <c r="B1017" s="204" t="str">
        <f t="shared" si="304"/>
        <v/>
      </c>
      <c r="C1017" s="205"/>
      <c r="D1017" s="206" t="str">
        <f t="shared" si="302"/>
        <v/>
      </c>
      <c r="E1017" s="207"/>
      <c r="F1017" s="208">
        <f t="shared" si="303"/>
        <v>0</v>
      </c>
      <c r="G1017" s="266">
        <f t="shared" si="305"/>
        <v>0</v>
      </c>
    </row>
    <row r="1018" spans="1:123" s="211" customFormat="1" ht="24" customHeight="1" x14ac:dyDescent="0.2">
      <c r="A1018" s="206" t="str">
        <f t="shared" si="301"/>
        <v/>
      </c>
      <c r="B1018" s="204" t="str">
        <f t="shared" si="304"/>
        <v/>
      </c>
      <c r="C1018" s="205"/>
      <c r="D1018" s="206" t="str">
        <f t="shared" si="302"/>
        <v/>
      </c>
      <c r="E1018" s="207"/>
      <c r="F1018" s="208">
        <f t="shared" si="303"/>
        <v>0</v>
      </c>
      <c r="G1018" s="266">
        <f t="shared" si="305"/>
        <v>0</v>
      </c>
    </row>
    <row r="1019" spans="1:123" s="211" customFormat="1" ht="24" customHeight="1" x14ac:dyDescent="0.2">
      <c r="A1019" s="206" t="str">
        <f t="shared" si="301"/>
        <v/>
      </c>
      <c r="B1019" s="204" t="str">
        <f t="shared" si="304"/>
        <v/>
      </c>
      <c r="C1019" s="205"/>
      <c r="D1019" s="206" t="str">
        <f t="shared" si="302"/>
        <v/>
      </c>
      <c r="E1019" s="207"/>
      <c r="F1019" s="208">
        <f t="shared" si="303"/>
        <v>0</v>
      </c>
      <c r="G1019" s="266">
        <f t="shared" si="305"/>
        <v>0</v>
      </c>
    </row>
    <row r="1020" spans="1:123" s="211" customFormat="1" ht="24" customHeight="1" x14ac:dyDescent="0.2">
      <c r="A1020" s="206" t="str">
        <f t="shared" si="301"/>
        <v/>
      </c>
      <c r="B1020" s="204" t="str">
        <f t="shared" si="304"/>
        <v/>
      </c>
      <c r="C1020" s="205"/>
      <c r="D1020" s="206" t="str">
        <f t="shared" si="302"/>
        <v/>
      </c>
      <c r="E1020" s="207"/>
      <c r="F1020" s="208">
        <f t="shared" si="303"/>
        <v>0</v>
      </c>
      <c r="G1020" s="266">
        <f t="shared" si="305"/>
        <v>0</v>
      </c>
    </row>
    <row r="1021" spans="1:123" s="211" customFormat="1" ht="24" customHeight="1" x14ac:dyDescent="0.2">
      <c r="A1021" s="206" t="str">
        <f t="shared" si="301"/>
        <v/>
      </c>
      <c r="B1021" s="204" t="str">
        <f t="shared" si="304"/>
        <v/>
      </c>
      <c r="C1021" s="205"/>
      <c r="D1021" s="206" t="str">
        <f t="shared" si="302"/>
        <v/>
      </c>
      <c r="E1021" s="207"/>
      <c r="F1021" s="208">
        <f t="shared" si="303"/>
        <v>0</v>
      </c>
      <c r="G1021" s="266">
        <f t="shared" si="305"/>
        <v>0</v>
      </c>
    </row>
    <row r="1022" spans="1:123" s="211" customFormat="1" ht="24" customHeight="1" x14ac:dyDescent="0.2">
      <c r="A1022" s="206" t="str">
        <f t="shared" si="301"/>
        <v/>
      </c>
      <c r="B1022" s="204" t="str">
        <f t="shared" si="304"/>
        <v/>
      </c>
      <c r="C1022" s="205"/>
      <c r="D1022" s="206" t="str">
        <f t="shared" si="302"/>
        <v/>
      </c>
      <c r="E1022" s="207"/>
      <c r="F1022" s="208">
        <f t="shared" si="303"/>
        <v>0</v>
      </c>
      <c r="G1022" s="266">
        <f t="shared" si="305"/>
        <v>0</v>
      </c>
    </row>
    <row r="1023" spans="1:123" s="211" customFormat="1" ht="24" customHeight="1" x14ac:dyDescent="0.2">
      <c r="A1023" s="206" t="str">
        <f t="shared" si="301"/>
        <v/>
      </c>
      <c r="B1023" s="204" t="str">
        <f t="shared" si="304"/>
        <v/>
      </c>
      <c r="C1023" s="205"/>
      <c r="D1023" s="206" t="str">
        <f t="shared" si="302"/>
        <v/>
      </c>
      <c r="E1023" s="207"/>
      <c r="F1023" s="208">
        <f t="shared" si="303"/>
        <v>0</v>
      </c>
      <c r="G1023" s="266">
        <f t="shared" si="305"/>
        <v>0</v>
      </c>
    </row>
    <row r="1024" spans="1:123" s="211" customFormat="1" ht="24" customHeight="1" x14ac:dyDescent="0.2">
      <c r="A1024" s="206" t="str">
        <f t="shared" si="301"/>
        <v/>
      </c>
      <c r="B1024" s="204" t="str">
        <f t="shared" si="304"/>
        <v/>
      </c>
      <c r="C1024" s="205"/>
      <c r="D1024" s="206" t="str">
        <f t="shared" si="302"/>
        <v/>
      </c>
      <c r="E1024" s="207"/>
      <c r="F1024" s="208">
        <f t="shared" si="303"/>
        <v>0</v>
      </c>
      <c r="G1024" s="266">
        <f t="shared" si="305"/>
        <v>0</v>
      </c>
    </row>
    <row r="1025" spans="1:7" s="211" customFormat="1" ht="24" customHeight="1" x14ac:dyDescent="0.2">
      <c r="A1025" s="206" t="str">
        <f t="shared" si="301"/>
        <v/>
      </c>
      <c r="B1025" s="204" t="str">
        <f t="shared" si="304"/>
        <v/>
      </c>
      <c r="C1025" s="205"/>
      <c r="D1025" s="206" t="str">
        <f t="shared" si="302"/>
        <v/>
      </c>
      <c r="E1025" s="207"/>
      <c r="F1025" s="209">
        <f t="shared" si="303"/>
        <v>0</v>
      </c>
      <c r="G1025" s="266">
        <f t="shared" si="305"/>
        <v>0</v>
      </c>
    </row>
    <row r="1026" spans="1:7" ht="24" customHeight="1" x14ac:dyDescent="0.2">
      <c r="A1026" s="267"/>
      <c r="D1026" s="88"/>
      <c r="E1026" s="89"/>
      <c r="F1026" s="253" t="s">
        <v>30</v>
      </c>
      <c r="G1026" s="268">
        <f>SUBTOTAL(9,G1012:G1025)</f>
        <v>0</v>
      </c>
    </row>
    <row r="1027" spans="1:7" ht="24" customHeight="1" x14ac:dyDescent="0.2">
      <c r="A1027" s="267"/>
      <c r="C1027" s="98" t="s">
        <v>604</v>
      </c>
      <c r="D1027" s="88"/>
      <c r="E1027" s="89"/>
      <c r="G1027" s="269"/>
    </row>
    <row r="1028" spans="1:7" s="211" customFormat="1" ht="24" customHeight="1" x14ac:dyDescent="0.2">
      <c r="A1028" s="206" t="str">
        <f t="shared" ref="A1028:A1035" si="306">IFERROR(VLOOKUP(C1028,Tabla_Insumos,4,FALSE),"")</f>
        <v/>
      </c>
      <c r="B1028" s="204">
        <f t="shared" ref="B1028:B1035" si="307">IFERROR(VLOOKUP(A1028,Tabla_Indices,5,FALSE),"")</f>
        <v>0</v>
      </c>
      <c r="C1028" s="205"/>
      <c r="D1028" s="206" t="str">
        <f t="shared" ref="D1028:D1035" si="308">IFERROR(VLOOKUP(C1028,Tabla_Insumos,2,FALSE),"")</f>
        <v/>
      </c>
      <c r="E1028" s="207"/>
      <c r="F1028" s="210">
        <f t="shared" ref="F1028:F1035" si="309">IFERROR(VLOOKUP(C1028,Tabla_Insumos,3,FALSE),0)</f>
        <v>0</v>
      </c>
      <c r="G1028" s="266">
        <f>ROUND(E1028*F1028,2)</f>
        <v>0</v>
      </c>
    </row>
    <row r="1029" spans="1:7" s="211" customFormat="1" ht="24" customHeight="1" x14ac:dyDescent="0.2">
      <c r="A1029" s="206" t="str">
        <f t="shared" si="306"/>
        <v/>
      </c>
      <c r="B1029" s="204">
        <f t="shared" si="307"/>
        <v>0</v>
      </c>
      <c r="C1029" s="205"/>
      <c r="D1029" s="206" t="str">
        <f t="shared" si="308"/>
        <v/>
      </c>
      <c r="E1029" s="207"/>
      <c r="F1029" s="210">
        <f t="shared" si="309"/>
        <v>0</v>
      </c>
      <c r="G1029" s="266">
        <f>ROUND(E1029*F1029,2)</f>
        <v>0</v>
      </c>
    </row>
    <row r="1030" spans="1:7" s="211" customFormat="1" ht="24" customHeight="1" x14ac:dyDescent="0.2">
      <c r="A1030" s="206" t="str">
        <f t="shared" si="306"/>
        <v/>
      </c>
      <c r="B1030" s="204">
        <f t="shared" si="307"/>
        <v>0</v>
      </c>
      <c r="C1030" s="205"/>
      <c r="D1030" s="206" t="str">
        <f t="shared" si="308"/>
        <v/>
      </c>
      <c r="E1030" s="207"/>
      <c r="F1030" s="210">
        <f t="shared" si="309"/>
        <v>0</v>
      </c>
      <c r="G1030" s="266">
        <f t="shared" ref="G1030:G1035" si="310">ROUND(E1030*F1030,2)</f>
        <v>0</v>
      </c>
    </row>
    <row r="1031" spans="1:7" s="211" customFormat="1" ht="24" customHeight="1" x14ac:dyDescent="0.2">
      <c r="A1031" s="206" t="str">
        <f t="shared" si="306"/>
        <v/>
      </c>
      <c r="B1031" s="204">
        <f t="shared" si="307"/>
        <v>0</v>
      </c>
      <c r="C1031" s="205"/>
      <c r="D1031" s="206" t="str">
        <f t="shared" si="308"/>
        <v/>
      </c>
      <c r="E1031" s="207"/>
      <c r="F1031" s="210">
        <f t="shared" si="309"/>
        <v>0</v>
      </c>
      <c r="G1031" s="266">
        <f t="shared" si="310"/>
        <v>0</v>
      </c>
    </row>
    <row r="1032" spans="1:7" s="211" customFormat="1" ht="24" customHeight="1" x14ac:dyDescent="0.2">
      <c r="A1032" s="206" t="str">
        <f t="shared" si="306"/>
        <v/>
      </c>
      <c r="B1032" s="204">
        <f t="shared" si="307"/>
        <v>0</v>
      </c>
      <c r="C1032" s="205"/>
      <c r="D1032" s="206" t="str">
        <f t="shared" si="308"/>
        <v/>
      </c>
      <c r="E1032" s="207"/>
      <c r="F1032" s="208">
        <f t="shared" si="309"/>
        <v>0</v>
      </c>
      <c r="G1032" s="266">
        <f t="shared" si="310"/>
        <v>0</v>
      </c>
    </row>
    <row r="1033" spans="1:7" s="211" customFormat="1" ht="24" customHeight="1" x14ac:dyDescent="0.2">
      <c r="A1033" s="206" t="str">
        <f t="shared" si="306"/>
        <v/>
      </c>
      <c r="B1033" s="204">
        <f t="shared" si="307"/>
        <v>0</v>
      </c>
      <c r="C1033" s="205"/>
      <c r="D1033" s="206" t="str">
        <f t="shared" si="308"/>
        <v/>
      </c>
      <c r="E1033" s="207"/>
      <c r="F1033" s="208">
        <f t="shared" si="309"/>
        <v>0</v>
      </c>
      <c r="G1033" s="266">
        <f t="shared" si="310"/>
        <v>0</v>
      </c>
    </row>
    <row r="1034" spans="1:7" s="211" customFormat="1" ht="24" customHeight="1" x14ac:dyDescent="0.2">
      <c r="A1034" s="206" t="str">
        <f t="shared" si="306"/>
        <v/>
      </c>
      <c r="B1034" s="204">
        <f t="shared" si="307"/>
        <v>0</v>
      </c>
      <c r="C1034" s="205"/>
      <c r="D1034" s="206" t="str">
        <f t="shared" si="308"/>
        <v/>
      </c>
      <c r="E1034" s="207"/>
      <c r="F1034" s="208">
        <f t="shared" si="309"/>
        <v>0</v>
      </c>
      <c r="G1034" s="266">
        <f t="shared" si="310"/>
        <v>0</v>
      </c>
    </row>
    <row r="1035" spans="1:7" s="211" customFormat="1" ht="24" customHeight="1" x14ac:dyDescent="0.2">
      <c r="A1035" s="206" t="str">
        <f t="shared" si="306"/>
        <v/>
      </c>
      <c r="B1035" s="204">
        <f t="shared" si="307"/>
        <v>0</v>
      </c>
      <c r="C1035" s="205"/>
      <c r="D1035" s="206" t="str">
        <f t="shared" si="308"/>
        <v/>
      </c>
      <c r="E1035" s="207"/>
      <c r="F1035" s="208">
        <f t="shared" si="309"/>
        <v>0</v>
      </c>
      <c r="G1035" s="266">
        <f t="shared" si="310"/>
        <v>0</v>
      </c>
    </row>
    <row r="1036" spans="1:7" ht="24" customHeight="1" x14ac:dyDescent="0.2">
      <c r="A1036" s="267"/>
      <c r="D1036" s="88"/>
      <c r="E1036" s="89"/>
      <c r="F1036" s="253" t="s">
        <v>31</v>
      </c>
      <c r="G1036" s="268">
        <f>SUBTOTAL(9,G1028:G1035)</f>
        <v>0</v>
      </c>
    </row>
    <row r="1037" spans="1:7" ht="24" customHeight="1" x14ac:dyDescent="0.2">
      <c r="A1037" s="267"/>
      <c r="C1037" s="98" t="s">
        <v>605</v>
      </c>
      <c r="D1037" s="88"/>
      <c r="E1037" s="89"/>
      <c r="G1037" s="269"/>
    </row>
    <row r="1038" spans="1:7" s="211" customFormat="1" ht="24" customHeight="1" x14ac:dyDescent="0.2">
      <c r="A1038" s="206" t="str">
        <f t="shared" ref="A1038:A1046" si="311">IFERROR(VLOOKUP(C1038,Tabla_Insumos,4,FALSE),"")</f>
        <v/>
      </c>
      <c r="B1038" s="204" t="str">
        <f t="shared" ref="B1038:B1046" si="312">IFERROR(VLOOKUP(C1038,Tabla_Insumos,5,FALSE),"")</f>
        <v/>
      </c>
      <c r="C1038" s="205"/>
      <c r="D1038" s="206" t="str">
        <f t="shared" ref="D1038:D1046" si="313">IFERROR(VLOOKUP(C1038,Tabla_Insumos,2,FALSE),"")</f>
        <v/>
      </c>
      <c r="E1038" s="207"/>
      <c r="F1038" s="208">
        <f t="shared" ref="F1038:F1046" si="314">IFERROR(VLOOKUP(C1038,Tabla_Insumos,3,FALSE),0)</f>
        <v>0</v>
      </c>
      <c r="G1038" s="266">
        <f t="shared" ref="G1038:G1046" si="315">ROUND(E1038*F1038,2)</f>
        <v>0</v>
      </c>
    </row>
    <row r="1039" spans="1:7" s="211" customFormat="1" ht="24" customHeight="1" x14ac:dyDescent="0.2">
      <c r="A1039" s="206" t="str">
        <f t="shared" si="311"/>
        <v/>
      </c>
      <c r="B1039" s="204" t="str">
        <f t="shared" si="312"/>
        <v/>
      </c>
      <c r="C1039" s="205"/>
      <c r="D1039" s="206" t="str">
        <f t="shared" si="313"/>
        <v/>
      </c>
      <c r="E1039" s="207"/>
      <c r="F1039" s="208">
        <f t="shared" si="314"/>
        <v>0</v>
      </c>
      <c r="G1039" s="266">
        <f t="shared" si="315"/>
        <v>0</v>
      </c>
    </row>
    <row r="1040" spans="1:7" s="211" customFormat="1" ht="24" customHeight="1" x14ac:dyDescent="0.2">
      <c r="A1040" s="206" t="str">
        <f t="shared" si="311"/>
        <v/>
      </c>
      <c r="B1040" s="204" t="str">
        <f t="shared" si="312"/>
        <v/>
      </c>
      <c r="C1040" s="205"/>
      <c r="D1040" s="206" t="str">
        <f t="shared" si="313"/>
        <v/>
      </c>
      <c r="E1040" s="207"/>
      <c r="F1040" s="208">
        <f t="shared" si="314"/>
        <v>0</v>
      </c>
      <c r="G1040" s="266">
        <f t="shared" si="315"/>
        <v>0</v>
      </c>
    </row>
    <row r="1041" spans="1:7" s="211" customFormat="1" ht="24" customHeight="1" x14ac:dyDescent="0.2">
      <c r="A1041" s="206" t="str">
        <f t="shared" si="311"/>
        <v/>
      </c>
      <c r="B1041" s="204" t="str">
        <f t="shared" si="312"/>
        <v/>
      </c>
      <c r="C1041" s="205"/>
      <c r="D1041" s="206" t="str">
        <f t="shared" si="313"/>
        <v/>
      </c>
      <c r="E1041" s="207"/>
      <c r="F1041" s="208">
        <f t="shared" si="314"/>
        <v>0</v>
      </c>
      <c r="G1041" s="266">
        <f t="shared" si="315"/>
        <v>0</v>
      </c>
    </row>
    <row r="1042" spans="1:7" s="211" customFormat="1" ht="24" customHeight="1" x14ac:dyDescent="0.2">
      <c r="A1042" s="206" t="str">
        <f t="shared" si="311"/>
        <v/>
      </c>
      <c r="B1042" s="204" t="str">
        <f t="shared" si="312"/>
        <v/>
      </c>
      <c r="C1042" s="205"/>
      <c r="D1042" s="206" t="str">
        <f t="shared" si="313"/>
        <v/>
      </c>
      <c r="E1042" s="207"/>
      <c r="F1042" s="208">
        <f t="shared" si="314"/>
        <v>0</v>
      </c>
      <c r="G1042" s="266">
        <f t="shared" si="315"/>
        <v>0</v>
      </c>
    </row>
    <row r="1043" spans="1:7" s="211" customFormat="1" ht="24" customHeight="1" x14ac:dyDescent="0.2">
      <c r="A1043" s="206" t="str">
        <f t="shared" si="311"/>
        <v/>
      </c>
      <c r="B1043" s="204" t="str">
        <f t="shared" si="312"/>
        <v/>
      </c>
      <c r="C1043" s="205"/>
      <c r="D1043" s="206" t="str">
        <f t="shared" si="313"/>
        <v/>
      </c>
      <c r="E1043" s="207"/>
      <c r="F1043" s="208">
        <f t="shared" si="314"/>
        <v>0</v>
      </c>
      <c r="G1043" s="266">
        <f t="shared" si="315"/>
        <v>0</v>
      </c>
    </row>
    <row r="1044" spans="1:7" s="211" customFormat="1" ht="24" customHeight="1" x14ac:dyDescent="0.2">
      <c r="A1044" s="206" t="str">
        <f t="shared" si="311"/>
        <v/>
      </c>
      <c r="B1044" s="204" t="str">
        <f t="shared" si="312"/>
        <v/>
      </c>
      <c r="C1044" s="205"/>
      <c r="D1044" s="206" t="str">
        <f t="shared" si="313"/>
        <v/>
      </c>
      <c r="E1044" s="207"/>
      <c r="F1044" s="208">
        <f t="shared" si="314"/>
        <v>0</v>
      </c>
      <c r="G1044" s="266">
        <f t="shared" si="315"/>
        <v>0</v>
      </c>
    </row>
    <row r="1045" spans="1:7" s="211" customFormat="1" ht="24" customHeight="1" x14ac:dyDescent="0.2">
      <c r="A1045" s="206" t="str">
        <f t="shared" si="311"/>
        <v/>
      </c>
      <c r="B1045" s="204" t="str">
        <f t="shared" si="312"/>
        <v/>
      </c>
      <c r="C1045" s="205"/>
      <c r="D1045" s="206" t="str">
        <f t="shared" si="313"/>
        <v/>
      </c>
      <c r="E1045" s="207"/>
      <c r="F1045" s="208">
        <f t="shared" si="314"/>
        <v>0</v>
      </c>
      <c r="G1045" s="266">
        <f t="shared" si="315"/>
        <v>0</v>
      </c>
    </row>
    <row r="1046" spans="1:7" s="211" customFormat="1" ht="24" customHeight="1" x14ac:dyDescent="0.2">
      <c r="A1046" s="206" t="str">
        <f t="shared" si="311"/>
        <v/>
      </c>
      <c r="B1046" s="204" t="str">
        <f t="shared" si="312"/>
        <v/>
      </c>
      <c r="C1046" s="205"/>
      <c r="D1046" s="206" t="str">
        <f t="shared" si="313"/>
        <v/>
      </c>
      <c r="E1046" s="207"/>
      <c r="F1046" s="208">
        <f t="shared" si="314"/>
        <v>0</v>
      </c>
      <c r="G1046" s="266">
        <f t="shared" si="315"/>
        <v>0</v>
      </c>
    </row>
    <row r="1047" spans="1:7" ht="24" customHeight="1" x14ac:dyDescent="0.2">
      <c r="A1047" s="270"/>
      <c r="B1047" s="88"/>
      <c r="D1047" s="88"/>
      <c r="E1047" s="89"/>
      <c r="F1047" s="253" t="s">
        <v>32</v>
      </c>
      <c r="G1047" s="268">
        <f>SUBTOTAL(9,G1038:G1046)</f>
        <v>0</v>
      </c>
    </row>
    <row r="1048" spans="1:7" ht="24" customHeight="1" x14ac:dyDescent="0.2">
      <c r="A1048" s="271"/>
      <c r="B1048" s="88"/>
      <c r="D1048" s="88"/>
      <c r="E1048" s="89"/>
      <c r="G1048" s="269"/>
    </row>
    <row r="1049" spans="1:7" ht="24" customHeight="1" x14ac:dyDescent="0.2">
      <c r="A1049" s="272" t="str">
        <f>B1007</f>
        <v>2.12</v>
      </c>
      <c r="B1049" s="273" t="str">
        <f>C1007</f>
        <v>Red de Vóley , accesorios y soportes metálicos</v>
      </c>
      <c r="C1049" s="95"/>
      <c r="D1049" s="95" t="s">
        <v>33</v>
      </c>
      <c r="E1049" s="96"/>
      <c r="F1049" s="275" t="s">
        <v>34</v>
      </c>
      <c r="G1049" s="274">
        <f>SUBTOTAL(9,G1012:G1048)</f>
        <v>0</v>
      </c>
    </row>
    <row r="1051" spans="1:7" ht="24" customHeight="1" x14ac:dyDescent="0.2">
      <c r="A1051" s="254" t="s">
        <v>36</v>
      </c>
      <c r="B1051" s="255"/>
      <c r="C1051" s="255"/>
      <c r="D1051" s="255"/>
      <c r="E1051" s="255"/>
      <c r="F1051" s="255"/>
      <c r="G1051" s="256"/>
    </row>
    <row r="1052" spans="1:7" ht="24" customHeight="1" x14ac:dyDescent="0.2">
      <c r="A1052" s="257" t="s">
        <v>601</v>
      </c>
      <c r="B1052" s="84" t="str">
        <f>Comitente</f>
        <v>SUBSECRETARIA DE ARQUITECTURA</v>
      </c>
      <c r="C1052" s="80"/>
      <c r="D1052" s="85"/>
      <c r="E1052" s="85"/>
      <c r="F1052" s="86"/>
      <c r="G1052" s="258"/>
    </row>
    <row r="1053" spans="1:7" ht="24" customHeight="1" x14ac:dyDescent="0.2">
      <c r="A1053" s="257" t="s">
        <v>602</v>
      </c>
      <c r="B1053" s="84">
        <f>Contratista</f>
        <v>0</v>
      </c>
      <c r="C1053" s="81"/>
      <c r="D1053" s="81"/>
      <c r="E1053" s="81"/>
      <c r="F1053" s="87"/>
      <c r="G1053" s="259"/>
    </row>
    <row r="1054" spans="1:7" ht="24" customHeight="1" x14ac:dyDescent="0.2">
      <c r="A1054" s="257" t="s">
        <v>23</v>
      </c>
      <c r="B1054" s="84" t="str">
        <f>Obra</f>
        <v>Provincia de la Rioja</v>
      </c>
      <c r="C1054" s="81"/>
      <c r="D1054" s="81"/>
      <c r="E1054" s="81"/>
      <c r="F1054" s="87" t="s">
        <v>37</v>
      </c>
      <c r="G1054" s="260">
        <f>Fecha_Base</f>
        <v>0</v>
      </c>
    </row>
    <row r="1055" spans="1:7" ht="24" customHeight="1" x14ac:dyDescent="0.2">
      <c r="A1055" s="261" t="s">
        <v>600</v>
      </c>
      <c r="B1055" s="82" t="str">
        <f>Ubicación</f>
        <v>CHIMBAS - SAN JUAN</v>
      </c>
      <c r="C1055" s="82"/>
      <c r="D1055" s="88"/>
      <c r="E1055" s="89"/>
      <c r="G1055" s="262"/>
    </row>
    <row r="1056" spans="1:7" ht="24" customHeight="1" x14ac:dyDescent="0.2">
      <c r="A1056" s="261" t="s">
        <v>38</v>
      </c>
      <c r="B1056" s="91">
        <f>IFERROR(VALUE(LEFT(B1057,FIND(".",B1057)-1)),"")</f>
        <v>2</v>
      </c>
      <c r="C1056" s="83" t="str">
        <f>IFERROR(VLOOKUP(B1056,Tabla_CyP,2,FALSE),"")</f>
        <v/>
      </c>
      <c r="E1056" s="89"/>
      <c r="G1056" s="262"/>
    </row>
    <row r="1057" spans="1:123" ht="24" customHeight="1" x14ac:dyDescent="0.2">
      <c r="A1057" s="261" t="s">
        <v>24</v>
      </c>
      <c r="B1057" s="92" t="str">
        <f>IFERROR(VLOOKUP(COUNTIF($A$1:A1057,"ANALISIS DE PRECIOS"),Tabla_NumeroItem,2,FALSE),"")</f>
        <v>2.13.1</v>
      </c>
      <c r="C1057" s="83" t="str">
        <f>IFERROR(VLOOKUP(B1057,Tabla_CyP,2,FALSE),"")</f>
        <v>Columnas telescópicas c/ reflector y protección</v>
      </c>
      <c r="D1057" s="88"/>
      <c r="E1057" s="89"/>
      <c r="F1057" s="87" t="s">
        <v>25</v>
      </c>
      <c r="G1057" s="263" t="str">
        <f>IFERROR(VLOOKUP(B1057,Tabla_CyP,4,FALSE),"")</f>
        <v xml:space="preserve">Un </v>
      </c>
    </row>
    <row r="1058" spans="1:123" ht="24" customHeight="1" x14ac:dyDescent="0.2">
      <c r="A1058" s="261"/>
      <c r="B1058" s="82"/>
      <c r="D1058" s="88"/>
      <c r="E1058" s="89"/>
      <c r="G1058" s="262"/>
    </row>
    <row r="1059" spans="1:123" ht="24" customHeight="1" x14ac:dyDescent="0.2">
      <c r="A1059" s="345" t="s">
        <v>506</v>
      </c>
      <c r="B1059" s="346"/>
      <c r="C1059" s="347" t="s">
        <v>0</v>
      </c>
      <c r="D1059" s="347" t="s">
        <v>26</v>
      </c>
      <c r="E1059" s="349" t="s">
        <v>27</v>
      </c>
      <c r="F1059" s="351" t="s">
        <v>28</v>
      </c>
      <c r="G1059" s="351" t="s">
        <v>29</v>
      </c>
    </row>
    <row r="1060" spans="1:123" s="88" customFormat="1" ht="24" customHeight="1" x14ac:dyDescent="0.2">
      <c r="A1060" s="93" t="s">
        <v>507</v>
      </c>
      <c r="B1060" s="93" t="s">
        <v>508</v>
      </c>
      <c r="C1060" s="348"/>
      <c r="D1060" s="348"/>
      <c r="E1060" s="350"/>
      <c r="F1060" s="352"/>
      <c r="G1060" s="352"/>
      <c r="H1060" s="212"/>
      <c r="I1060" s="212"/>
      <c r="J1060" s="212"/>
      <c r="K1060" s="212"/>
      <c r="L1060" s="212"/>
      <c r="M1060" s="212"/>
      <c r="N1060" s="212"/>
      <c r="O1060" s="212"/>
      <c r="P1060" s="212"/>
      <c r="Q1060" s="212"/>
      <c r="R1060" s="212"/>
      <c r="S1060" s="212"/>
      <c r="T1060" s="212"/>
      <c r="U1060" s="212"/>
      <c r="V1060" s="212"/>
      <c r="W1060" s="212"/>
      <c r="X1060" s="212"/>
      <c r="Y1060" s="212"/>
      <c r="Z1060" s="212"/>
      <c r="AA1060" s="212"/>
      <c r="AB1060" s="212"/>
      <c r="AC1060" s="212"/>
      <c r="AD1060" s="212"/>
      <c r="AE1060" s="212"/>
      <c r="AF1060" s="212"/>
      <c r="AG1060" s="212"/>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c r="BI1060" s="212"/>
      <c r="BJ1060" s="212"/>
      <c r="BK1060" s="212"/>
      <c r="BL1060" s="212"/>
      <c r="BM1060" s="212"/>
      <c r="BN1060" s="212"/>
      <c r="BO1060" s="212"/>
      <c r="BP1060" s="212"/>
      <c r="BQ1060" s="212"/>
      <c r="BR1060" s="212"/>
      <c r="BS1060" s="212"/>
      <c r="BT1060" s="212"/>
      <c r="BU1060" s="212"/>
      <c r="BV1060" s="212"/>
      <c r="BW1060" s="212"/>
      <c r="BX1060" s="212"/>
      <c r="BY1060" s="212"/>
      <c r="BZ1060" s="212"/>
      <c r="CA1060" s="212"/>
      <c r="CB1060" s="212"/>
      <c r="CC1060" s="212"/>
      <c r="CD1060" s="212"/>
      <c r="CE1060" s="212"/>
      <c r="CF1060" s="212"/>
      <c r="CG1060" s="212"/>
      <c r="CH1060" s="212"/>
      <c r="CI1060" s="212"/>
      <c r="CJ1060" s="212"/>
      <c r="CK1060" s="212"/>
      <c r="CL1060" s="212"/>
      <c r="CM1060" s="212"/>
      <c r="CN1060" s="212"/>
      <c r="CO1060" s="212"/>
      <c r="CP1060" s="212"/>
      <c r="CQ1060" s="212"/>
      <c r="CR1060" s="212"/>
      <c r="CS1060" s="212"/>
      <c r="CT1060" s="212"/>
      <c r="CU1060" s="212"/>
      <c r="CV1060" s="212"/>
      <c r="CW1060" s="212"/>
      <c r="CX1060" s="212"/>
      <c r="CY1060" s="212"/>
      <c r="CZ1060" s="212"/>
      <c r="DA1060" s="212"/>
      <c r="DB1060" s="212"/>
      <c r="DC1060" s="212"/>
      <c r="DD1060" s="212"/>
      <c r="DE1060" s="212"/>
      <c r="DF1060" s="212"/>
      <c r="DG1060" s="212"/>
      <c r="DH1060" s="212"/>
      <c r="DI1060" s="212"/>
      <c r="DJ1060" s="212"/>
      <c r="DK1060" s="212"/>
      <c r="DL1060" s="212"/>
      <c r="DM1060" s="212"/>
      <c r="DN1060" s="212"/>
      <c r="DO1060" s="212"/>
      <c r="DP1060" s="212"/>
      <c r="DQ1060" s="212"/>
      <c r="DR1060" s="212"/>
      <c r="DS1060" s="212"/>
    </row>
    <row r="1061" spans="1:123" ht="24" customHeight="1" x14ac:dyDescent="0.2">
      <c r="A1061" s="264"/>
      <c r="B1061" s="94"/>
      <c r="C1061" s="131" t="s">
        <v>603</v>
      </c>
      <c r="D1061" s="95"/>
      <c r="E1061" s="96"/>
      <c r="F1061" s="97"/>
      <c r="G1061" s="265"/>
    </row>
    <row r="1062" spans="1:123" s="211" customFormat="1" ht="24" customHeight="1" x14ac:dyDescent="0.2">
      <c r="A1062" s="206" t="str">
        <f t="shared" ref="A1062:A1075" si="316">IFERROR(VLOOKUP(C1062,Tabla_Insumos,4,FALSE),"")</f>
        <v/>
      </c>
      <c r="B1062" s="204" t="str">
        <f>IFERROR(VLOOKUP(C1062,Tabla_Insumos,5,FALSE),"")</f>
        <v/>
      </c>
      <c r="C1062" s="205"/>
      <c r="D1062" s="206" t="str">
        <f t="shared" ref="D1062:D1075" si="317">IFERROR(VLOOKUP(C1062,Tabla_Insumos,2,FALSE),"")</f>
        <v/>
      </c>
      <c r="E1062" s="207"/>
      <c r="F1062" s="208">
        <f t="shared" ref="F1062:F1075" si="318">IFERROR(VLOOKUP(C1062,Tabla_Insumos,3,FALSE),0)</f>
        <v>0</v>
      </c>
      <c r="G1062" s="266">
        <f>ROUND(E1062*F1062,2)</f>
        <v>0</v>
      </c>
    </row>
    <row r="1063" spans="1:123" s="211" customFormat="1" ht="24" customHeight="1" x14ac:dyDescent="0.2">
      <c r="A1063" s="206" t="str">
        <f t="shared" si="316"/>
        <v/>
      </c>
      <c r="B1063" s="204" t="str">
        <f t="shared" ref="B1063:B1075" si="319">IFERROR(VLOOKUP(C1063,Tabla_Insumos,5,FALSE),"")</f>
        <v/>
      </c>
      <c r="C1063" s="205"/>
      <c r="D1063" s="206" t="str">
        <f t="shared" si="317"/>
        <v/>
      </c>
      <c r="E1063" s="207"/>
      <c r="F1063" s="208">
        <f t="shared" si="318"/>
        <v>0</v>
      </c>
      <c r="G1063" s="266">
        <f t="shared" ref="G1063:G1075" si="320">ROUND(E1063*F1063,2)</f>
        <v>0</v>
      </c>
    </row>
    <row r="1064" spans="1:123" s="211" customFormat="1" ht="24" customHeight="1" x14ac:dyDescent="0.2">
      <c r="A1064" s="206" t="str">
        <f t="shared" si="316"/>
        <v/>
      </c>
      <c r="B1064" s="204" t="str">
        <f t="shared" si="319"/>
        <v/>
      </c>
      <c r="C1064" s="205"/>
      <c r="D1064" s="206" t="str">
        <f t="shared" si="317"/>
        <v/>
      </c>
      <c r="E1064" s="207"/>
      <c r="F1064" s="208">
        <f t="shared" si="318"/>
        <v>0</v>
      </c>
      <c r="G1064" s="266">
        <f t="shared" si="320"/>
        <v>0</v>
      </c>
    </row>
    <row r="1065" spans="1:123" s="211" customFormat="1" ht="24" customHeight="1" x14ac:dyDescent="0.2">
      <c r="A1065" s="206" t="str">
        <f t="shared" si="316"/>
        <v/>
      </c>
      <c r="B1065" s="204" t="str">
        <f t="shared" si="319"/>
        <v/>
      </c>
      <c r="C1065" s="205"/>
      <c r="D1065" s="206" t="str">
        <f t="shared" si="317"/>
        <v/>
      </c>
      <c r="E1065" s="207"/>
      <c r="F1065" s="208">
        <f t="shared" si="318"/>
        <v>0</v>
      </c>
      <c r="G1065" s="266">
        <f t="shared" si="320"/>
        <v>0</v>
      </c>
    </row>
    <row r="1066" spans="1:123" s="211" customFormat="1" ht="24" customHeight="1" x14ac:dyDescent="0.2">
      <c r="A1066" s="206" t="str">
        <f t="shared" si="316"/>
        <v/>
      </c>
      <c r="B1066" s="204" t="str">
        <f t="shared" si="319"/>
        <v/>
      </c>
      <c r="C1066" s="205"/>
      <c r="D1066" s="206" t="str">
        <f t="shared" si="317"/>
        <v/>
      </c>
      <c r="E1066" s="207"/>
      <c r="F1066" s="208">
        <f t="shared" si="318"/>
        <v>0</v>
      </c>
      <c r="G1066" s="266">
        <f t="shared" si="320"/>
        <v>0</v>
      </c>
    </row>
    <row r="1067" spans="1:123" s="211" customFormat="1" ht="24" customHeight="1" x14ac:dyDescent="0.2">
      <c r="A1067" s="206" t="str">
        <f t="shared" si="316"/>
        <v/>
      </c>
      <c r="B1067" s="204" t="str">
        <f t="shared" si="319"/>
        <v/>
      </c>
      <c r="C1067" s="205"/>
      <c r="D1067" s="206" t="str">
        <f t="shared" si="317"/>
        <v/>
      </c>
      <c r="E1067" s="207"/>
      <c r="F1067" s="208">
        <f t="shared" si="318"/>
        <v>0</v>
      </c>
      <c r="G1067" s="266">
        <f t="shared" si="320"/>
        <v>0</v>
      </c>
    </row>
    <row r="1068" spans="1:123" s="211" customFormat="1" ht="24" customHeight="1" x14ac:dyDescent="0.2">
      <c r="A1068" s="206" t="str">
        <f t="shared" si="316"/>
        <v/>
      </c>
      <c r="B1068" s="204" t="str">
        <f t="shared" si="319"/>
        <v/>
      </c>
      <c r="C1068" s="205"/>
      <c r="D1068" s="206" t="str">
        <f t="shared" si="317"/>
        <v/>
      </c>
      <c r="E1068" s="207"/>
      <c r="F1068" s="208">
        <f t="shared" si="318"/>
        <v>0</v>
      </c>
      <c r="G1068" s="266">
        <f t="shared" si="320"/>
        <v>0</v>
      </c>
    </row>
    <row r="1069" spans="1:123" s="211" customFormat="1" ht="24" customHeight="1" x14ac:dyDescent="0.2">
      <c r="A1069" s="206" t="str">
        <f t="shared" si="316"/>
        <v/>
      </c>
      <c r="B1069" s="204" t="str">
        <f t="shared" si="319"/>
        <v/>
      </c>
      <c r="C1069" s="205"/>
      <c r="D1069" s="206" t="str">
        <f t="shared" si="317"/>
        <v/>
      </c>
      <c r="E1069" s="207"/>
      <c r="F1069" s="208">
        <f t="shared" si="318"/>
        <v>0</v>
      </c>
      <c r="G1069" s="266">
        <f t="shared" si="320"/>
        <v>0</v>
      </c>
    </row>
    <row r="1070" spans="1:123" s="211" customFormat="1" ht="24" customHeight="1" x14ac:dyDescent="0.2">
      <c r="A1070" s="206" t="str">
        <f t="shared" si="316"/>
        <v/>
      </c>
      <c r="B1070" s="204" t="str">
        <f t="shared" si="319"/>
        <v/>
      </c>
      <c r="C1070" s="205"/>
      <c r="D1070" s="206" t="str">
        <f t="shared" si="317"/>
        <v/>
      </c>
      <c r="E1070" s="207"/>
      <c r="F1070" s="208">
        <f t="shared" si="318"/>
        <v>0</v>
      </c>
      <c r="G1070" s="266">
        <f t="shared" si="320"/>
        <v>0</v>
      </c>
    </row>
    <row r="1071" spans="1:123" s="211" customFormat="1" ht="24" customHeight="1" x14ac:dyDescent="0.2">
      <c r="A1071" s="206" t="str">
        <f t="shared" si="316"/>
        <v/>
      </c>
      <c r="B1071" s="204" t="str">
        <f t="shared" si="319"/>
        <v/>
      </c>
      <c r="C1071" s="205"/>
      <c r="D1071" s="206" t="str">
        <f t="shared" si="317"/>
        <v/>
      </c>
      <c r="E1071" s="207"/>
      <c r="F1071" s="208">
        <f t="shared" si="318"/>
        <v>0</v>
      </c>
      <c r="G1071" s="266">
        <f t="shared" si="320"/>
        <v>0</v>
      </c>
    </row>
    <row r="1072" spans="1:123" s="211" customFormat="1" ht="24" customHeight="1" x14ac:dyDescent="0.2">
      <c r="A1072" s="206" t="str">
        <f t="shared" si="316"/>
        <v/>
      </c>
      <c r="B1072" s="204" t="str">
        <f t="shared" si="319"/>
        <v/>
      </c>
      <c r="C1072" s="205"/>
      <c r="D1072" s="206" t="str">
        <f t="shared" si="317"/>
        <v/>
      </c>
      <c r="E1072" s="207"/>
      <c r="F1072" s="208">
        <f t="shared" si="318"/>
        <v>0</v>
      </c>
      <c r="G1072" s="266">
        <f t="shared" si="320"/>
        <v>0</v>
      </c>
    </row>
    <row r="1073" spans="1:7" s="211" customFormat="1" ht="24" customHeight="1" x14ac:dyDescent="0.2">
      <c r="A1073" s="206" t="str">
        <f t="shared" si="316"/>
        <v/>
      </c>
      <c r="B1073" s="204" t="str">
        <f t="shared" si="319"/>
        <v/>
      </c>
      <c r="C1073" s="205"/>
      <c r="D1073" s="206" t="str">
        <f t="shared" si="317"/>
        <v/>
      </c>
      <c r="E1073" s="207"/>
      <c r="F1073" s="208">
        <f t="shared" si="318"/>
        <v>0</v>
      </c>
      <c r="G1073" s="266">
        <f t="shared" si="320"/>
        <v>0</v>
      </c>
    </row>
    <row r="1074" spans="1:7" s="211" customFormat="1" ht="24" customHeight="1" x14ac:dyDescent="0.2">
      <c r="A1074" s="206" t="str">
        <f t="shared" si="316"/>
        <v/>
      </c>
      <c r="B1074" s="204" t="str">
        <f t="shared" si="319"/>
        <v/>
      </c>
      <c r="C1074" s="205"/>
      <c r="D1074" s="206" t="str">
        <f t="shared" si="317"/>
        <v/>
      </c>
      <c r="E1074" s="207"/>
      <c r="F1074" s="208">
        <f t="shared" si="318"/>
        <v>0</v>
      </c>
      <c r="G1074" s="266">
        <f t="shared" si="320"/>
        <v>0</v>
      </c>
    </row>
    <row r="1075" spans="1:7" s="211" customFormat="1" ht="24" customHeight="1" x14ac:dyDescent="0.2">
      <c r="A1075" s="206" t="str">
        <f t="shared" si="316"/>
        <v/>
      </c>
      <c r="B1075" s="204" t="str">
        <f t="shared" si="319"/>
        <v/>
      </c>
      <c r="C1075" s="205"/>
      <c r="D1075" s="206" t="str">
        <f t="shared" si="317"/>
        <v/>
      </c>
      <c r="E1075" s="207"/>
      <c r="F1075" s="209">
        <f t="shared" si="318"/>
        <v>0</v>
      </c>
      <c r="G1075" s="266">
        <f t="shared" si="320"/>
        <v>0</v>
      </c>
    </row>
    <row r="1076" spans="1:7" ht="24" customHeight="1" x14ac:dyDescent="0.2">
      <c r="A1076" s="267"/>
      <c r="D1076" s="88"/>
      <c r="E1076" s="89"/>
      <c r="F1076" s="253" t="s">
        <v>30</v>
      </c>
      <c r="G1076" s="268">
        <f>SUBTOTAL(9,G1062:G1075)</f>
        <v>0</v>
      </c>
    </row>
    <row r="1077" spans="1:7" ht="24" customHeight="1" x14ac:dyDescent="0.2">
      <c r="A1077" s="267"/>
      <c r="C1077" s="98" t="s">
        <v>604</v>
      </c>
      <c r="D1077" s="88"/>
      <c r="E1077" s="89"/>
      <c r="G1077" s="269"/>
    </row>
    <row r="1078" spans="1:7" s="211" customFormat="1" ht="24" customHeight="1" x14ac:dyDescent="0.2">
      <c r="A1078" s="206" t="str">
        <f t="shared" ref="A1078:A1085" si="321">IFERROR(VLOOKUP(C1078,Tabla_Insumos,4,FALSE),"")</f>
        <v/>
      </c>
      <c r="B1078" s="204">
        <f t="shared" ref="B1078:B1085" si="322">IFERROR(VLOOKUP(A1078,Tabla_Indices,5,FALSE),"")</f>
        <v>0</v>
      </c>
      <c r="C1078" s="205"/>
      <c r="D1078" s="206" t="str">
        <f t="shared" ref="D1078:D1085" si="323">IFERROR(VLOOKUP(C1078,Tabla_Insumos,2,FALSE),"")</f>
        <v/>
      </c>
      <c r="E1078" s="207"/>
      <c r="F1078" s="210">
        <f t="shared" ref="F1078:F1085" si="324">IFERROR(VLOOKUP(C1078,Tabla_Insumos,3,FALSE),0)</f>
        <v>0</v>
      </c>
      <c r="G1078" s="266">
        <f>ROUND(E1078*F1078,2)</f>
        <v>0</v>
      </c>
    </row>
    <row r="1079" spans="1:7" s="211" customFormat="1" ht="24" customHeight="1" x14ac:dyDescent="0.2">
      <c r="A1079" s="206" t="str">
        <f t="shared" si="321"/>
        <v/>
      </c>
      <c r="B1079" s="204">
        <f t="shared" si="322"/>
        <v>0</v>
      </c>
      <c r="C1079" s="205"/>
      <c r="D1079" s="206" t="str">
        <f t="shared" si="323"/>
        <v/>
      </c>
      <c r="E1079" s="207"/>
      <c r="F1079" s="210">
        <f t="shared" si="324"/>
        <v>0</v>
      </c>
      <c r="G1079" s="266">
        <f>ROUND(E1079*F1079,2)</f>
        <v>0</v>
      </c>
    </row>
    <row r="1080" spans="1:7" s="211" customFormat="1" ht="24" customHeight="1" x14ac:dyDescent="0.2">
      <c r="A1080" s="206" t="str">
        <f t="shared" si="321"/>
        <v/>
      </c>
      <c r="B1080" s="204">
        <f t="shared" si="322"/>
        <v>0</v>
      </c>
      <c r="C1080" s="205"/>
      <c r="D1080" s="206" t="str">
        <f t="shared" si="323"/>
        <v/>
      </c>
      <c r="E1080" s="207"/>
      <c r="F1080" s="210">
        <f t="shared" si="324"/>
        <v>0</v>
      </c>
      <c r="G1080" s="266">
        <f t="shared" ref="G1080:G1085" si="325">ROUND(E1080*F1080,2)</f>
        <v>0</v>
      </c>
    </row>
    <row r="1081" spans="1:7" s="211" customFormat="1" ht="24" customHeight="1" x14ac:dyDescent="0.2">
      <c r="A1081" s="206" t="str">
        <f t="shared" si="321"/>
        <v/>
      </c>
      <c r="B1081" s="204">
        <f t="shared" si="322"/>
        <v>0</v>
      </c>
      <c r="C1081" s="205"/>
      <c r="D1081" s="206" t="str">
        <f t="shared" si="323"/>
        <v/>
      </c>
      <c r="E1081" s="207"/>
      <c r="F1081" s="210">
        <f t="shared" si="324"/>
        <v>0</v>
      </c>
      <c r="G1081" s="266">
        <f t="shared" si="325"/>
        <v>0</v>
      </c>
    </row>
    <row r="1082" spans="1:7" s="211" customFormat="1" ht="24" customHeight="1" x14ac:dyDescent="0.2">
      <c r="A1082" s="206" t="str">
        <f t="shared" si="321"/>
        <v/>
      </c>
      <c r="B1082" s="204">
        <f t="shared" si="322"/>
        <v>0</v>
      </c>
      <c r="C1082" s="205"/>
      <c r="D1082" s="206" t="str">
        <f t="shared" si="323"/>
        <v/>
      </c>
      <c r="E1082" s="207"/>
      <c r="F1082" s="208">
        <f t="shared" si="324"/>
        <v>0</v>
      </c>
      <c r="G1082" s="266">
        <f t="shared" si="325"/>
        <v>0</v>
      </c>
    </row>
    <row r="1083" spans="1:7" s="211" customFormat="1" ht="24" customHeight="1" x14ac:dyDescent="0.2">
      <c r="A1083" s="206" t="str">
        <f t="shared" si="321"/>
        <v/>
      </c>
      <c r="B1083" s="204">
        <f t="shared" si="322"/>
        <v>0</v>
      </c>
      <c r="C1083" s="205"/>
      <c r="D1083" s="206" t="str">
        <f t="shared" si="323"/>
        <v/>
      </c>
      <c r="E1083" s="207"/>
      <c r="F1083" s="208">
        <f t="shared" si="324"/>
        <v>0</v>
      </c>
      <c r="G1083" s="266">
        <f t="shared" si="325"/>
        <v>0</v>
      </c>
    </row>
    <row r="1084" spans="1:7" s="211" customFormat="1" ht="24" customHeight="1" x14ac:dyDescent="0.2">
      <c r="A1084" s="206" t="str">
        <f t="shared" si="321"/>
        <v/>
      </c>
      <c r="B1084" s="204">
        <f t="shared" si="322"/>
        <v>0</v>
      </c>
      <c r="C1084" s="205"/>
      <c r="D1084" s="206" t="str">
        <f t="shared" si="323"/>
        <v/>
      </c>
      <c r="E1084" s="207"/>
      <c r="F1084" s="208">
        <f t="shared" si="324"/>
        <v>0</v>
      </c>
      <c r="G1084" s="266">
        <f t="shared" si="325"/>
        <v>0</v>
      </c>
    </row>
    <row r="1085" spans="1:7" s="211" customFormat="1" ht="24" customHeight="1" x14ac:dyDescent="0.2">
      <c r="A1085" s="206" t="str">
        <f t="shared" si="321"/>
        <v/>
      </c>
      <c r="B1085" s="204">
        <f t="shared" si="322"/>
        <v>0</v>
      </c>
      <c r="C1085" s="205"/>
      <c r="D1085" s="206" t="str">
        <f t="shared" si="323"/>
        <v/>
      </c>
      <c r="E1085" s="207"/>
      <c r="F1085" s="208">
        <f t="shared" si="324"/>
        <v>0</v>
      </c>
      <c r="G1085" s="266">
        <f t="shared" si="325"/>
        <v>0</v>
      </c>
    </row>
    <row r="1086" spans="1:7" ht="24" customHeight="1" x14ac:dyDescent="0.2">
      <c r="A1086" s="267"/>
      <c r="D1086" s="88"/>
      <c r="E1086" s="89"/>
      <c r="F1086" s="253" t="s">
        <v>31</v>
      </c>
      <c r="G1086" s="268">
        <f>SUBTOTAL(9,G1078:G1085)</f>
        <v>0</v>
      </c>
    </row>
    <row r="1087" spans="1:7" ht="24" customHeight="1" x14ac:dyDescent="0.2">
      <c r="A1087" s="267"/>
      <c r="C1087" s="98" t="s">
        <v>605</v>
      </c>
      <c r="D1087" s="88"/>
      <c r="E1087" s="89"/>
      <c r="G1087" s="269"/>
    </row>
    <row r="1088" spans="1:7" s="211" customFormat="1" ht="24" customHeight="1" x14ac:dyDescent="0.2">
      <c r="A1088" s="206" t="str">
        <f t="shared" ref="A1088:A1096" si="326">IFERROR(VLOOKUP(C1088,Tabla_Insumos,4,FALSE),"")</f>
        <v/>
      </c>
      <c r="B1088" s="204" t="str">
        <f t="shared" ref="B1088:B1096" si="327">IFERROR(VLOOKUP(C1088,Tabla_Insumos,5,FALSE),"")</f>
        <v/>
      </c>
      <c r="C1088" s="205"/>
      <c r="D1088" s="206" t="str">
        <f t="shared" ref="D1088:D1096" si="328">IFERROR(VLOOKUP(C1088,Tabla_Insumos,2,FALSE),"")</f>
        <v/>
      </c>
      <c r="E1088" s="207"/>
      <c r="F1088" s="208">
        <f t="shared" ref="F1088:F1096" si="329">IFERROR(VLOOKUP(C1088,Tabla_Insumos,3,FALSE),0)</f>
        <v>0</v>
      </c>
      <c r="G1088" s="266">
        <f t="shared" ref="G1088:G1096" si="330">ROUND(E1088*F1088,2)</f>
        <v>0</v>
      </c>
    </row>
    <row r="1089" spans="1:7" s="211" customFormat="1" ht="24" customHeight="1" x14ac:dyDescent="0.2">
      <c r="A1089" s="206" t="str">
        <f t="shared" si="326"/>
        <v/>
      </c>
      <c r="B1089" s="204" t="str">
        <f t="shared" si="327"/>
        <v/>
      </c>
      <c r="C1089" s="205"/>
      <c r="D1089" s="206" t="str">
        <f t="shared" si="328"/>
        <v/>
      </c>
      <c r="E1089" s="207"/>
      <c r="F1089" s="208">
        <f t="shared" si="329"/>
        <v>0</v>
      </c>
      <c r="G1089" s="266">
        <f t="shared" si="330"/>
        <v>0</v>
      </c>
    </row>
    <row r="1090" spans="1:7" s="211" customFormat="1" ht="24" customHeight="1" x14ac:dyDescent="0.2">
      <c r="A1090" s="206" t="str">
        <f t="shared" si="326"/>
        <v/>
      </c>
      <c r="B1090" s="204" t="str">
        <f t="shared" si="327"/>
        <v/>
      </c>
      <c r="C1090" s="205"/>
      <c r="D1090" s="206" t="str">
        <f t="shared" si="328"/>
        <v/>
      </c>
      <c r="E1090" s="207"/>
      <c r="F1090" s="208">
        <f t="shared" si="329"/>
        <v>0</v>
      </c>
      <c r="G1090" s="266">
        <f t="shared" si="330"/>
        <v>0</v>
      </c>
    </row>
    <row r="1091" spans="1:7" s="211" customFormat="1" ht="24" customHeight="1" x14ac:dyDescent="0.2">
      <c r="A1091" s="206" t="str">
        <f t="shared" si="326"/>
        <v/>
      </c>
      <c r="B1091" s="204" t="str">
        <f t="shared" si="327"/>
        <v/>
      </c>
      <c r="C1091" s="205"/>
      <c r="D1091" s="206" t="str">
        <f t="shared" si="328"/>
        <v/>
      </c>
      <c r="E1091" s="207"/>
      <c r="F1091" s="208">
        <f t="shared" si="329"/>
        <v>0</v>
      </c>
      <c r="G1091" s="266">
        <f t="shared" si="330"/>
        <v>0</v>
      </c>
    </row>
    <row r="1092" spans="1:7" s="211" customFormat="1" ht="24" customHeight="1" x14ac:dyDescent="0.2">
      <c r="A1092" s="206" t="str">
        <f t="shared" si="326"/>
        <v/>
      </c>
      <c r="B1092" s="204" t="str">
        <f t="shared" si="327"/>
        <v/>
      </c>
      <c r="C1092" s="205"/>
      <c r="D1092" s="206" t="str">
        <f t="shared" si="328"/>
        <v/>
      </c>
      <c r="E1092" s="207"/>
      <c r="F1092" s="208">
        <f t="shared" si="329"/>
        <v>0</v>
      </c>
      <c r="G1092" s="266">
        <f t="shared" si="330"/>
        <v>0</v>
      </c>
    </row>
    <row r="1093" spans="1:7" s="211" customFormat="1" ht="24" customHeight="1" x14ac:dyDescent="0.2">
      <c r="A1093" s="206" t="str">
        <f t="shared" si="326"/>
        <v/>
      </c>
      <c r="B1093" s="204" t="str">
        <f t="shared" si="327"/>
        <v/>
      </c>
      <c r="C1093" s="205"/>
      <c r="D1093" s="206" t="str">
        <f t="shared" si="328"/>
        <v/>
      </c>
      <c r="E1093" s="207"/>
      <c r="F1093" s="208">
        <f t="shared" si="329"/>
        <v>0</v>
      </c>
      <c r="G1093" s="266">
        <f t="shared" si="330"/>
        <v>0</v>
      </c>
    </row>
    <row r="1094" spans="1:7" s="211" customFormat="1" ht="24" customHeight="1" x14ac:dyDescent="0.2">
      <c r="A1094" s="206" t="str">
        <f t="shared" si="326"/>
        <v/>
      </c>
      <c r="B1094" s="204" t="str">
        <f t="shared" si="327"/>
        <v/>
      </c>
      <c r="C1094" s="205"/>
      <c r="D1094" s="206" t="str">
        <f t="shared" si="328"/>
        <v/>
      </c>
      <c r="E1094" s="207"/>
      <c r="F1094" s="208">
        <f t="shared" si="329"/>
        <v>0</v>
      </c>
      <c r="G1094" s="266">
        <f t="shared" si="330"/>
        <v>0</v>
      </c>
    </row>
    <row r="1095" spans="1:7" s="211" customFormat="1" ht="24" customHeight="1" x14ac:dyDescent="0.2">
      <c r="A1095" s="206" t="str">
        <f t="shared" si="326"/>
        <v/>
      </c>
      <c r="B1095" s="204" t="str">
        <f t="shared" si="327"/>
        <v/>
      </c>
      <c r="C1095" s="205"/>
      <c r="D1095" s="206" t="str">
        <f t="shared" si="328"/>
        <v/>
      </c>
      <c r="E1095" s="207"/>
      <c r="F1095" s="208">
        <f t="shared" si="329"/>
        <v>0</v>
      </c>
      <c r="G1095" s="266">
        <f t="shared" si="330"/>
        <v>0</v>
      </c>
    </row>
    <row r="1096" spans="1:7" s="211" customFormat="1" ht="24" customHeight="1" x14ac:dyDescent="0.2">
      <c r="A1096" s="206" t="str">
        <f t="shared" si="326"/>
        <v/>
      </c>
      <c r="B1096" s="204" t="str">
        <f t="shared" si="327"/>
        <v/>
      </c>
      <c r="C1096" s="205"/>
      <c r="D1096" s="206" t="str">
        <f t="shared" si="328"/>
        <v/>
      </c>
      <c r="E1096" s="207"/>
      <c r="F1096" s="208">
        <f t="shared" si="329"/>
        <v>0</v>
      </c>
      <c r="G1096" s="266">
        <f t="shared" si="330"/>
        <v>0</v>
      </c>
    </row>
    <row r="1097" spans="1:7" ht="24" customHeight="1" x14ac:dyDescent="0.2">
      <c r="A1097" s="270"/>
      <c r="B1097" s="88"/>
      <c r="D1097" s="88"/>
      <c r="E1097" s="89"/>
      <c r="F1097" s="253" t="s">
        <v>32</v>
      </c>
      <c r="G1097" s="268">
        <f>SUBTOTAL(9,G1088:G1096)</f>
        <v>0</v>
      </c>
    </row>
    <row r="1098" spans="1:7" ht="24" customHeight="1" x14ac:dyDescent="0.2">
      <c r="A1098" s="271"/>
      <c r="B1098" s="88"/>
      <c r="D1098" s="88"/>
      <c r="E1098" s="89"/>
      <c r="G1098" s="269"/>
    </row>
    <row r="1099" spans="1:7" ht="24" customHeight="1" x14ac:dyDescent="0.2">
      <c r="A1099" s="272" t="str">
        <f>B1057</f>
        <v>2.13.1</v>
      </c>
      <c r="B1099" s="273" t="str">
        <f>C1057</f>
        <v>Columnas telescópicas c/ reflector y protección</v>
      </c>
      <c r="C1099" s="95"/>
      <c r="D1099" s="95" t="s">
        <v>33</v>
      </c>
      <c r="E1099" s="96"/>
      <c r="F1099" s="275" t="s">
        <v>34</v>
      </c>
      <c r="G1099" s="274">
        <f>SUBTOTAL(9,G1062:G1098)</f>
        <v>0</v>
      </c>
    </row>
    <row r="1101" spans="1:7" ht="24" customHeight="1" x14ac:dyDescent="0.2">
      <c r="A1101" s="254" t="s">
        <v>36</v>
      </c>
      <c r="B1101" s="255"/>
      <c r="C1101" s="255"/>
      <c r="D1101" s="255"/>
      <c r="E1101" s="255"/>
      <c r="F1101" s="255"/>
      <c r="G1101" s="256"/>
    </row>
    <row r="1102" spans="1:7" ht="24" customHeight="1" x14ac:dyDescent="0.2">
      <c r="A1102" s="257" t="s">
        <v>601</v>
      </c>
      <c r="B1102" s="84" t="str">
        <f>Comitente</f>
        <v>SUBSECRETARIA DE ARQUITECTURA</v>
      </c>
      <c r="C1102" s="80"/>
      <c r="D1102" s="85"/>
      <c r="E1102" s="85"/>
      <c r="F1102" s="86"/>
      <c r="G1102" s="258"/>
    </row>
    <row r="1103" spans="1:7" ht="24" customHeight="1" x14ac:dyDescent="0.2">
      <c r="A1103" s="257" t="s">
        <v>602</v>
      </c>
      <c r="B1103" s="84">
        <f>Contratista</f>
        <v>0</v>
      </c>
      <c r="C1103" s="81"/>
      <c r="D1103" s="81"/>
      <c r="E1103" s="81"/>
      <c r="F1103" s="87"/>
      <c r="G1103" s="259"/>
    </row>
    <row r="1104" spans="1:7" ht="24" customHeight="1" x14ac:dyDescent="0.2">
      <c r="A1104" s="257" t="s">
        <v>23</v>
      </c>
      <c r="B1104" s="84" t="str">
        <f>Obra</f>
        <v>Provincia de la Rioja</v>
      </c>
      <c r="C1104" s="81"/>
      <c r="D1104" s="81"/>
      <c r="E1104" s="81"/>
      <c r="F1104" s="87" t="s">
        <v>37</v>
      </c>
      <c r="G1104" s="260">
        <f>Fecha_Base</f>
        <v>0</v>
      </c>
    </row>
    <row r="1105" spans="1:123" ht="24" customHeight="1" x14ac:dyDescent="0.2">
      <c r="A1105" s="261" t="s">
        <v>600</v>
      </c>
      <c r="B1105" s="82" t="str">
        <f>Ubicación</f>
        <v>CHIMBAS - SAN JUAN</v>
      </c>
      <c r="C1105" s="82"/>
      <c r="D1105" s="88"/>
      <c r="E1105" s="89"/>
      <c r="G1105" s="262"/>
    </row>
    <row r="1106" spans="1:123" ht="24" customHeight="1" x14ac:dyDescent="0.2">
      <c r="A1106" s="261" t="s">
        <v>38</v>
      </c>
      <c r="B1106" s="91">
        <f>IFERROR(VALUE(LEFT(B1107,FIND(".",B1107)-1)),"")</f>
        <v>2</v>
      </c>
      <c r="C1106" s="83" t="str">
        <f>IFERROR(VLOOKUP(B1106,Tabla_CyP,2,FALSE),"")</f>
        <v/>
      </c>
      <c r="E1106" s="89"/>
      <c r="G1106" s="262"/>
    </row>
    <row r="1107" spans="1:123" ht="24" customHeight="1" x14ac:dyDescent="0.2">
      <c r="A1107" s="261" t="s">
        <v>24</v>
      </c>
      <c r="B1107" s="92" t="str">
        <f>IFERROR(VLOOKUP(COUNTIF($A$1:A1107,"ANALISIS DE PRECIOS"),Tabla_NumeroItem,2,FALSE),"")</f>
        <v>2.14.1</v>
      </c>
      <c r="C1107" s="83" t="str">
        <f>IFERROR(VLOOKUP(B1107,Tabla_CyP,2,FALSE),"")</f>
        <v>Tendido Subterráneo</v>
      </c>
      <c r="D1107" s="88"/>
      <c r="E1107" s="89"/>
      <c r="F1107" s="87" t="s">
        <v>25</v>
      </c>
      <c r="G1107" s="263" t="str">
        <f>IFERROR(VLOOKUP(B1107,Tabla_CyP,4,FALSE),"")</f>
        <v>gl</v>
      </c>
    </row>
    <row r="1108" spans="1:123" ht="24" customHeight="1" x14ac:dyDescent="0.2">
      <c r="A1108" s="261"/>
      <c r="B1108" s="82"/>
      <c r="D1108" s="88"/>
      <c r="E1108" s="89"/>
      <c r="G1108" s="262"/>
    </row>
    <row r="1109" spans="1:123" ht="24" customHeight="1" x14ac:dyDescent="0.2">
      <c r="A1109" s="345" t="s">
        <v>506</v>
      </c>
      <c r="B1109" s="346"/>
      <c r="C1109" s="347" t="s">
        <v>0</v>
      </c>
      <c r="D1109" s="347" t="s">
        <v>26</v>
      </c>
      <c r="E1109" s="349" t="s">
        <v>27</v>
      </c>
      <c r="F1109" s="351" t="s">
        <v>28</v>
      </c>
      <c r="G1109" s="351" t="s">
        <v>29</v>
      </c>
    </row>
    <row r="1110" spans="1:123" s="88" customFormat="1" ht="24" customHeight="1" x14ac:dyDescent="0.2">
      <c r="A1110" s="93" t="s">
        <v>507</v>
      </c>
      <c r="B1110" s="93" t="s">
        <v>508</v>
      </c>
      <c r="C1110" s="348"/>
      <c r="D1110" s="348"/>
      <c r="E1110" s="350"/>
      <c r="F1110" s="352"/>
      <c r="G1110" s="352"/>
      <c r="H1110" s="212"/>
      <c r="I1110" s="212"/>
      <c r="J1110" s="212"/>
      <c r="K1110" s="212"/>
      <c r="L1110" s="212"/>
      <c r="M1110" s="212"/>
      <c r="N1110" s="212"/>
      <c r="O1110" s="212"/>
      <c r="P1110" s="212"/>
      <c r="Q1110" s="212"/>
      <c r="R1110" s="212"/>
      <c r="S1110" s="212"/>
      <c r="T1110" s="212"/>
      <c r="U1110" s="212"/>
      <c r="V1110" s="212"/>
      <c r="W1110" s="212"/>
      <c r="X1110" s="212"/>
      <c r="Y1110" s="212"/>
      <c r="Z1110" s="212"/>
      <c r="AA1110" s="212"/>
      <c r="AB1110" s="212"/>
      <c r="AC1110" s="212"/>
      <c r="AD1110" s="212"/>
      <c r="AE1110" s="212"/>
      <c r="AF1110" s="212"/>
      <c r="AG1110" s="212"/>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c r="BI1110" s="212"/>
      <c r="BJ1110" s="212"/>
      <c r="BK1110" s="212"/>
      <c r="BL1110" s="212"/>
      <c r="BM1110" s="212"/>
      <c r="BN1110" s="212"/>
      <c r="BO1110" s="212"/>
      <c r="BP1110" s="212"/>
      <c r="BQ1110" s="212"/>
      <c r="BR1110" s="212"/>
      <c r="BS1110" s="212"/>
      <c r="BT1110" s="212"/>
      <c r="BU1110" s="212"/>
      <c r="BV1110" s="212"/>
      <c r="BW1110" s="212"/>
      <c r="BX1110" s="212"/>
      <c r="BY1110" s="212"/>
      <c r="BZ1110" s="212"/>
      <c r="CA1110" s="212"/>
      <c r="CB1110" s="212"/>
      <c r="CC1110" s="212"/>
      <c r="CD1110" s="212"/>
      <c r="CE1110" s="212"/>
      <c r="CF1110" s="212"/>
      <c r="CG1110" s="212"/>
      <c r="CH1110" s="212"/>
      <c r="CI1110" s="212"/>
      <c r="CJ1110" s="212"/>
      <c r="CK1110" s="212"/>
      <c r="CL1110" s="212"/>
      <c r="CM1110" s="212"/>
      <c r="CN1110" s="212"/>
      <c r="CO1110" s="212"/>
      <c r="CP1110" s="212"/>
      <c r="CQ1110" s="212"/>
      <c r="CR1110" s="212"/>
      <c r="CS1110" s="212"/>
      <c r="CT1110" s="212"/>
      <c r="CU1110" s="212"/>
      <c r="CV1110" s="212"/>
      <c r="CW1110" s="212"/>
      <c r="CX1110" s="212"/>
      <c r="CY1110" s="212"/>
      <c r="CZ1110" s="212"/>
      <c r="DA1110" s="212"/>
      <c r="DB1110" s="212"/>
      <c r="DC1110" s="212"/>
      <c r="DD1110" s="212"/>
      <c r="DE1110" s="212"/>
      <c r="DF1110" s="212"/>
      <c r="DG1110" s="212"/>
      <c r="DH1110" s="212"/>
      <c r="DI1110" s="212"/>
      <c r="DJ1110" s="212"/>
      <c r="DK1110" s="212"/>
      <c r="DL1110" s="212"/>
      <c r="DM1110" s="212"/>
      <c r="DN1110" s="212"/>
      <c r="DO1110" s="212"/>
      <c r="DP1110" s="212"/>
      <c r="DQ1110" s="212"/>
      <c r="DR1110" s="212"/>
      <c r="DS1110" s="212"/>
    </row>
    <row r="1111" spans="1:123" ht="24" customHeight="1" x14ac:dyDescent="0.2">
      <c r="A1111" s="264"/>
      <c r="B1111" s="94"/>
      <c r="C1111" s="131" t="s">
        <v>603</v>
      </c>
      <c r="D1111" s="95"/>
      <c r="E1111" s="96"/>
      <c r="F1111" s="97"/>
      <c r="G1111" s="265"/>
    </row>
    <row r="1112" spans="1:123" s="211" customFormat="1" ht="24" customHeight="1" x14ac:dyDescent="0.2">
      <c r="A1112" s="206" t="str">
        <f t="shared" ref="A1112:A1125" si="331">IFERROR(VLOOKUP(C1112,Tabla_Insumos,4,FALSE),"")</f>
        <v/>
      </c>
      <c r="B1112" s="204" t="str">
        <f>IFERROR(VLOOKUP(C1112,Tabla_Insumos,5,FALSE),"")</f>
        <v/>
      </c>
      <c r="C1112" s="205"/>
      <c r="D1112" s="206" t="str">
        <f t="shared" ref="D1112:D1125" si="332">IFERROR(VLOOKUP(C1112,Tabla_Insumos,2,FALSE),"")</f>
        <v/>
      </c>
      <c r="E1112" s="207"/>
      <c r="F1112" s="208">
        <f t="shared" ref="F1112:F1125" si="333">IFERROR(VLOOKUP(C1112,Tabla_Insumos,3,FALSE),0)</f>
        <v>0</v>
      </c>
      <c r="G1112" s="266">
        <f>ROUND(E1112*F1112,2)</f>
        <v>0</v>
      </c>
    </row>
    <row r="1113" spans="1:123" s="211" customFormat="1" ht="24" customHeight="1" x14ac:dyDescent="0.2">
      <c r="A1113" s="206" t="str">
        <f t="shared" si="331"/>
        <v/>
      </c>
      <c r="B1113" s="204" t="str">
        <f t="shared" ref="B1113:B1125" si="334">IFERROR(VLOOKUP(C1113,Tabla_Insumos,5,FALSE),"")</f>
        <v/>
      </c>
      <c r="C1113" s="205"/>
      <c r="D1113" s="206" t="str">
        <f t="shared" si="332"/>
        <v/>
      </c>
      <c r="E1113" s="207"/>
      <c r="F1113" s="208">
        <f t="shared" si="333"/>
        <v>0</v>
      </c>
      <c r="G1113" s="266">
        <f t="shared" ref="G1113:G1125" si="335">ROUND(E1113*F1113,2)</f>
        <v>0</v>
      </c>
    </row>
    <row r="1114" spans="1:123" s="211" customFormat="1" ht="24" customHeight="1" x14ac:dyDescent="0.2">
      <c r="A1114" s="206" t="str">
        <f t="shared" si="331"/>
        <v/>
      </c>
      <c r="B1114" s="204" t="str">
        <f t="shared" si="334"/>
        <v/>
      </c>
      <c r="C1114" s="205"/>
      <c r="D1114" s="206" t="str">
        <f t="shared" si="332"/>
        <v/>
      </c>
      <c r="E1114" s="207"/>
      <c r="F1114" s="208">
        <f t="shared" si="333"/>
        <v>0</v>
      </c>
      <c r="G1114" s="266">
        <f t="shared" si="335"/>
        <v>0</v>
      </c>
    </row>
    <row r="1115" spans="1:123" s="211" customFormat="1" ht="24" customHeight="1" x14ac:dyDescent="0.2">
      <c r="A1115" s="206" t="str">
        <f t="shared" si="331"/>
        <v/>
      </c>
      <c r="B1115" s="204" t="str">
        <f t="shared" si="334"/>
        <v/>
      </c>
      <c r="C1115" s="205"/>
      <c r="D1115" s="206" t="str">
        <f t="shared" si="332"/>
        <v/>
      </c>
      <c r="E1115" s="207"/>
      <c r="F1115" s="208">
        <f t="shared" si="333"/>
        <v>0</v>
      </c>
      <c r="G1115" s="266">
        <f t="shared" si="335"/>
        <v>0</v>
      </c>
    </row>
    <row r="1116" spans="1:123" s="211" customFormat="1" ht="24" customHeight="1" x14ac:dyDescent="0.2">
      <c r="A1116" s="206" t="str">
        <f t="shared" si="331"/>
        <v/>
      </c>
      <c r="B1116" s="204" t="str">
        <f t="shared" si="334"/>
        <v/>
      </c>
      <c r="C1116" s="205"/>
      <c r="D1116" s="206" t="str">
        <f t="shared" si="332"/>
        <v/>
      </c>
      <c r="E1116" s="207"/>
      <c r="F1116" s="208">
        <f t="shared" si="333"/>
        <v>0</v>
      </c>
      <c r="G1116" s="266">
        <f t="shared" si="335"/>
        <v>0</v>
      </c>
    </row>
    <row r="1117" spans="1:123" s="211" customFormat="1" ht="24" customHeight="1" x14ac:dyDescent="0.2">
      <c r="A1117" s="206" t="str">
        <f t="shared" si="331"/>
        <v/>
      </c>
      <c r="B1117" s="204" t="str">
        <f t="shared" si="334"/>
        <v/>
      </c>
      <c r="C1117" s="205"/>
      <c r="D1117" s="206" t="str">
        <f t="shared" si="332"/>
        <v/>
      </c>
      <c r="E1117" s="207"/>
      <c r="F1117" s="208">
        <f t="shared" si="333"/>
        <v>0</v>
      </c>
      <c r="G1117" s="266">
        <f t="shared" si="335"/>
        <v>0</v>
      </c>
    </row>
    <row r="1118" spans="1:123" s="211" customFormat="1" ht="24" customHeight="1" x14ac:dyDescent="0.2">
      <c r="A1118" s="206" t="str">
        <f t="shared" si="331"/>
        <v/>
      </c>
      <c r="B1118" s="204" t="str">
        <f t="shared" si="334"/>
        <v/>
      </c>
      <c r="C1118" s="205"/>
      <c r="D1118" s="206" t="str">
        <f t="shared" si="332"/>
        <v/>
      </c>
      <c r="E1118" s="207"/>
      <c r="F1118" s="208">
        <f t="shared" si="333"/>
        <v>0</v>
      </c>
      <c r="G1118" s="266">
        <f t="shared" si="335"/>
        <v>0</v>
      </c>
    </row>
    <row r="1119" spans="1:123" s="211" customFormat="1" ht="24" customHeight="1" x14ac:dyDescent="0.2">
      <c r="A1119" s="206" t="str">
        <f t="shared" si="331"/>
        <v/>
      </c>
      <c r="B1119" s="204" t="str">
        <f t="shared" si="334"/>
        <v/>
      </c>
      <c r="C1119" s="205"/>
      <c r="D1119" s="206" t="str">
        <f t="shared" si="332"/>
        <v/>
      </c>
      <c r="E1119" s="207"/>
      <c r="F1119" s="208">
        <f t="shared" si="333"/>
        <v>0</v>
      </c>
      <c r="G1119" s="266">
        <f t="shared" si="335"/>
        <v>0</v>
      </c>
    </row>
    <row r="1120" spans="1:123" s="211" customFormat="1" ht="24" customHeight="1" x14ac:dyDescent="0.2">
      <c r="A1120" s="206" t="str">
        <f t="shared" si="331"/>
        <v/>
      </c>
      <c r="B1120" s="204" t="str">
        <f t="shared" si="334"/>
        <v/>
      </c>
      <c r="C1120" s="205"/>
      <c r="D1120" s="206" t="str">
        <f t="shared" si="332"/>
        <v/>
      </c>
      <c r="E1120" s="207"/>
      <c r="F1120" s="208">
        <f t="shared" si="333"/>
        <v>0</v>
      </c>
      <c r="G1120" s="266">
        <f t="shared" si="335"/>
        <v>0</v>
      </c>
    </row>
    <row r="1121" spans="1:7" s="211" customFormat="1" ht="24" customHeight="1" x14ac:dyDescent="0.2">
      <c r="A1121" s="206" t="str">
        <f t="shared" si="331"/>
        <v/>
      </c>
      <c r="B1121" s="204" t="str">
        <f t="shared" si="334"/>
        <v/>
      </c>
      <c r="C1121" s="205"/>
      <c r="D1121" s="206" t="str">
        <f t="shared" si="332"/>
        <v/>
      </c>
      <c r="E1121" s="207"/>
      <c r="F1121" s="208">
        <f t="shared" si="333"/>
        <v>0</v>
      </c>
      <c r="G1121" s="266">
        <f t="shared" si="335"/>
        <v>0</v>
      </c>
    </row>
    <row r="1122" spans="1:7" s="211" customFormat="1" ht="24" customHeight="1" x14ac:dyDescent="0.2">
      <c r="A1122" s="206" t="str">
        <f t="shared" si="331"/>
        <v/>
      </c>
      <c r="B1122" s="204" t="str">
        <f t="shared" si="334"/>
        <v/>
      </c>
      <c r="C1122" s="205"/>
      <c r="D1122" s="206" t="str">
        <f t="shared" si="332"/>
        <v/>
      </c>
      <c r="E1122" s="207"/>
      <c r="F1122" s="208">
        <f t="shared" si="333"/>
        <v>0</v>
      </c>
      <c r="G1122" s="266">
        <f t="shared" si="335"/>
        <v>0</v>
      </c>
    </row>
    <row r="1123" spans="1:7" s="211" customFormat="1" ht="24" customHeight="1" x14ac:dyDescent="0.2">
      <c r="A1123" s="206" t="str">
        <f t="shared" si="331"/>
        <v/>
      </c>
      <c r="B1123" s="204" t="str">
        <f t="shared" si="334"/>
        <v/>
      </c>
      <c r="C1123" s="205"/>
      <c r="D1123" s="206" t="str">
        <f t="shared" si="332"/>
        <v/>
      </c>
      <c r="E1123" s="207"/>
      <c r="F1123" s="208">
        <f t="shared" si="333"/>
        <v>0</v>
      </c>
      <c r="G1123" s="266">
        <f t="shared" si="335"/>
        <v>0</v>
      </c>
    </row>
    <row r="1124" spans="1:7" s="211" customFormat="1" ht="24" customHeight="1" x14ac:dyDescent="0.2">
      <c r="A1124" s="206" t="str">
        <f t="shared" si="331"/>
        <v/>
      </c>
      <c r="B1124" s="204" t="str">
        <f t="shared" si="334"/>
        <v/>
      </c>
      <c r="C1124" s="205"/>
      <c r="D1124" s="206" t="str">
        <f t="shared" si="332"/>
        <v/>
      </c>
      <c r="E1124" s="207"/>
      <c r="F1124" s="208">
        <f t="shared" si="333"/>
        <v>0</v>
      </c>
      <c r="G1124" s="266">
        <f t="shared" si="335"/>
        <v>0</v>
      </c>
    </row>
    <row r="1125" spans="1:7" s="211" customFormat="1" ht="24" customHeight="1" x14ac:dyDescent="0.2">
      <c r="A1125" s="206" t="str">
        <f t="shared" si="331"/>
        <v/>
      </c>
      <c r="B1125" s="204" t="str">
        <f t="shared" si="334"/>
        <v/>
      </c>
      <c r="C1125" s="205"/>
      <c r="D1125" s="206" t="str">
        <f t="shared" si="332"/>
        <v/>
      </c>
      <c r="E1125" s="207"/>
      <c r="F1125" s="209">
        <f t="shared" si="333"/>
        <v>0</v>
      </c>
      <c r="G1125" s="266">
        <f t="shared" si="335"/>
        <v>0</v>
      </c>
    </row>
    <row r="1126" spans="1:7" ht="24" customHeight="1" x14ac:dyDescent="0.2">
      <c r="A1126" s="267"/>
      <c r="D1126" s="88"/>
      <c r="E1126" s="89"/>
      <c r="F1126" s="253" t="s">
        <v>30</v>
      </c>
      <c r="G1126" s="268">
        <f>SUBTOTAL(9,G1112:G1125)</f>
        <v>0</v>
      </c>
    </row>
    <row r="1127" spans="1:7" ht="24" customHeight="1" x14ac:dyDescent="0.2">
      <c r="A1127" s="267"/>
      <c r="C1127" s="98" t="s">
        <v>604</v>
      </c>
      <c r="D1127" s="88"/>
      <c r="E1127" s="89"/>
      <c r="G1127" s="269"/>
    </row>
    <row r="1128" spans="1:7" s="211" customFormat="1" ht="24" customHeight="1" x14ac:dyDescent="0.2">
      <c r="A1128" s="206" t="str">
        <f t="shared" ref="A1128:A1135" si="336">IFERROR(VLOOKUP(C1128,Tabla_Insumos,4,FALSE),"")</f>
        <v/>
      </c>
      <c r="B1128" s="204">
        <f t="shared" ref="B1128:B1135" si="337">IFERROR(VLOOKUP(A1128,Tabla_Indices,5,FALSE),"")</f>
        <v>0</v>
      </c>
      <c r="C1128" s="205"/>
      <c r="D1128" s="206" t="str">
        <f t="shared" ref="D1128:D1135" si="338">IFERROR(VLOOKUP(C1128,Tabla_Insumos,2,FALSE),"")</f>
        <v/>
      </c>
      <c r="E1128" s="207"/>
      <c r="F1128" s="210">
        <f t="shared" ref="F1128:F1135" si="339">IFERROR(VLOOKUP(C1128,Tabla_Insumos,3,FALSE),0)</f>
        <v>0</v>
      </c>
      <c r="G1128" s="266">
        <f>ROUND(E1128*F1128,2)</f>
        <v>0</v>
      </c>
    </row>
    <row r="1129" spans="1:7" s="211" customFormat="1" ht="24" customHeight="1" x14ac:dyDescent="0.2">
      <c r="A1129" s="206" t="str">
        <f t="shared" si="336"/>
        <v/>
      </c>
      <c r="B1129" s="204">
        <f t="shared" si="337"/>
        <v>0</v>
      </c>
      <c r="C1129" s="205"/>
      <c r="D1129" s="206" t="str">
        <f t="shared" si="338"/>
        <v/>
      </c>
      <c r="E1129" s="207"/>
      <c r="F1129" s="210">
        <f t="shared" si="339"/>
        <v>0</v>
      </c>
      <c r="G1129" s="266">
        <f>ROUND(E1129*F1129,2)</f>
        <v>0</v>
      </c>
    </row>
    <row r="1130" spans="1:7" s="211" customFormat="1" ht="24" customHeight="1" x14ac:dyDescent="0.2">
      <c r="A1130" s="206" t="str">
        <f t="shared" si="336"/>
        <v/>
      </c>
      <c r="B1130" s="204">
        <f t="shared" si="337"/>
        <v>0</v>
      </c>
      <c r="C1130" s="205"/>
      <c r="D1130" s="206" t="str">
        <f t="shared" si="338"/>
        <v/>
      </c>
      <c r="E1130" s="207"/>
      <c r="F1130" s="210">
        <f t="shared" si="339"/>
        <v>0</v>
      </c>
      <c r="G1130" s="266">
        <f t="shared" ref="G1130:G1135" si="340">ROUND(E1130*F1130,2)</f>
        <v>0</v>
      </c>
    </row>
    <row r="1131" spans="1:7" s="211" customFormat="1" ht="24" customHeight="1" x14ac:dyDescent="0.2">
      <c r="A1131" s="206" t="str">
        <f t="shared" si="336"/>
        <v/>
      </c>
      <c r="B1131" s="204">
        <f t="shared" si="337"/>
        <v>0</v>
      </c>
      <c r="C1131" s="205"/>
      <c r="D1131" s="206" t="str">
        <f t="shared" si="338"/>
        <v/>
      </c>
      <c r="E1131" s="207"/>
      <c r="F1131" s="210">
        <f t="shared" si="339"/>
        <v>0</v>
      </c>
      <c r="G1131" s="266">
        <f t="shared" si="340"/>
        <v>0</v>
      </c>
    </row>
    <row r="1132" spans="1:7" s="211" customFormat="1" ht="24" customHeight="1" x14ac:dyDescent="0.2">
      <c r="A1132" s="206" t="str">
        <f t="shared" si="336"/>
        <v/>
      </c>
      <c r="B1132" s="204">
        <f t="shared" si="337"/>
        <v>0</v>
      </c>
      <c r="C1132" s="205"/>
      <c r="D1132" s="206" t="str">
        <f t="shared" si="338"/>
        <v/>
      </c>
      <c r="E1132" s="207"/>
      <c r="F1132" s="208">
        <f t="shared" si="339"/>
        <v>0</v>
      </c>
      <c r="G1132" s="266">
        <f t="shared" si="340"/>
        <v>0</v>
      </c>
    </row>
    <row r="1133" spans="1:7" s="211" customFormat="1" ht="24" customHeight="1" x14ac:dyDescent="0.2">
      <c r="A1133" s="206" t="str">
        <f t="shared" si="336"/>
        <v/>
      </c>
      <c r="B1133" s="204">
        <f t="shared" si="337"/>
        <v>0</v>
      </c>
      <c r="C1133" s="205"/>
      <c r="D1133" s="206" t="str">
        <f t="shared" si="338"/>
        <v/>
      </c>
      <c r="E1133" s="207"/>
      <c r="F1133" s="208">
        <f t="shared" si="339"/>
        <v>0</v>
      </c>
      <c r="G1133" s="266">
        <f t="shared" si="340"/>
        <v>0</v>
      </c>
    </row>
    <row r="1134" spans="1:7" s="211" customFormat="1" ht="24" customHeight="1" x14ac:dyDescent="0.2">
      <c r="A1134" s="206" t="str">
        <f t="shared" si="336"/>
        <v/>
      </c>
      <c r="B1134" s="204">
        <f t="shared" si="337"/>
        <v>0</v>
      </c>
      <c r="C1134" s="205"/>
      <c r="D1134" s="206" t="str">
        <f t="shared" si="338"/>
        <v/>
      </c>
      <c r="E1134" s="207"/>
      <c r="F1134" s="208">
        <f t="shared" si="339"/>
        <v>0</v>
      </c>
      <c r="G1134" s="266">
        <f t="shared" si="340"/>
        <v>0</v>
      </c>
    </row>
    <row r="1135" spans="1:7" s="211" customFormat="1" ht="24" customHeight="1" x14ac:dyDescent="0.2">
      <c r="A1135" s="206" t="str">
        <f t="shared" si="336"/>
        <v/>
      </c>
      <c r="B1135" s="204">
        <f t="shared" si="337"/>
        <v>0</v>
      </c>
      <c r="C1135" s="205"/>
      <c r="D1135" s="206" t="str">
        <f t="shared" si="338"/>
        <v/>
      </c>
      <c r="E1135" s="207"/>
      <c r="F1135" s="208">
        <f t="shared" si="339"/>
        <v>0</v>
      </c>
      <c r="G1135" s="266">
        <f t="shared" si="340"/>
        <v>0</v>
      </c>
    </row>
    <row r="1136" spans="1:7" ht="24" customHeight="1" x14ac:dyDescent="0.2">
      <c r="A1136" s="267"/>
      <c r="D1136" s="88"/>
      <c r="E1136" s="89"/>
      <c r="F1136" s="253" t="s">
        <v>31</v>
      </c>
      <c r="G1136" s="268">
        <f>SUBTOTAL(9,G1128:G1135)</f>
        <v>0</v>
      </c>
    </row>
    <row r="1137" spans="1:7" ht="24" customHeight="1" x14ac:dyDescent="0.2">
      <c r="A1137" s="267"/>
      <c r="C1137" s="98" t="s">
        <v>605</v>
      </c>
      <c r="D1137" s="88"/>
      <c r="E1137" s="89"/>
      <c r="G1137" s="269"/>
    </row>
    <row r="1138" spans="1:7" s="211" customFormat="1" ht="24" customHeight="1" x14ac:dyDescent="0.2">
      <c r="A1138" s="206" t="str">
        <f t="shared" ref="A1138:A1146" si="341">IFERROR(VLOOKUP(C1138,Tabla_Insumos,4,FALSE),"")</f>
        <v/>
      </c>
      <c r="B1138" s="204" t="str">
        <f t="shared" ref="B1138:B1146" si="342">IFERROR(VLOOKUP(C1138,Tabla_Insumos,5,FALSE),"")</f>
        <v/>
      </c>
      <c r="C1138" s="205"/>
      <c r="D1138" s="206" t="str">
        <f t="shared" ref="D1138:D1146" si="343">IFERROR(VLOOKUP(C1138,Tabla_Insumos,2,FALSE),"")</f>
        <v/>
      </c>
      <c r="E1138" s="207"/>
      <c r="F1138" s="208">
        <f t="shared" ref="F1138:F1146" si="344">IFERROR(VLOOKUP(C1138,Tabla_Insumos,3,FALSE),0)</f>
        <v>0</v>
      </c>
      <c r="G1138" s="266">
        <f t="shared" ref="G1138:G1146" si="345">ROUND(E1138*F1138,2)</f>
        <v>0</v>
      </c>
    </row>
    <row r="1139" spans="1:7" s="211" customFormat="1" ht="24" customHeight="1" x14ac:dyDescent="0.2">
      <c r="A1139" s="206" t="str">
        <f t="shared" si="341"/>
        <v/>
      </c>
      <c r="B1139" s="204" t="str">
        <f t="shared" si="342"/>
        <v/>
      </c>
      <c r="C1139" s="205"/>
      <c r="D1139" s="206" t="str">
        <f t="shared" si="343"/>
        <v/>
      </c>
      <c r="E1139" s="207"/>
      <c r="F1139" s="208">
        <f t="shared" si="344"/>
        <v>0</v>
      </c>
      <c r="G1139" s="266">
        <f t="shared" si="345"/>
        <v>0</v>
      </c>
    </row>
    <row r="1140" spans="1:7" s="211" customFormat="1" ht="24" customHeight="1" x14ac:dyDescent="0.2">
      <c r="A1140" s="206" t="str">
        <f t="shared" si="341"/>
        <v/>
      </c>
      <c r="B1140" s="204" t="str">
        <f t="shared" si="342"/>
        <v/>
      </c>
      <c r="C1140" s="205"/>
      <c r="D1140" s="206" t="str">
        <f t="shared" si="343"/>
        <v/>
      </c>
      <c r="E1140" s="207"/>
      <c r="F1140" s="208">
        <f t="shared" si="344"/>
        <v>0</v>
      </c>
      <c r="G1140" s="266">
        <f t="shared" si="345"/>
        <v>0</v>
      </c>
    </row>
    <row r="1141" spans="1:7" s="211" customFormat="1" ht="24" customHeight="1" x14ac:dyDescent="0.2">
      <c r="A1141" s="206" t="str">
        <f t="shared" si="341"/>
        <v/>
      </c>
      <c r="B1141" s="204" t="str">
        <f t="shared" si="342"/>
        <v/>
      </c>
      <c r="C1141" s="205"/>
      <c r="D1141" s="206" t="str">
        <f t="shared" si="343"/>
        <v/>
      </c>
      <c r="E1141" s="207"/>
      <c r="F1141" s="208">
        <f t="shared" si="344"/>
        <v>0</v>
      </c>
      <c r="G1141" s="266">
        <f t="shared" si="345"/>
        <v>0</v>
      </c>
    </row>
    <row r="1142" spans="1:7" s="211" customFormat="1" ht="24" customHeight="1" x14ac:dyDescent="0.2">
      <c r="A1142" s="206" t="str">
        <f t="shared" si="341"/>
        <v/>
      </c>
      <c r="B1142" s="204" t="str">
        <f t="shared" si="342"/>
        <v/>
      </c>
      <c r="C1142" s="205"/>
      <c r="D1142" s="206" t="str">
        <f t="shared" si="343"/>
        <v/>
      </c>
      <c r="E1142" s="207"/>
      <c r="F1142" s="208">
        <f t="shared" si="344"/>
        <v>0</v>
      </c>
      <c r="G1142" s="266">
        <f t="shared" si="345"/>
        <v>0</v>
      </c>
    </row>
    <row r="1143" spans="1:7" s="211" customFormat="1" ht="24" customHeight="1" x14ac:dyDescent="0.2">
      <c r="A1143" s="206" t="str">
        <f t="shared" si="341"/>
        <v/>
      </c>
      <c r="B1143" s="204" t="str">
        <f t="shared" si="342"/>
        <v/>
      </c>
      <c r="C1143" s="205"/>
      <c r="D1143" s="206" t="str">
        <f t="shared" si="343"/>
        <v/>
      </c>
      <c r="E1143" s="207"/>
      <c r="F1143" s="208">
        <f t="shared" si="344"/>
        <v>0</v>
      </c>
      <c r="G1143" s="266">
        <f t="shared" si="345"/>
        <v>0</v>
      </c>
    </row>
    <row r="1144" spans="1:7" s="211" customFormat="1" ht="24" customHeight="1" x14ac:dyDescent="0.2">
      <c r="A1144" s="206" t="str">
        <f t="shared" si="341"/>
        <v/>
      </c>
      <c r="B1144" s="204" t="str">
        <f t="shared" si="342"/>
        <v/>
      </c>
      <c r="C1144" s="205"/>
      <c r="D1144" s="206" t="str">
        <f t="shared" si="343"/>
        <v/>
      </c>
      <c r="E1144" s="207"/>
      <c r="F1144" s="208">
        <f t="shared" si="344"/>
        <v>0</v>
      </c>
      <c r="G1144" s="266">
        <f t="shared" si="345"/>
        <v>0</v>
      </c>
    </row>
    <row r="1145" spans="1:7" s="211" customFormat="1" ht="24" customHeight="1" x14ac:dyDescent="0.2">
      <c r="A1145" s="206" t="str">
        <f t="shared" si="341"/>
        <v/>
      </c>
      <c r="B1145" s="204" t="str">
        <f t="shared" si="342"/>
        <v/>
      </c>
      <c r="C1145" s="205"/>
      <c r="D1145" s="206" t="str">
        <f t="shared" si="343"/>
        <v/>
      </c>
      <c r="E1145" s="207"/>
      <c r="F1145" s="208">
        <f t="shared" si="344"/>
        <v>0</v>
      </c>
      <c r="G1145" s="266">
        <f t="shared" si="345"/>
        <v>0</v>
      </c>
    </row>
    <row r="1146" spans="1:7" s="211" customFormat="1" ht="24" customHeight="1" x14ac:dyDescent="0.2">
      <c r="A1146" s="206" t="str">
        <f t="shared" si="341"/>
        <v/>
      </c>
      <c r="B1146" s="204" t="str">
        <f t="shared" si="342"/>
        <v/>
      </c>
      <c r="C1146" s="205"/>
      <c r="D1146" s="206" t="str">
        <f t="shared" si="343"/>
        <v/>
      </c>
      <c r="E1146" s="207"/>
      <c r="F1146" s="208">
        <f t="shared" si="344"/>
        <v>0</v>
      </c>
      <c r="G1146" s="266">
        <f t="shared" si="345"/>
        <v>0</v>
      </c>
    </row>
    <row r="1147" spans="1:7" ht="24" customHeight="1" x14ac:dyDescent="0.2">
      <c r="A1147" s="270"/>
      <c r="B1147" s="88"/>
      <c r="D1147" s="88"/>
      <c r="E1147" s="89"/>
      <c r="F1147" s="253" t="s">
        <v>32</v>
      </c>
      <c r="G1147" s="268">
        <f>SUBTOTAL(9,G1138:G1146)</f>
        <v>0</v>
      </c>
    </row>
    <row r="1148" spans="1:7" ht="24" customHeight="1" x14ac:dyDescent="0.2">
      <c r="A1148" s="271"/>
      <c r="B1148" s="88"/>
      <c r="D1148" s="88"/>
      <c r="E1148" s="89"/>
      <c r="G1148" s="269"/>
    </row>
    <row r="1149" spans="1:7" ht="24" customHeight="1" x14ac:dyDescent="0.2">
      <c r="A1149" s="272" t="str">
        <f>B1107</f>
        <v>2.14.1</v>
      </c>
      <c r="B1149" s="273" t="str">
        <f>C1107</f>
        <v>Tendido Subterráneo</v>
      </c>
      <c r="C1149" s="95"/>
      <c r="D1149" s="95" t="s">
        <v>33</v>
      </c>
      <c r="E1149" s="96"/>
      <c r="F1149" s="275" t="s">
        <v>34</v>
      </c>
      <c r="G1149" s="274">
        <f>SUBTOTAL(9,G1112:G1148)</f>
        <v>0</v>
      </c>
    </row>
    <row r="1151" spans="1:7" ht="24" customHeight="1" x14ac:dyDescent="0.2">
      <c r="A1151" s="254" t="s">
        <v>36</v>
      </c>
      <c r="B1151" s="255"/>
      <c r="C1151" s="255"/>
      <c r="D1151" s="255"/>
      <c r="E1151" s="255"/>
      <c r="F1151" s="255"/>
      <c r="G1151" s="256"/>
    </row>
    <row r="1152" spans="1:7" ht="24" customHeight="1" x14ac:dyDescent="0.2">
      <c r="A1152" s="257" t="s">
        <v>601</v>
      </c>
      <c r="B1152" s="84" t="str">
        <f>Comitente</f>
        <v>SUBSECRETARIA DE ARQUITECTURA</v>
      </c>
      <c r="C1152" s="80"/>
      <c r="D1152" s="85"/>
      <c r="E1152" s="85"/>
      <c r="F1152" s="86"/>
      <c r="G1152" s="258"/>
    </row>
    <row r="1153" spans="1:123" ht="24" customHeight="1" x14ac:dyDescent="0.2">
      <c r="A1153" s="257" t="s">
        <v>602</v>
      </c>
      <c r="B1153" s="84">
        <f>Contratista</f>
        <v>0</v>
      </c>
      <c r="C1153" s="81"/>
      <c r="D1153" s="81"/>
      <c r="E1153" s="81"/>
      <c r="F1153" s="87"/>
      <c r="G1153" s="259"/>
    </row>
    <row r="1154" spans="1:123" ht="24" customHeight="1" x14ac:dyDescent="0.2">
      <c r="A1154" s="257" t="s">
        <v>23</v>
      </c>
      <c r="B1154" s="84" t="str">
        <f>Obra</f>
        <v>Provincia de la Rioja</v>
      </c>
      <c r="C1154" s="81"/>
      <c r="D1154" s="81"/>
      <c r="E1154" s="81"/>
      <c r="F1154" s="87" t="s">
        <v>37</v>
      </c>
      <c r="G1154" s="260">
        <f>Fecha_Base</f>
        <v>0</v>
      </c>
    </row>
    <row r="1155" spans="1:123" ht="24" customHeight="1" x14ac:dyDescent="0.2">
      <c r="A1155" s="261" t="s">
        <v>600</v>
      </c>
      <c r="B1155" s="82" t="str">
        <f>Ubicación</f>
        <v>CHIMBAS - SAN JUAN</v>
      </c>
      <c r="C1155" s="82"/>
      <c r="D1155" s="88"/>
      <c r="E1155" s="89"/>
      <c r="G1155" s="262"/>
    </row>
    <row r="1156" spans="1:123" ht="24" customHeight="1" x14ac:dyDescent="0.2">
      <c r="A1156" s="261" t="s">
        <v>38</v>
      </c>
      <c r="B1156" s="91">
        <f>IFERROR(VALUE(LEFT(B1157,FIND(".",B1157)-1)),"")</f>
        <v>2</v>
      </c>
      <c r="C1156" s="83" t="str">
        <f>IFERROR(VLOOKUP(B1156,Tabla_CyP,2,FALSE),"")</f>
        <v/>
      </c>
      <c r="E1156" s="89"/>
      <c r="G1156" s="262"/>
    </row>
    <row r="1157" spans="1:123" ht="24" customHeight="1" x14ac:dyDescent="0.2">
      <c r="A1157" s="261" t="s">
        <v>24</v>
      </c>
      <c r="B1157" s="92" t="str">
        <f>IFERROR(VLOOKUP(COUNTIF($A$1:A1157,"ANALISIS DE PRECIOS"),Tabla_NumeroItem,2,FALSE),"")</f>
        <v>2.14.2</v>
      </c>
      <c r="C1157" s="83" t="str">
        <f>IFERROR(VLOOKUP(B1157,Tabla_CyP,2,FALSE),"")</f>
        <v>Tablero</v>
      </c>
      <c r="D1157" s="88"/>
      <c r="E1157" s="89"/>
      <c r="F1157" s="87" t="s">
        <v>25</v>
      </c>
      <c r="G1157" s="263" t="str">
        <f>IFERROR(VLOOKUP(B1157,Tabla_CyP,4,FALSE),"")</f>
        <v>gl</v>
      </c>
    </row>
    <row r="1158" spans="1:123" ht="24" customHeight="1" x14ac:dyDescent="0.2">
      <c r="A1158" s="261"/>
      <c r="B1158" s="82"/>
      <c r="D1158" s="88"/>
      <c r="E1158" s="89"/>
      <c r="G1158" s="262"/>
    </row>
    <row r="1159" spans="1:123" ht="24" customHeight="1" x14ac:dyDescent="0.2">
      <c r="A1159" s="345" t="s">
        <v>506</v>
      </c>
      <c r="B1159" s="346"/>
      <c r="C1159" s="347" t="s">
        <v>0</v>
      </c>
      <c r="D1159" s="347" t="s">
        <v>26</v>
      </c>
      <c r="E1159" s="349" t="s">
        <v>27</v>
      </c>
      <c r="F1159" s="351" t="s">
        <v>28</v>
      </c>
      <c r="G1159" s="351" t="s">
        <v>29</v>
      </c>
    </row>
    <row r="1160" spans="1:123" s="88" customFormat="1" ht="24" customHeight="1" x14ac:dyDescent="0.2">
      <c r="A1160" s="93" t="s">
        <v>507</v>
      </c>
      <c r="B1160" s="93" t="s">
        <v>508</v>
      </c>
      <c r="C1160" s="348"/>
      <c r="D1160" s="348"/>
      <c r="E1160" s="350"/>
      <c r="F1160" s="352"/>
      <c r="G1160" s="352"/>
      <c r="H1160" s="212"/>
      <c r="I1160" s="212"/>
      <c r="J1160" s="212"/>
      <c r="K1160" s="212"/>
      <c r="L1160" s="212"/>
      <c r="M1160" s="212"/>
      <c r="N1160" s="212"/>
      <c r="O1160" s="212"/>
      <c r="P1160" s="212"/>
      <c r="Q1160" s="212"/>
      <c r="R1160" s="212"/>
      <c r="S1160" s="212"/>
      <c r="T1160" s="212"/>
      <c r="U1160" s="212"/>
      <c r="V1160" s="212"/>
      <c r="W1160" s="212"/>
      <c r="X1160" s="212"/>
      <c r="Y1160" s="212"/>
      <c r="Z1160" s="212"/>
      <c r="AA1160" s="212"/>
      <c r="AB1160" s="212"/>
      <c r="AC1160" s="212"/>
      <c r="AD1160" s="212"/>
      <c r="AE1160" s="212"/>
      <c r="AF1160" s="212"/>
      <c r="AG1160" s="212"/>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c r="BI1160" s="212"/>
      <c r="BJ1160" s="212"/>
      <c r="BK1160" s="212"/>
      <c r="BL1160" s="212"/>
      <c r="BM1160" s="212"/>
      <c r="BN1160" s="212"/>
      <c r="BO1160" s="212"/>
      <c r="BP1160" s="212"/>
      <c r="BQ1160" s="212"/>
      <c r="BR1160" s="212"/>
      <c r="BS1160" s="212"/>
      <c r="BT1160" s="212"/>
      <c r="BU1160" s="212"/>
      <c r="BV1160" s="212"/>
      <c r="BW1160" s="212"/>
      <c r="BX1160" s="212"/>
      <c r="BY1160" s="212"/>
      <c r="BZ1160" s="212"/>
      <c r="CA1160" s="212"/>
      <c r="CB1160" s="212"/>
      <c r="CC1160" s="212"/>
      <c r="CD1160" s="212"/>
      <c r="CE1160" s="212"/>
      <c r="CF1160" s="212"/>
      <c r="CG1160" s="212"/>
      <c r="CH1160" s="212"/>
      <c r="CI1160" s="212"/>
      <c r="CJ1160" s="212"/>
      <c r="CK1160" s="212"/>
      <c r="CL1160" s="212"/>
      <c r="CM1160" s="212"/>
      <c r="CN1160" s="212"/>
      <c r="CO1160" s="212"/>
      <c r="CP1160" s="212"/>
      <c r="CQ1160" s="212"/>
      <c r="CR1160" s="212"/>
      <c r="CS1160" s="212"/>
      <c r="CT1160" s="212"/>
      <c r="CU1160" s="212"/>
      <c r="CV1160" s="212"/>
      <c r="CW1160" s="212"/>
      <c r="CX1160" s="212"/>
      <c r="CY1160" s="212"/>
      <c r="CZ1160" s="212"/>
      <c r="DA1160" s="212"/>
      <c r="DB1160" s="212"/>
      <c r="DC1160" s="212"/>
      <c r="DD1160" s="212"/>
      <c r="DE1160" s="212"/>
      <c r="DF1160" s="212"/>
      <c r="DG1160" s="212"/>
      <c r="DH1160" s="212"/>
      <c r="DI1160" s="212"/>
      <c r="DJ1160" s="212"/>
      <c r="DK1160" s="212"/>
      <c r="DL1160" s="212"/>
      <c r="DM1160" s="212"/>
      <c r="DN1160" s="212"/>
      <c r="DO1160" s="212"/>
      <c r="DP1160" s="212"/>
      <c r="DQ1160" s="212"/>
      <c r="DR1160" s="212"/>
      <c r="DS1160" s="212"/>
    </row>
    <row r="1161" spans="1:123" ht="24" customHeight="1" x14ac:dyDescent="0.2">
      <c r="A1161" s="264"/>
      <c r="B1161" s="94"/>
      <c r="C1161" s="131" t="s">
        <v>603</v>
      </c>
      <c r="D1161" s="95"/>
      <c r="E1161" s="96"/>
      <c r="F1161" s="97"/>
      <c r="G1161" s="265"/>
    </row>
    <row r="1162" spans="1:123" s="211" customFormat="1" ht="24" customHeight="1" x14ac:dyDescent="0.2">
      <c r="A1162" s="206" t="str">
        <f t="shared" ref="A1162:A1175" si="346">IFERROR(VLOOKUP(C1162,Tabla_Insumos,4,FALSE),"")</f>
        <v/>
      </c>
      <c r="B1162" s="204" t="str">
        <f>IFERROR(VLOOKUP(C1162,Tabla_Insumos,5,FALSE),"")</f>
        <v/>
      </c>
      <c r="C1162" s="205"/>
      <c r="D1162" s="206" t="str">
        <f t="shared" ref="D1162:D1175" si="347">IFERROR(VLOOKUP(C1162,Tabla_Insumos,2,FALSE),"")</f>
        <v/>
      </c>
      <c r="E1162" s="207"/>
      <c r="F1162" s="208">
        <f t="shared" ref="F1162:F1175" si="348">IFERROR(VLOOKUP(C1162,Tabla_Insumos,3,FALSE),0)</f>
        <v>0</v>
      </c>
      <c r="G1162" s="266">
        <f>ROUND(E1162*F1162,2)</f>
        <v>0</v>
      </c>
    </row>
    <row r="1163" spans="1:123" s="211" customFormat="1" ht="24" customHeight="1" x14ac:dyDescent="0.2">
      <c r="A1163" s="206" t="str">
        <f t="shared" si="346"/>
        <v/>
      </c>
      <c r="B1163" s="204" t="str">
        <f t="shared" ref="B1163:B1175" si="349">IFERROR(VLOOKUP(C1163,Tabla_Insumos,5,FALSE),"")</f>
        <v/>
      </c>
      <c r="C1163" s="205"/>
      <c r="D1163" s="206" t="str">
        <f t="shared" si="347"/>
        <v/>
      </c>
      <c r="E1163" s="207"/>
      <c r="F1163" s="208">
        <f t="shared" si="348"/>
        <v>0</v>
      </c>
      <c r="G1163" s="266">
        <f t="shared" ref="G1163:G1175" si="350">ROUND(E1163*F1163,2)</f>
        <v>0</v>
      </c>
    </row>
    <row r="1164" spans="1:123" s="211" customFormat="1" ht="24" customHeight="1" x14ac:dyDescent="0.2">
      <c r="A1164" s="206" t="str">
        <f t="shared" si="346"/>
        <v/>
      </c>
      <c r="B1164" s="204" t="str">
        <f t="shared" si="349"/>
        <v/>
      </c>
      <c r="C1164" s="205"/>
      <c r="D1164" s="206" t="str">
        <f t="shared" si="347"/>
        <v/>
      </c>
      <c r="E1164" s="207"/>
      <c r="F1164" s="208">
        <f t="shared" si="348"/>
        <v>0</v>
      </c>
      <c r="G1164" s="266">
        <f t="shared" si="350"/>
        <v>0</v>
      </c>
    </row>
    <row r="1165" spans="1:123" s="211" customFormat="1" ht="24" customHeight="1" x14ac:dyDescent="0.2">
      <c r="A1165" s="206" t="str">
        <f t="shared" si="346"/>
        <v/>
      </c>
      <c r="B1165" s="204" t="str">
        <f t="shared" si="349"/>
        <v/>
      </c>
      <c r="C1165" s="205"/>
      <c r="D1165" s="206" t="str">
        <f t="shared" si="347"/>
        <v/>
      </c>
      <c r="E1165" s="207"/>
      <c r="F1165" s="208">
        <f t="shared" si="348"/>
        <v>0</v>
      </c>
      <c r="G1165" s="266">
        <f t="shared" si="350"/>
        <v>0</v>
      </c>
    </row>
    <row r="1166" spans="1:123" s="211" customFormat="1" ht="24" customHeight="1" x14ac:dyDescent="0.2">
      <c r="A1166" s="206" t="str">
        <f t="shared" si="346"/>
        <v/>
      </c>
      <c r="B1166" s="204" t="str">
        <f t="shared" si="349"/>
        <v/>
      </c>
      <c r="C1166" s="205"/>
      <c r="D1166" s="206" t="str">
        <f t="shared" si="347"/>
        <v/>
      </c>
      <c r="E1166" s="207"/>
      <c r="F1166" s="208">
        <f t="shared" si="348"/>
        <v>0</v>
      </c>
      <c r="G1166" s="266">
        <f t="shared" si="350"/>
        <v>0</v>
      </c>
    </row>
    <row r="1167" spans="1:123" s="211" customFormat="1" ht="24" customHeight="1" x14ac:dyDescent="0.2">
      <c r="A1167" s="206" t="str">
        <f t="shared" si="346"/>
        <v/>
      </c>
      <c r="B1167" s="204" t="str">
        <f t="shared" si="349"/>
        <v/>
      </c>
      <c r="C1167" s="205"/>
      <c r="D1167" s="206" t="str">
        <f t="shared" si="347"/>
        <v/>
      </c>
      <c r="E1167" s="207"/>
      <c r="F1167" s="208">
        <f t="shared" si="348"/>
        <v>0</v>
      </c>
      <c r="G1167" s="266">
        <f t="shared" si="350"/>
        <v>0</v>
      </c>
    </row>
    <row r="1168" spans="1:123" s="211" customFormat="1" ht="24" customHeight="1" x14ac:dyDescent="0.2">
      <c r="A1168" s="206" t="str">
        <f t="shared" si="346"/>
        <v/>
      </c>
      <c r="B1168" s="204" t="str">
        <f t="shared" si="349"/>
        <v/>
      </c>
      <c r="C1168" s="205"/>
      <c r="D1168" s="206" t="str">
        <f t="shared" si="347"/>
        <v/>
      </c>
      <c r="E1168" s="207"/>
      <c r="F1168" s="208">
        <f t="shared" si="348"/>
        <v>0</v>
      </c>
      <c r="G1168" s="266">
        <f t="shared" si="350"/>
        <v>0</v>
      </c>
    </row>
    <row r="1169" spans="1:7" s="211" customFormat="1" ht="24" customHeight="1" x14ac:dyDescent="0.2">
      <c r="A1169" s="206" t="str">
        <f t="shared" si="346"/>
        <v/>
      </c>
      <c r="B1169" s="204" t="str">
        <f t="shared" si="349"/>
        <v/>
      </c>
      <c r="C1169" s="205"/>
      <c r="D1169" s="206" t="str">
        <f t="shared" si="347"/>
        <v/>
      </c>
      <c r="E1169" s="207"/>
      <c r="F1169" s="208">
        <f t="shared" si="348"/>
        <v>0</v>
      </c>
      <c r="G1169" s="266">
        <f t="shared" si="350"/>
        <v>0</v>
      </c>
    </row>
    <row r="1170" spans="1:7" s="211" customFormat="1" ht="24" customHeight="1" x14ac:dyDescent="0.2">
      <c r="A1170" s="206" t="str">
        <f t="shared" si="346"/>
        <v/>
      </c>
      <c r="B1170" s="204" t="str">
        <f t="shared" si="349"/>
        <v/>
      </c>
      <c r="C1170" s="205"/>
      <c r="D1170" s="206" t="str">
        <f t="shared" si="347"/>
        <v/>
      </c>
      <c r="E1170" s="207"/>
      <c r="F1170" s="208">
        <f t="shared" si="348"/>
        <v>0</v>
      </c>
      <c r="G1170" s="266">
        <f t="shared" si="350"/>
        <v>0</v>
      </c>
    </row>
    <row r="1171" spans="1:7" s="211" customFormat="1" ht="24" customHeight="1" x14ac:dyDescent="0.2">
      <c r="A1171" s="206" t="str">
        <f t="shared" si="346"/>
        <v/>
      </c>
      <c r="B1171" s="204" t="str">
        <f t="shared" si="349"/>
        <v/>
      </c>
      <c r="C1171" s="205"/>
      <c r="D1171" s="206" t="str">
        <f t="shared" si="347"/>
        <v/>
      </c>
      <c r="E1171" s="207"/>
      <c r="F1171" s="208">
        <f t="shared" si="348"/>
        <v>0</v>
      </c>
      <c r="G1171" s="266">
        <f t="shared" si="350"/>
        <v>0</v>
      </c>
    </row>
    <row r="1172" spans="1:7" s="211" customFormat="1" ht="24" customHeight="1" x14ac:dyDescent="0.2">
      <c r="A1172" s="206" t="str">
        <f t="shared" si="346"/>
        <v/>
      </c>
      <c r="B1172" s="204" t="str">
        <f t="shared" si="349"/>
        <v/>
      </c>
      <c r="C1172" s="205"/>
      <c r="D1172" s="206" t="str">
        <f t="shared" si="347"/>
        <v/>
      </c>
      <c r="E1172" s="207"/>
      <c r="F1172" s="208">
        <f t="shared" si="348"/>
        <v>0</v>
      </c>
      <c r="G1172" s="266">
        <f t="shared" si="350"/>
        <v>0</v>
      </c>
    </row>
    <row r="1173" spans="1:7" s="211" customFormat="1" ht="24" customHeight="1" x14ac:dyDescent="0.2">
      <c r="A1173" s="206" t="str">
        <f t="shared" si="346"/>
        <v/>
      </c>
      <c r="B1173" s="204" t="str">
        <f t="shared" si="349"/>
        <v/>
      </c>
      <c r="C1173" s="205"/>
      <c r="D1173" s="206" t="str">
        <f t="shared" si="347"/>
        <v/>
      </c>
      <c r="E1173" s="207"/>
      <c r="F1173" s="208">
        <f t="shared" si="348"/>
        <v>0</v>
      </c>
      <c r="G1173" s="266">
        <f t="shared" si="350"/>
        <v>0</v>
      </c>
    </row>
    <row r="1174" spans="1:7" s="211" customFormat="1" ht="24" customHeight="1" x14ac:dyDescent="0.2">
      <c r="A1174" s="206" t="str">
        <f t="shared" si="346"/>
        <v/>
      </c>
      <c r="B1174" s="204" t="str">
        <f t="shared" si="349"/>
        <v/>
      </c>
      <c r="C1174" s="205"/>
      <c r="D1174" s="206" t="str">
        <f t="shared" si="347"/>
        <v/>
      </c>
      <c r="E1174" s="207"/>
      <c r="F1174" s="208">
        <f t="shared" si="348"/>
        <v>0</v>
      </c>
      <c r="G1174" s="266">
        <f t="shared" si="350"/>
        <v>0</v>
      </c>
    </row>
    <row r="1175" spans="1:7" s="211" customFormat="1" ht="24" customHeight="1" x14ac:dyDescent="0.2">
      <c r="A1175" s="206" t="str">
        <f t="shared" si="346"/>
        <v/>
      </c>
      <c r="B1175" s="204" t="str">
        <f t="shared" si="349"/>
        <v/>
      </c>
      <c r="C1175" s="205"/>
      <c r="D1175" s="206" t="str">
        <f t="shared" si="347"/>
        <v/>
      </c>
      <c r="E1175" s="207"/>
      <c r="F1175" s="209">
        <f t="shared" si="348"/>
        <v>0</v>
      </c>
      <c r="G1175" s="266">
        <f t="shared" si="350"/>
        <v>0</v>
      </c>
    </row>
    <row r="1176" spans="1:7" ht="24" customHeight="1" x14ac:dyDescent="0.2">
      <c r="A1176" s="267"/>
      <c r="D1176" s="88"/>
      <c r="E1176" s="89"/>
      <c r="F1176" s="253" t="s">
        <v>30</v>
      </c>
      <c r="G1176" s="268">
        <f>SUBTOTAL(9,G1162:G1175)</f>
        <v>0</v>
      </c>
    </row>
    <row r="1177" spans="1:7" ht="24" customHeight="1" x14ac:dyDescent="0.2">
      <c r="A1177" s="267"/>
      <c r="C1177" s="98" t="s">
        <v>604</v>
      </c>
      <c r="D1177" s="88"/>
      <c r="E1177" s="89"/>
      <c r="G1177" s="269"/>
    </row>
    <row r="1178" spans="1:7" s="211" customFormat="1" ht="24" customHeight="1" x14ac:dyDescent="0.2">
      <c r="A1178" s="206" t="str">
        <f t="shared" ref="A1178:A1185" si="351">IFERROR(VLOOKUP(C1178,Tabla_Insumos,4,FALSE),"")</f>
        <v/>
      </c>
      <c r="B1178" s="204">
        <f t="shared" ref="B1178:B1185" si="352">IFERROR(VLOOKUP(A1178,Tabla_Indices,5,FALSE),"")</f>
        <v>0</v>
      </c>
      <c r="C1178" s="205"/>
      <c r="D1178" s="206" t="str">
        <f t="shared" ref="D1178:D1185" si="353">IFERROR(VLOOKUP(C1178,Tabla_Insumos,2,FALSE),"")</f>
        <v/>
      </c>
      <c r="E1178" s="207"/>
      <c r="F1178" s="210">
        <f t="shared" ref="F1178:F1185" si="354">IFERROR(VLOOKUP(C1178,Tabla_Insumos,3,FALSE),0)</f>
        <v>0</v>
      </c>
      <c r="G1178" s="266">
        <f>ROUND(E1178*F1178,2)</f>
        <v>0</v>
      </c>
    </row>
    <row r="1179" spans="1:7" s="211" customFormat="1" ht="24" customHeight="1" x14ac:dyDescent="0.2">
      <c r="A1179" s="206" t="str">
        <f t="shared" si="351"/>
        <v/>
      </c>
      <c r="B1179" s="204">
        <f t="shared" si="352"/>
        <v>0</v>
      </c>
      <c r="C1179" s="205"/>
      <c r="D1179" s="206" t="str">
        <f t="shared" si="353"/>
        <v/>
      </c>
      <c r="E1179" s="207"/>
      <c r="F1179" s="210">
        <f t="shared" si="354"/>
        <v>0</v>
      </c>
      <c r="G1179" s="266">
        <f>ROUND(E1179*F1179,2)</f>
        <v>0</v>
      </c>
    </row>
    <row r="1180" spans="1:7" s="211" customFormat="1" ht="24" customHeight="1" x14ac:dyDescent="0.2">
      <c r="A1180" s="206" t="str">
        <f t="shared" si="351"/>
        <v/>
      </c>
      <c r="B1180" s="204">
        <f t="shared" si="352"/>
        <v>0</v>
      </c>
      <c r="C1180" s="205"/>
      <c r="D1180" s="206" t="str">
        <f t="shared" si="353"/>
        <v/>
      </c>
      <c r="E1180" s="207"/>
      <c r="F1180" s="210">
        <f t="shared" si="354"/>
        <v>0</v>
      </c>
      <c r="G1180" s="266">
        <f t="shared" ref="G1180:G1185" si="355">ROUND(E1180*F1180,2)</f>
        <v>0</v>
      </c>
    </row>
    <row r="1181" spans="1:7" s="211" customFormat="1" ht="24" customHeight="1" x14ac:dyDescent="0.2">
      <c r="A1181" s="206" t="str">
        <f t="shared" si="351"/>
        <v/>
      </c>
      <c r="B1181" s="204">
        <f t="shared" si="352"/>
        <v>0</v>
      </c>
      <c r="C1181" s="205"/>
      <c r="D1181" s="206" t="str">
        <f t="shared" si="353"/>
        <v/>
      </c>
      <c r="E1181" s="207"/>
      <c r="F1181" s="210">
        <f t="shared" si="354"/>
        <v>0</v>
      </c>
      <c r="G1181" s="266">
        <f t="shared" si="355"/>
        <v>0</v>
      </c>
    </row>
    <row r="1182" spans="1:7" s="211" customFormat="1" ht="24" customHeight="1" x14ac:dyDescent="0.2">
      <c r="A1182" s="206" t="str">
        <f t="shared" si="351"/>
        <v/>
      </c>
      <c r="B1182" s="204">
        <f t="shared" si="352"/>
        <v>0</v>
      </c>
      <c r="C1182" s="205"/>
      <c r="D1182" s="206" t="str">
        <f t="shared" si="353"/>
        <v/>
      </c>
      <c r="E1182" s="207"/>
      <c r="F1182" s="208">
        <f t="shared" si="354"/>
        <v>0</v>
      </c>
      <c r="G1182" s="266">
        <f t="shared" si="355"/>
        <v>0</v>
      </c>
    </row>
    <row r="1183" spans="1:7" s="211" customFormat="1" ht="24" customHeight="1" x14ac:dyDescent="0.2">
      <c r="A1183" s="206" t="str">
        <f t="shared" si="351"/>
        <v/>
      </c>
      <c r="B1183" s="204">
        <f t="shared" si="352"/>
        <v>0</v>
      </c>
      <c r="C1183" s="205"/>
      <c r="D1183" s="206" t="str">
        <f t="shared" si="353"/>
        <v/>
      </c>
      <c r="E1183" s="207"/>
      <c r="F1183" s="208">
        <f t="shared" si="354"/>
        <v>0</v>
      </c>
      <c r="G1183" s="266">
        <f t="shared" si="355"/>
        <v>0</v>
      </c>
    </row>
    <row r="1184" spans="1:7" s="211" customFormat="1" ht="24" customHeight="1" x14ac:dyDescent="0.2">
      <c r="A1184" s="206" t="str">
        <f t="shared" si="351"/>
        <v/>
      </c>
      <c r="B1184" s="204">
        <f t="shared" si="352"/>
        <v>0</v>
      </c>
      <c r="C1184" s="205"/>
      <c r="D1184" s="206" t="str">
        <f t="shared" si="353"/>
        <v/>
      </c>
      <c r="E1184" s="207"/>
      <c r="F1184" s="208">
        <f t="shared" si="354"/>
        <v>0</v>
      </c>
      <c r="G1184" s="266">
        <f t="shared" si="355"/>
        <v>0</v>
      </c>
    </row>
    <row r="1185" spans="1:7" s="211" customFormat="1" ht="24" customHeight="1" x14ac:dyDescent="0.2">
      <c r="A1185" s="206" t="str">
        <f t="shared" si="351"/>
        <v/>
      </c>
      <c r="B1185" s="204">
        <f t="shared" si="352"/>
        <v>0</v>
      </c>
      <c r="C1185" s="205"/>
      <c r="D1185" s="206" t="str">
        <f t="shared" si="353"/>
        <v/>
      </c>
      <c r="E1185" s="207"/>
      <c r="F1185" s="208">
        <f t="shared" si="354"/>
        <v>0</v>
      </c>
      <c r="G1185" s="266">
        <f t="shared" si="355"/>
        <v>0</v>
      </c>
    </row>
    <row r="1186" spans="1:7" ht="24" customHeight="1" x14ac:dyDescent="0.2">
      <c r="A1186" s="267"/>
      <c r="D1186" s="88"/>
      <c r="E1186" s="89"/>
      <c r="F1186" s="253" t="s">
        <v>31</v>
      </c>
      <c r="G1186" s="268">
        <f>SUBTOTAL(9,G1178:G1185)</f>
        <v>0</v>
      </c>
    </row>
    <row r="1187" spans="1:7" ht="24" customHeight="1" x14ac:dyDescent="0.2">
      <c r="A1187" s="267"/>
      <c r="C1187" s="98" t="s">
        <v>605</v>
      </c>
      <c r="D1187" s="88"/>
      <c r="E1187" s="89"/>
      <c r="G1187" s="269"/>
    </row>
    <row r="1188" spans="1:7" s="211" customFormat="1" ht="24" customHeight="1" x14ac:dyDescent="0.2">
      <c r="A1188" s="206" t="str">
        <f t="shared" ref="A1188:A1196" si="356">IFERROR(VLOOKUP(C1188,Tabla_Insumos,4,FALSE),"")</f>
        <v/>
      </c>
      <c r="B1188" s="204" t="str">
        <f t="shared" ref="B1188:B1196" si="357">IFERROR(VLOOKUP(C1188,Tabla_Insumos,5,FALSE),"")</f>
        <v/>
      </c>
      <c r="C1188" s="205"/>
      <c r="D1188" s="206" t="str">
        <f t="shared" ref="D1188:D1196" si="358">IFERROR(VLOOKUP(C1188,Tabla_Insumos,2,FALSE),"")</f>
        <v/>
      </c>
      <c r="E1188" s="207"/>
      <c r="F1188" s="208">
        <f t="shared" ref="F1188:F1196" si="359">IFERROR(VLOOKUP(C1188,Tabla_Insumos,3,FALSE),0)</f>
        <v>0</v>
      </c>
      <c r="G1188" s="266">
        <f t="shared" ref="G1188:G1196" si="360">ROUND(E1188*F1188,2)</f>
        <v>0</v>
      </c>
    </row>
    <row r="1189" spans="1:7" s="211" customFormat="1" ht="24" customHeight="1" x14ac:dyDescent="0.2">
      <c r="A1189" s="206" t="str">
        <f t="shared" si="356"/>
        <v/>
      </c>
      <c r="B1189" s="204" t="str">
        <f t="shared" si="357"/>
        <v/>
      </c>
      <c r="C1189" s="205"/>
      <c r="D1189" s="206" t="str">
        <f t="shared" si="358"/>
        <v/>
      </c>
      <c r="E1189" s="207"/>
      <c r="F1189" s="208">
        <f t="shared" si="359"/>
        <v>0</v>
      </c>
      <c r="G1189" s="266">
        <f t="shared" si="360"/>
        <v>0</v>
      </c>
    </row>
    <row r="1190" spans="1:7" s="211" customFormat="1" ht="24" customHeight="1" x14ac:dyDescent="0.2">
      <c r="A1190" s="206" t="str">
        <f t="shared" si="356"/>
        <v/>
      </c>
      <c r="B1190" s="204" t="str">
        <f t="shared" si="357"/>
        <v/>
      </c>
      <c r="C1190" s="205"/>
      <c r="D1190" s="206" t="str">
        <f t="shared" si="358"/>
        <v/>
      </c>
      <c r="E1190" s="207"/>
      <c r="F1190" s="208">
        <f t="shared" si="359"/>
        <v>0</v>
      </c>
      <c r="G1190" s="266">
        <f t="shared" si="360"/>
        <v>0</v>
      </c>
    </row>
    <row r="1191" spans="1:7" s="211" customFormat="1" ht="24" customHeight="1" x14ac:dyDescent="0.2">
      <c r="A1191" s="206" t="str">
        <f t="shared" si="356"/>
        <v/>
      </c>
      <c r="B1191" s="204" t="str">
        <f t="shared" si="357"/>
        <v/>
      </c>
      <c r="C1191" s="205"/>
      <c r="D1191" s="206" t="str">
        <f t="shared" si="358"/>
        <v/>
      </c>
      <c r="E1191" s="207"/>
      <c r="F1191" s="208">
        <f t="shared" si="359"/>
        <v>0</v>
      </c>
      <c r="G1191" s="266">
        <f t="shared" si="360"/>
        <v>0</v>
      </c>
    </row>
    <row r="1192" spans="1:7" s="211" customFormat="1" ht="24" customHeight="1" x14ac:dyDescent="0.2">
      <c r="A1192" s="206" t="str">
        <f t="shared" si="356"/>
        <v/>
      </c>
      <c r="B1192" s="204" t="str">
        <f t="shared" si="357"/>
        <v/>
      </c>
      <c r="C1192" s="205"/>
      <c r="D1192" s="206" t="str">
        <f t="shared" si="358"/>
        <v/>
      </c>
      <c r="E1192" s="207"/>
      <c r="F1192" s="208">
        <f t="shared" si="359"/>
        <v>0</v>
      </c>
      <c r="G1192" s="266">
        <f t="shared" si="360"/>
        <v>0</v>
      </c>
    </row>
    <row r="1193" spans="1:7" s="211" customFormat="1" ht="24" customHeight="1" x14ac:dyDescent="0.2">
      <c r="A1193" s="206" t="str">
        <f t="shared" si="356"/>
        <v/>
      </c>
      <c r="B1193" s="204" t="str">
        <f t="shared" si="357"/>
        <v/>
      </c>
      <c r="C1193" s="205"/>
      <c r="D1193" s="206" t="str">
        <f t="shared" si="358"/>
        <v/>
      </c>
      <c r="E1193" s="207"/>
      <c r="F1193" s="208">
        <f t="shared" si="359"/>
        <v>0</v>
      </c>
      <c r="G1193" s="266">
        <f t="shared" si="360"/>
        <v>0</v>
      </c>
    </row>
    <row r="1194" spans="1:7" s="211" customFormat="1" ht="24" customHeight="1" x14ac:dyDescent="0.2">
      <c r="A1194" s="206" t="str">
        <f t="shared" si="356"/>
        <v/>
      </c>
      <c r="B1194" s="204" t="str">
        <f t="shared" si="357"/>
        <v/>
      </c>
      <c r="C1194" s="205"/>
      <c r="D1194" s="206" t="str">
        <f t="shared" si="358"/>
        <v/>
      </c>
      <c r="E1194" s="207"/>
      <c r="F1194" s="208">
        <f t="shared" si="359"/>
        <v>0</v>
      </c>
      <c r="G1194" s="266">
        <f t="shared" si="360"/>
        <v>0</v>
      </c>
    </row>
    <row r="1195" spans="1:7" s="211" customFormat="1" ht="24" customHeight="1" x14ac:dyDescent="0.2">
      <c r="A1195" s="206" t="str">
        <f t="shared" si="356"/>
        <v/>
      </c>
      <c r="B1195" s="204" t="str">
        <f t="shared" si="357"/>
        <v/>
      </c>
      <c r="C1195" s="205"/>
      <c r="D1195" s="206" t="str">
        <f t="shared" si="358"/>
        <v/>
      </c>
      <c r="E1195" s="207"/>
      <c r="F1195" s="208">
        <f t="shared" si="359"/>
        <v>0</v>
      </c>
      <c r="G1195" s="266">
        <f t="shared" si="360"/>
        <v>0</v>
      </c>
    </row>
    <row r="1196" spans="1:7" s="211" customFormat="1" ht="24" customHeight="1" x14ac:dyDescent="0.2">
      <c r="A1196" s="206" t="str">
        <f t="shared" si="356"/>
        <v/>
      </c>
      <c r="B1196" s="204" t="str">
        <f t="shared" si="357"/>
        <v/>
      </c>
      <c r="C1196" s="205"/>
      <c r="D1196" s="206" t="str">
        <f t="shared" si="358"/>
        <v/>
      </c>
      <c r="E1196" s="207"/>
      <c r="F1196" s="208">
        <f t="shared" si="359"/>
        <v>0</v>
      </c>
      <c r="G1196" s="266">
        <f t="shared" si="360"/>
        <v>0</v>
      </c>
    </row>
    <row r="1197" spans="1:7" ht="24" customHeight="1" x14ac:dyDescent="0.2">
      <c r="A1197" s="270"/>
      <c r="B1197" s="88"/>
      <c r="D1197" s="88"/>
      <c r="E1197" s="89"/>
      <c r="F1197" s="253" t="s">
        <v>32</v>
      </c>
      <c r="G1197" s="268">
        <f>SUBTOTAL(9,G1188:G1196)</f>
        <v>0</v>
      </c>
    </row>
    <row r="1198" spans="1:7" ht="24" customHeight="1" x14ac:dyDescent="0.2">
      <c r="A1198" s="271"/>
      <c r="B1198" s="88"/>
      <c r="D1198" s="88"/>
      <c r="E1198" s="89"/>
      <c r="G1198" s="269"/>
    </row>
    <row r="1199" spans="1:7" ht="24" customHeight="1" x14ac:dyDescent="0.2">
      <c r="A1199" s="272" t="str">
        <f>B1157</f>
        <v>2.14.2</v>
      </c>
      <c r="B1199" s="273" t="str">
        <f>C1157</f>
        <v>Tablero</v>
      </c>
      <c r="C1199" s="95"/>
      <c r="D1199" s="95" t="s">
        <v>33</v>
      </c>
      <c r="E1199" s="96"/>
      <c r="F1199" s="275" t="s">
        <v>34</v>
      </c>
      <c r="G1199" s="274">
        <f>SUBTOTAL(9,G1162:G1198)</f>
        <v>0</v>
      </c>
    </row>
    <row r="1201" spans="1:123" ht="24" customHeight="1" x14ac:dyDescent="0.2">
      <c r="A1201" s="254" t="s">
        <v>36</v>
      </c>
      <c r="B1201" s="255"/>
      <c r="C1201" s="255"/>
      <c r="D1201" s="255"/>
      <c r="E1201" s="255"/>
      <c r="F1201" s="255"/>
      <c r="G1201" s="256"/>
    </row>
    <row r="1202" spans="1:123" ht="24" customHeight="1" x14ac:dyDescent="0.2">
      <c r="A1202" s="257" t="s">
        <v>601</v>
      </c>
      <c r="B1202" s="84" t="str">
        <f>Comitente</f>
        <v>SUBSECRETARIA DE ARQUITECTURA</v>
      </c>
      <c r="C1202" s="80"/>
      <c r="D1202" s="85"/>
      <c r="E1202" s="85"/>
      <c r="F1202" s="86"/>
      <c r="G1202" s="258"/>
    </row>
    <row r="1203" spans="1:123" ht="24" customHeight="1" x14ac:dyDescent="0.2">
      <c r="A1203" s="257" t="s">
        <v>602</v>
      </c>
      <c r="B1203" s="84">
        <f>Contratista</f>
        <v>0</v>
      </c>
      <c r="C1203" s="81"/>
      <c r="D1203" s="81"/>
      <c r="E1203" s="81"/>
      <c r="F1203" s="87"/>
      <c r="G1203" s="259"/>
    </row>
    <row r="1204" spans="1:123" ht="24" customHeight="1" x14ac:dyDescent="0.2">
      <c r="A1204" s="257" t="s">
        <v>23</v>
      </c>
      <c r="B1204" s="84" t="str">
        <f>Obra</f>
        <v>Provincia de la Rioja</v>
      </c>
      <c r="C1204" s="81"/>
      <c r="D1204" s="81"/>
      <c r="E1204" s="81"/>
      <c r="F1204" s="87" t="s">
        <v>37</v>
      </c>
      <c r="G1204" s="260">
        <f>Fecha_Base</f>
        <v>0</v>
      </c>
    </row>
    <row r="1205" spans="1:123" ht="24" customHeight="1" x14ac:dyDescent="0.2">
      <c r="A1205" s="261" t="s">
        <v>600</v>
      </c>
      <c r="B1205" s="82" t="str">
        <f>Ubicación</f>
        <v>CHIMBAS - SAN JUAN</v>
      </c>
      <c r="C1205" s="82"/>
      <c r="D1205" s="88"/>
      <c r="E1205" s="89"/>
      <c r="G1205" s="262"/>
    </row>
    <row r="1206" spans="1:123" ht="24" customHeight="1" x14ac:dyDescent="0.2">
      <c r="A1206" s="261" t="s">
        <v>38</v>
      </c>
      <c r="B1206" s="91">
        <f>IFERROR(VALUE(LEFT(B1207,FIND(".",B1207)-1)),"")</f>
        <v>3</v>
      </c>
      <c r="C1206" s="83" t="str">
        <f>IFERROR(VLOOKUP(B1206,Tabla_CyP,2,FALSE),"")</f>
        <v/>
      </c>
      <c r="E1206" s="89"/>
      <c r="G1206" s="262"/>
    </row>
    <row r="1207" spans="1:123" ht="24" customHeight="1" x14ac:dyDescent="0.2">
      <c r="A1207" s="261" t="s">
        <v>24</v>
      </c>
      <c r="B1207" s="92" t="str">
        <f>IFERROR(VLOOKUP(COUNTIF($A$1:A1207,"ANALISIS DE PRECIOS"),Tabla_NumeroItem,2,FALSE),"")</f>
        <v>3.1</v>
      </c>
      <c r="C1207" s="83" t="str">
        <f>IFERROR(VLOOKUP(B1207,Tabla_CyP,2,FALSE),"")</f>
        <v>Limpieza de obra periódica</v>
      </c>
      <c r="D1207" s="88"/>
      <c r="E1207" s="89"/>
      <c r="F1207" s="87" t="s">
        <v>25</v>
      </c>
      <c r="G1207" s="263" t="str">
        <f>IFERROR(VLOOKUP(B1207,Tabla_CyP,4,FALSE),"")</f>
        <v>m2</v>
      </c>
    </row>
    <row r="1208" spans="1:123" ht="24" customHeight="1" x14ac:dyDescent="0.2">
      <c r="A1208" s="261"/>
      <c r="B1208" s="82"/>
      <c r="D1208" s="88"/>
      <c r="E1208" s="89"/>
      <c r="G1208" s="262"/>
    </row>
    <row r="1209" spans="1:123" ht="24" customHeight="1" x14ac:dyDescent="0.2">
      <c r="A1209" s="345" t="s">
        <v>506</v>
      </c>
      <c r="B1209" s="346"/>
      <c r="C1209" s="347" t="s">
        <v>0</v>
      </c>
      <c r="D1209" s="347" t="s">
        <v>26</v>
      </c>
      <c r="E1209" s="349" t="s">
        <v>27</v>
      </c>
      <c r="F1209" s="351" t="s">
        <v>28</v>
      </c>
      <c r="G1209" s="351" t="s">
        <v>29</v>
      </c>
    </row>
    <row r="1210" spans="1:123" s="88" customFormat="1" ht="24" customHeight="1" x14ac:dyDescent="0.2">
      <c r="A1210" s="93" t="s">
        <v>507</v>
      </c>
      <c r="B1210" s="93" t="s">
        <v>508</v>
      </c>
      <c r="C1210" s="348"/>
      <c r="D1210" s="348"/>
      <c r="E1210" s="350"/>
      <c r="F1210" s="352"/>
      <c r="G1210" s="352"/>
      <c r="H1210" s="212"/>
      <c r="I1210" s="212"/>
      <c r="J1210" s="212"/>
      <c r="K1210" s="212"/>
      <c r="L1210" s="212"/>
      <c r="M1210" s="212"/>
      <c r="N1210" s="212"/>
      <c r="O1210" s="212"/>
      <c r="P1210" s="212"/>
      <c r="Q1210" s="212"/>
      <c r="R1210" s="212"/>
      <c r="S1210" s="212"/>
      <c r="T1210" s="212"/>
      <c r="U1210" s="212"/>
      <c r="V1210" s="212"/>
      <c r="W1210" s="212"/>
      <c r="X1210" s="212"/>
      <c r="Y1210" s="212"/>
      <c r="Z1210" s="212"/>
      <c r="AA1210" s="212"/>
      <c r="AB1210" s="212"/>
      <c r="AC1210" s="212"/>
      <c r="AD1210" s="212"/>
      <c r="AE1210" s="212"/>
      <c r="AF1210" s="212"/>
      <c r="AG1210" s="212"/>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c r="BI1210" s="212"/>
      <c r="BJ1210" s="212"/>
      <c r="BK1210" s="212"/>
      <c r="BL1210" s="212"/>
      <c r="BM1210" s="212"/>
      <c r="BN1210" s="212"/>
      <c r="BO1210" s="212"/>
      <c r="BP1210" s="212"/>
      <c r="BQ1210" s="212"/>
      <c r="BR1210" s="212"/>
      <c r="BS1210" s="212"/>
      <c r="BT1210" s="212"/>
      <c r="BU1210" s="212"/>
      <c r="BV1210" s="212"/>
      <c r="BW1210" s="212"/>
      <c r="BX1210" s="212"/>
      <c r="BY1210" s="212"/>
      <c r="BZ1210" s="212"/>
      <c r="CA1210" s="212"/>
      <c r="CB1210" s="212"/>
      <c r="CC1210" s="212"/>
      <c r="CD1210" s="212"/>
      <c r="CE1210" s="212"/>
      <c r="CF1210" s="212"/>
      <c r="CG1210" s="212"/>
      <c r="CH1210" s="212"/>
      <c r="CI1210" s="212"/>
      <c r="CJ1210" s="212"/>
      <c r="CK1210" s="212"/>
      <c r="CL1210" s="212"/>
      <c r="CM1210" s="212"/>
      <c r="CN1210" s="212"/>
      <c r="CO1210" s="212"/>
      <c r="CP1210" s="212"/>
      <c r="CQ1210" s="212"/>
      <c r="CR1210" s="212"/>
      <c r="CS1210" s="212"/>
      <c r="CT1210" s="212"/>
      <c r="CU1210" s="212"/>
      <c r="CV1210" s="212"/>
      <c r="CW1210" s="212"/>
      <c r="CX1210" s="212"/>
      <c r="CY1210" s="212"/>
      <c r="CZ1210" s="212"/>
      <c r="DA1210" s="212"/>
      <c r="DB1210" s="212"/>
      <c r="DC1210" s="212"/>
      <c r="DD1210" s="212"/>
      <c r="DE1210" s="212"/>
      <c r="DF1210" s="212"/>
      <c r="DG1210" s="212"/>
      <c r="DH1210" s="212"/>
      <c r="DI1210" s="212"/>
      <c r="DJ1210" s="212"/>
      <c r="DK1210" s="212"/>
      <c r="DL1210" s="212"/>
      <c r="DM1210" s="212"/>
      <c r="DN1210" s="212"/>
      <c r="DO1210" s="212"/>
      <c r="DP1210" s="212"/>
      <c r="DQ1210" s="212"/>
      <c r="DR1210" s="212"/>
      <c r="DS1210" s="212"/>
    </row>
    <row r="1211" spans="1:123" ht="24" customHeight="1" x14ac:dyDescent="0.2">
      <c r="A1211" s="264"/>
      <c r="B1211" s="94"/>
      <c r="C1211" s="131" t="s">
        <v>603</v>
      </c>
      <c r="D1211" s="95"/>
      <c r="E1211" s="96"/>
      <c r="F1211" s="97"/>
      <c r="G1211" s="265"/>
    </row>
    <row r="1212" spans="1:123" s="211" customFormat="1" ht="24" customHeight="1" x14ac:dyDescent="0.2">
      <c r="A1212" s="206" t="str">
        <f t="shared" ref="A1212:A1225" si="361">IFERROR(VLOOKUP(C1212,Tabla_Insumos,4,FALSE),"")</f>
        <v/>
      </c>
      <c r="B1212" s="204" t="str">
        <f>IFERROR(VLOOKUP(C1212,Tabla_Insumos,5,FALSE),"")</f>
        <v/>
      </c>
      <c r="C1212" s="205"/>
      <c r="D1212" s="206" t="str">
        <f t="shared" ref="D1212:D1225" si="362">IFERROR(VLOOKUP(C1212,Tabla_Insumos,2,FALSE),"")</f>
        <v/>
      </c>
      <c r="E1212" s="207"/>
      <c r="F1212" s="208">
        <f t="shared" ref="F1212:F1225" si="363">IFERROR(VLOOKUP(C1212,Tabla_Insumos,3,FALSE),0)</f>
        <v>0</v>
      </c>
      <c r="G1212" s="266">
        <f>ROUND(E1212*F1212,2)</f>
        <v>0</v>
      </c>
    </row>
    <row r="1213" spans="1:123" s="211" customFormat="1" ht="24" customHeight="1" x14ac:dyDescent="0.2">
      <c r="A1213" s="206" t="str">
        <f t="shared" si="361"/>
        <v/>
      </c>
      <c r="B1213" s="204" t="str">
        <f t="shared" ref="B1213:B1225" si="364">IFERROR(VLOOKUP(C1213,Tabla_Insumos,5,FALSE),"")</f>
        <v/>
      </c>
      <c r="C1213" s="205"/>
      <c r="D1213" s="206" t="str">
        <f t="shared" si="362"/>
        <v/>
      </c>
      <c r="E1213" s="207"/>
      <c r="F1213" s="208">
        <f t="shared" si="363"/>
        <v>0</v>
      </c>
      <c r="G1213" s="266">
        <f t="shared" ref="G1213:G1225" si="365">ROUND(E1213*F1213,2)</f>
        <v>0</v>
      </c>
    </row>
    <row r="1214" spans="1:123" s="211" customFormat="1" ht="24" customHeight="1" x14ac:dyDescent="0.2">
      <c r="A1214" s="206" t="str">
        <f t="shared" si="361"/>
        <v/>
      </c>
      <c r="B1214" s="204" t="str">
        <f t="shared" si="364"/>
        <v/>
      </c>
      <c r="C1214" s="205"/>
      <c r="D1214" s="206" t="str">
        <f t="shared" si="362"/>
        <v/>
      </c>
      <c r="E1214" s="207"/>
      <c r="F1214" s="208">
        <f t="shared" si="363"/>
        <v>0</v>
      </c>
      <c r="G1214" s="266">
        <f t="shared" si="365"/>
        <v>0</v>
      </c>
    </row>
    <row r="1215" spans="1:123" s="211" customFormat="1" ht="24" customHeight="1" x14ac:dyDescent="0.2">
      <c r="A1215" s="206" t="str">
        <f t="shared" si="361"/>
        <v/>
      </c>
      <c r="B1215" s="204" t="str">
        <f t="shared" si="364"/>
        <v/>
      </c>
      <c r="C1215" s="205"/>
      <c r="D1215" s="206" t="str">
        <f t="shared" si="362"/>
        <v/>
      </c>
      <c r="E1215" s="207"/>
      <c r="F1215" s="208">
        <f t="shared" si="363"/>
        <v>0</v>
      </c>
      <c r="G1215" s="266">
        <f t="shared" si="365"/>
        <v>0</v>
      </c>
    </row>
    <row r="1216" spans="1:123" s="211" customFormat="1" ht="24" customHeight="1" x14ac:dyDescent="0.2">
      <c r="A1216" s="206" t="str">
        <f t="shared" si="361"/>
        <v/>
      </c>
      <c r="B1216" s="204" t="str">
        <f t="shared" si="364"/>
        <v/>
      </c>
      <c r="C1216" s="205"/>
      <c r="D1216" s="206" t="str">
        <f t="shared" si="362"/>
        <v/>
      </c>
      <c r="E1216" s="207"/>
      <c r="F1216" s="208">
        <f t="shared" si="363"/>
        <v>0</v>
      </c>
      <c r="G1216" s="266">
        <f t="shared" si="365"/>
        <v>0</v>
      </c>
    </row>
    <row r="1217" spans="1:7" s="211" customFormat="1" ht="24" customHeight="1" x14ac:dyDescent="0.2">
      <c r="A1217" s="206" t="str">
        <f t="shared" si="361"/>
        <v/>
      </c>
      <c r="B1217" s="204" t="str">
        <f t="shared" si="364"/>
        <v/>
      </c>
      <c r="C1217" s="205"/>
      <c r="D1217" s="206" t="str">
        <f t="shared" si="362"/>
        <v/>
      </c>
      <c r="E1217" s="207"/>
      <c r="F1217" s="208">
        <f t="shared" si="363"/>
        <v>0</v>
      </c>
      <c r="G1217" s="266">
        <f t="shared" si="365"/>
        <v>0</v>
      </c>
    </row>
    <row r="1218" spans="1:7" s="211" customFormat="1" ht="24" customHeight="1" x14ac:dyDescent="0.2">
      <c r="A1218" s="206" t="str">
        <f t="shared" si="361"/>
        <v/>
      </c>
      <c r="B1218" s="204" t="str">
        <f t="shared" si="364"/>
        <v/>
      </c>
      <c r="C1218" s="205"/>
      <c r="D1218" s="206" t="str">
        <f t="shared" si="362"/>
        <v/>
      </c>
      <c r="E1218" s="207"/>
      <c r="F1218" s="208">
        <f t="shared" si="363"/>
        <v>0</v>
      </c>
      <c r="G1218" s="266">
        <f t="shared" si="365"/>
        <v>0</v>
      </c>
    </row>
    <row r="1219" spans="1:7" s="211" customFormat="1" ht="24" customHeight="1" x14ac:dyDescent="0.2">
      <c r="A1219" s="206" t="str">
        <f t="shared" si="361"/>
        <v/>
      </c>
      <c r="B1219" s="204" t="str">
        <f t="shared" si="364"/>
        <v/>
      </c>
      <c r="C1219" s="205"/>
      <c r="D1219" s="206" t="str">
        <f t="shared" si="362"/>
        <v/>
      </c>
      <c r="E1219" s="207"/>
      <c r="F1219" s="208">
        <f t="shared" si="363"/>
        <v>0</v>
      </c>
      <c r="G1219" s="266">
        <f t="shared" si="365"/>
        <v>0</v>
      </c>
    </row>
    <row r="1220" spans="1:7" s="211" customFormat="1" ht="24" customHeight="1" x14ac:dyDescent="0.2">
      <c r="A1220" s="206" t="str">
        <f t="shared" si="361"/>
        <v/>
      </c>
      <c r="B1220" s="204" t="str">
        <f t="shared" si="364"/>
        <v/>
      </c>
      <c r="C1220" s="205"/>
      <c r="D1220" s="206" t="str">
        <f t="shared" si="362"/>
        <v/>
      </c>
      <c r="E1220" s="207"/>
      <c r="F1220" s="208">
        <f t="shared" si="363"/>
        <v>0</v>
      </c>
      <c r="G1220" s="266">
        <f t="shared" si="365"/>
        <v>0</v>
      </c>
    </row>
    <row r="1221" spans="1:7" s="211" customFormat="1" ht="24" customHeight="1" x14ac:dyDescent="0.2">
      <c r="A1221" s="206" t="str">
        <f t="shared" si="361"/>
        <v/>
      </c>
      <c r="B1221" s="204" t="str">
        <f t="shared" si="364"/>
        <v/>
      </c>
      <c r="C1221" s="205"/>
      <c r="D1221" s="206" t="str">
        <f t="shared" si="362"/>
        <v/>
      </c>
      <c r="E1221" s="207"/>
      <c r="F1221" s="208">
        <f t="shared" si="363"/>
        <v>0</v>
      </c>
      <c r="G1221" s="266">
        <f t="shared" si="365"/>
        <v>0</v>
      </c>
    </row>
    <row r="1222" spans="1:7" s="211" customFormat="1" ht="24" customHeight="1" x14ac:dyDescent="0.2">
      <c r="A1222" s="206" t="str">
        <f t="shared" si="361"/>
        <v/>
      </c>
      <c r="B1222" s="204" t="str">
        <f t="shared" si="364"/>
        <v/>
      </c>
      <c r="C1222" s="205"/>
      <c r="D1222" s="206" t="str">
        <f t="shared" si="362"/>
        <v/>
      </c>
      <c r="E1222" s="207"/>
      <c r="F1222" s="208">
        <f t="shared" si="363"/>
        <v>0</v>
      </c>
      <c r="G1222" s="266">
        <f t="shared" si="365"/>
        <v>0</v>
      </c>
    </row>
    <row r="1223" spans="1:7" s="211" customFormat="1" ht="24" customHeight="1" x14ac:dyDescent="0.2">
      <c r="A1223" s="206" t="str">
        <f t="shared" si="361"/>
        <v/>
      </c>
      <c r="B1223" s="204" t="str">
        <f t="shared" si="364"/>
        <v/>
      </c>
      <c r="C1223" s="205"/>
      <c r="D1223" s="206" t="str">
        <f t="shared" si="362"/>
        <v/>
      </c>
      <c r="E1223" s="207"/>
      <c r="F1223" s="208">
        <f t="shared" si="363"/>
        <v>0</v>
      </c>
      <c r="G1223" s="266">
        <f t="shared" si="365"/>
        <v>0</v>
      </c>
    </row>
    <row r="1224" spans="1:7" s="211" customFormat="1" ht="24" customHeight="1" x14ac:dyDescent="0.2">
      <c r="A1224" s="206" t="str">
        <f t="shared" si="361"/>
        <v/>
      </c>
      <c r="B1224" s="204" t="str">
        <f t="shared" si="364"/>
        <v/>
      </c>
      <c r="C1224" s="205"/>
      <c r="D1224" s="206" t="str">
        <f t="shared" si="362"/>
        <v/>
      </c>
      <c r="E1224" s="207"/>
      <c r="F1224" s="208">
        <f t="shared" si="363"/>
        <v>0</v>
      </c>
      <c r="G1224" s="266">
        <f t="shared" si="365"/>
        <v>0</v>
      </c>
    </row>
    <row r="1225" spans="1:7" s="211" customFormat="1" ht="24" customHeight="1" x14ac:dyDescent="0.2">
      <c r="A1225" s="206" t="str">
        <f t="shared" si="361"/>
        <v/>
      </c>
      <c r="B1225" s="204" t="str">
        <f t="shared" si="364"/>
        <v/>
      </c>
      <c r="C1225" s="205"/>
      <c r="D1225" s="206" t="str">
        <f t="shared" si="362"/>
        <v/>
      </c>
      <c r="E1225" s="207"/>
      <c r="F1225" s="209">
        <f t="shared" si="363"/>
        <v>0</v>
      </c>
      <c r="G1225" s="266">
        <f t="shared" si="365"/>
        <v>0</v>
      </c>
    </row>
    <row r="1226" spans="1:7" ht="24" customHeight="1" x14ac:dyDescent="0.2">
      <c r="A1226" s="267"/>
      <c r="D1226" s="88"/>
      <c r="E1226" s="89"/>
      <c r="F1226" s="253" t="s">
        <v>30</v>
      </c>
      <c r="G1226" s="268">
        <f>SUBTOTAL(9,G1212:G1225)</f>
        <v>0</v>
      </c>
    </row>
    <row r="1227" spans="1:7" ht="24" customHeight="1" x14ac:dyDescent="0.2">
      <c r="A1227" s="267"/>
      <c r="C1227" s="98" t="s">
        <v>604</v>
      </c>
      <c r="D1227" s="88"/>
      <c r="E1227" s="89"/>
      <c r="G1227" s="269"/>
    </row>
    <row r="1228" spans="1:7" s="211" customFormat="1" ht="24" customHeight="1" x14ac:dyDescent="0.2">
      <c r="A1228" s="206" t="str">
        <f t="shared" ref="A1228:A1235" si="366">IFERROR(VLOOKUP(C1228,Tabla_Insumos,4,FALSE),"")</f>
        <v/>
      </c>
      <c r="B1228" s="204">
        <f t="shared" ref="B1228:B1235" si="367">IFERROR(VLOOKUP(A1228,Tabla_Indices,5,FALSE),"")</f>
        <v>0</v>
      </c>
      <c r="C1228" s="205"/>
      <c r="D1228" s="206" t="str">
        <f t="shared" ref="D1228:D1235" si="368">IFERROR(VLOOKUP(C1228,Tabla_Insumos,2,FALSE),"")</f>
        <v/>
      </c>
      <c r="E1228" s="207"/>
      <c r="F1228" s="210">
        <f t="shared" ref="F1228:F1235" si="369">IFERROR(VLOOKUP(C1228,Tabla_Insumos,3,FALSE),0)</f>
        <v>0</v>
      </c>
      <c r="G1228" s="266">
        <f>ROUND(E1228*F1228,2)</f>
        <v>0</v>
      </c>
    </row>
    <row r="1229" spans="1:7" s="211" customFormat="1" ht="24" customHeight="1" x14ac:dyDescent="0.2">
      <c r="A1229" s="206" t="str">
        <f t="shared" si="366"/>
        <v/>
      </c>
      <c r="B1229" s="204">
        <f t="shared" si="367"/>
        <v>0</v>
      </c>
      <c r="C1229" s="205"/>
      <c r="D1229" s="206" t="str">
        <f t="shared" si="368"/>
        <v/>
      </c>
      <c r="E1229" s="207"/>
      <c r="F1229" s="210">
        <f t="shared" si="369"/>
        <v>0</v>
      </c>
      <c r="G1229" s="266">
        <f>ROUND(E1229*F1229,2)</f>
        <v>0</v>
      </c>
    </row>
    <row r="1230" spans="1:7" s="211" customFormat="1" ht="24" customHeight="1" x14ac:dyDescent="0.2">
      <c r="A1230" s="206" t="str">
        <f t="shared" si="366"/>
        <v/>
      </c>
      <c r="B1230" s="204">
        <f t="shared" si="367"/>
        <v>0</v>
      </c>
      <c r="C1230" s="205"/>
      <c r="D1230" s="206" t="str">
        <f t="shared" si="368"/>
        <v/>
      </c>
      <c r="E1230" s="207"/>
      <c r="F1230" s="210">
        <f t="shared" si="369"/>
        <v>0</v>
      </c>
      <c r="G1230" s="266">
        <f t="shared" ref="G1230:G1235" si="370">ROUND(E1230*F1230,2)</f>
        <v>0</v>
      </c>
    </row>
    <row r="1231" spans="1:7" s="211" customFormat="1" ht="24" customHeight="1" x14ac:dyDescent="0.2">
      <c r="A1231" s="206" t="str">
        <f t="shared" si="366"/>
        <v/>
      </c>
      <c r="B1231" s="204">
        <f t="shared" si="367"/>
        <v>0</v>
      </c>
      <c r="C1231" s="205"/>
      <c r="D1231" s="206" t="str">
        <f t="shared" si="368"/>
        <v/>
      </c>
      <c r="E1231" s="207"/>
      <c r="F1231" s="210">
        <f t="shared" si="369"/>
        <v>0</v>
      </c>
      <c r="G1231" s="266">
        <f t="shared" si="370"/>
        <v>0</v>
      </c>
    </row>
    <row r="1232" spans="1:7" s="211" customFormat="1" ht="24" customHeight="1" x14ac:dyDescent="0.2">
      <c r="A1232" s="206" t="str">
        <f t="shared" si="366"/>
        <v/>
      </c>
      <c r="B1232" s="204">
        <f t="shared" si="367"/>
        <v>0</v>
      </c>
      <c r="C1232" s="205"/>
      <c r="D1232" s="206" t="str">
        <f t="shared" si="368"/>
        <v/>
      </c>
      <c r="E1232" s="207"/>
      <c r="F1232" s="208">
        <f t="shared" si="369"/>
        <v>0</v>
      </c>
      <c r="G1232" s="266">
        <f t="shared" si="370"/>
        <v>0</v>
      </c>
    </row>
    <row r="1233" spans="1:7" s="211" customFormat="1" ht="24" customHeight="1" x14ac:dyDescent="0.2">
      <c r="A1233" s="206" t="str">
        <f t="shared" si="366"/>
        <v/>
      </c>
      <c r="B1233" s="204">
        <f t="shared" si="367"/>
        <v>0</v>
      </c>
      <c r="C1233" s="205"/>
      <c r="D1233" s="206" t="str">
        <f t="shared" si="368"/>
        <v/>
      </c>
      <c r="E1233" s="207"/>
      <c r="F1233" s="208">
        <f t="shared" si="369"/>
        <v>0</v>
      </c>
      <c r="G1233" s="266">
        <f t="shared" si="370"/>
        <v>0</v>
      </c>
    </row>
    <row r="1234" spans="1:7" s="211" customFormat="1" ht="24" customHeight="1" x14ac:dyDescent="0.2">
      <c r="A1234" s="206" t="str">
        <f t="shared" si="366"/>
        <v/>
      </c>
      <c r="B1234" s="204">
        <f t="shared" si="367"/>
        <v>0</v>
      </c>
      <c r="C1234" s="205"/>
      <c r="D1234" s="206" t="str">
        <f t="shared" si="368"/>
        <v/>
      </c>
      <c r="E1234" s="207"/>
      <c r="F1234" s="208">
        <f t="shared" si="369"/>
        <v>0</v>
      </c>
      <c r="G1234" s="266">
        <f t="shared" si="370"/>
        <v>0</v>
      </c>
    </row>
    <row r="1235" spans="1:7" s="211" customFormat="1" ht="24" customHeight="1" x14ac:dyDescent="0.2">
      <c r="A1235" s="206" t="str">
        <f t="shared" si="366"/>
        <v/>
      </c>
      <c r="B1235" s="204">
        <f t="shared" si="367"/>
        <v>0</v>
      </c>
      <c r="C1235" s="205"/>
      <c r="D1235" s="206" t="str">
        <f t="shared" si="368"/>
        <v/>
      </c>
      <c r="E1235" s="207"/>
      <c r="F1235" s="208">
        <f t="shared" si="369"/>
        <v>0</v>
      </c>
      <c r="G1235" s="266">
        <f t="shared" si="370"/>
        <v>0</v>
      </c>
    </row>
    <row r="1236" spans="1:7" ht="24" customHeight="1" x14ac:dyDescent="0.2">
      <c r="A1236" s="267"/>
      <c r="D1236" s="88"/>
      <c r="E1236" s="89"/>
      <c r="F1236" s="253" t="s">
        <v>31</v>
      </c>
      <c r="G1236" s="268">
        <f>SUBTOTAL(9,G1228:G1235)</f>
        <v>0</v>
      </c>
    </row>
    <row r="1237" spans="1:7" ht="24" customHeight="1" x14ac:dyDescent="0.2">
      <c r="A1237" s="267"/>
      <c r="C1237" s="98" t="s">
        <v>605</v>
      </c>
      <c r="D1237" s="88"/>
      <c r="E1237" s="89"/>
      <c r="G1237" s="269"/>
    </row>
    <row r="1238" spans="1:7" s="211" customFormat="1" ht="24" customHeight="1" x14ac:dyDescent="0.2">
      <c r="A1238" s="206" t="str">
        <f t="shared" ref="A1238:A1246" si="371">IFERROR(VLOOKUP(C1238,Tabla_Insumos,4,FALSE),"")</f>
        <v/>
      </c>
      <c r="B1238" s="204" t="str">
        <f t="shared" ref="B1238:B1246" si="372">IFERROR(VLOOKUP(C1238,Tabla_Insumos,5,FALSE),"")</f>
        <v/>
      </c>
      <c r="C1238" s="205"/>
      <c r="D1238" s="206" t="str">
        <f t="shared" ref="D1238:D1246" si="373">IFERROR(VLOOKUP(C1238,Tabla_Insumos,2,FALSE),"")</f>
        <v/>
      </c>
      <c r="E1238" s="207"/>
      <c r="F1238" s="208">
        <f t="shared" ref="F1238:F1246" si="374">IFERROR(VLOOKUP(C1238,Tabla_Insumos,3,FALSE),0)</f>
        <v>0</v>
      </c>
      <c r="G1238" s="266">
        <f t="shared" ref="G1238:G1246" si="375">ROUND(E1238*F1238,2)</f>
        <v>0</v>
      </c>
    </row>
    <row r="1239" spans="1:7" s="211" customFormat="1" ht="24" customHeight="1" x14ac:dyDescent="0.2">
      <c r="A1239" s="206" t="str">
        <f t="shared" si="371"/>
        <v/>
      </c>
      <c r="B1239" s="204" t="str">
        <f t="shared" si="372"/>
        <v/>
      </c>
      <c r="C1239" s="205"/>
      <c r="D1239" s="206" t="str">
        <f t="shared" si="373"/>
        <v/>
      </c>
      <c r="E1239" s="207"/>
      <c r="F1239" s="208">
        <f t="shared" si="374"/>
        <v>0</v>
      </c>
      <c r="G1239" s="266">
        <f t="shared" si="375"/>
        <v>0</v>
      </c>
    </row>
    <row r="1240" spans="1:7" s="211" customFormat="1" ht="24" customHeight="1" x14ac:dyDescent="0.2">
      <c r="A1240" s="206" t="str">
        <f t="shared" si="371"/>
        <v/>
      </c>
      <c r="B1240" s="204" t="str">
        <f t="shared" si="372"/>
        <v/>
      </c>
      <c r="C1240" s="205"/>
      <c r="D1240" s="206" t="str">
        <f t="shared" si="373"/>
        <v/>
      </c>
      <c r="E1240" s="207"/>
      <c r="F1240" s="208">
        <f t="shared" si="374"/>
        <v>0</v>
      </c>
      <c r="G1240" s="266">
        <f t="shared" si="375"/>
        <v>0</v>
      </c>
    </row>
    <row r="1241" spans="1:7" s="211" customFormat="1" ht="24" customHeight="1" x14ac:dyDescent="0.2">
      <c r="A1241" s="206" t="str">
        <f t="shared" si="371"/>
        <v/>
      </c>
      <c r="B1241" s="204" t="str">
        <f t="shared" si="372"/>
        <v/>
      </c>
      <c r="C1241" s="205"/>
      <c r="D1241" s="206" t="str">
        <f t="shared" si="373"/>
        <v/>
      </c>
      <c r="E1241" s="207"/>
      <c r="F1241" s="208">
        <f t="shared" si="374"/>
        <v>0</v>
      </c>
      <c r="G1241" s="266">
        <f t="shared" si="375"/>
        <v>0</v>
      </c>
    </row>
    <row r="1242" spans="1:7" s="211" customFormat="1" ht="24" customHeight="1" x14ac:dyDescent="0.2">
      <c r="A1242" s="206" t="str">
        <f t="shared" si="371"/>
        <v/>
      </c>
      <c r="B1242" s="204" t="str">
        <f t="shared" si="372"/>
        <v/>
      </c>
      <c r="C1242" s="205"/>
      <c r="D1242" s="206" t="str">
        <f t="shared" si="373"/>
        <v/>
      </c>
      <c r="E1242" s="207"/>
      <c r="F1242" s="208">
        <f t="shared" si="374"/>
        <v>0</v>
      </c>
      <c r="G1242" s="266">
        <f t="shared" si="375"/>
        <v>0</v>
      </c>
    </row>
    <row r="1243" spans="1:7" s="211" customFormat="1" ht="24" customHeight="1" x14ac:dyDescent="0.2">
      <c r="A1243" s="206" t="str">
        <f t="shared" si="371"/>
        <v/>
      </c>
      <c r="B1243" s="204" t="str">
        <f t="shared" si="372"/>
        <v/>
      </c>
      <c r="C1243" s="205"/>
      <c r="D1243" s="206" t="str">
        <f t="shared" si="373"/>
        <v/>
      </c>
      <c r="E1243" s="207"/>
      <c r="F1243" s="208">
        <f t="shared" si="374"/>
        <v>0</v>
      </c>
      <c r="G1243" s="266">
        <f t="shared" si="375"/>
        <v>0</v>
      </c>
    </row>
    <row r="1244" spans="1:7" s="211" customFormat="1" ht="24" customHeight="1" x14ac:dyDescent="0.2">
      <c r="A1244" s="206" t="str">
        <f t="shared" si="371"/>
        <v/>
      </c>
      <c r="B1244" s="204" t="str">
        <f t="shared" si="372"/>
        <v/>
      </c>
      <c r="C1244" s="205"/>
      <c r="D1244" s="206" t="str">
        <f t="shared" si="373"/>
        <v/>
      </c>
      <c r="E1244" s="207"/>
      <c r="F1244" s="208">
        <f t="shared" si="374"/>
        <v>0</v>
      </c>
      <c r="G1244" s="266">
        <f t="shared" si="375"/>
        <v>0</v>
      </c>
    </row>
    <row r="1245" spans="1:7" s="211" customFormat="1" ht="24" customHeight="1" x14ac:dyDescent="0.2">
      <c r="A1245" s="206" t="str">
        <f t="shared" si="371"/>
        <v/>
      </c>
      <c r="B1245" s="204" t="str">
        <f t="shared" si="372"/>
        <v/>
      </c>
      <c r="C1245" s="205"/>
      <c r="D1245" s="206" t="str">
        <f t="shared" si="373"/>
        <v/>
      </c>
      <c r="E1245" s="207"/>
      <c r="F1245" s="208">
        <f t="shared" si="374"/>
        <v>0</v>
      </c>
      <c r="G1245" s="266">
        <f t="shared" si="375"/>
        <v>0</v>
      </c>
    </row>
    <row r="1246" spans="1:7" s="211" customFormat="1" ht="24" customHeight="1" x14ac:dyDescent="0.2">
      <c r="A1246" s="206" t="str">
        <f t="shared" si="371"/>
        <v/>
      </c>
      <c r="B1246" s="204" t="str">
        <f t="shared" si="372"/>
        <v/>
      </c>
      <c r="C1246" s="205"/>
      <c r="D1246" s="206" t="str">
        <f t="shared" si="373"/>
        <v/>
      </c>
      <c r="E1246" s="207"/>
      <c r="F1246" s="208">
        <f t="shared" si="374"/>
        <v>0</v>
      </c>
      <c r="G1246" s="266">
        <f t="shared" si="375"/>
        <v>0</v>
      </c>
    </row>
    <row r="1247" spans="1:7" ht="24" customHeight="1" x14ac:dyDescent="0.2">
      <c r="A1247" s="270"/>
      <c r="B1247" s="88"/>
      <c r="D1247" s="88"/>
      <c r="E1247" s="89"/>
      <c r="F1247" s="253" t="s">
        <v>32</v>
      </c>
      <c r="G1247" s="268">
        <f>SUBTOTAL(9,G1238:G1246)</f>
        <v>0</v>
      </c>
    </row>
    <row r="1248" spans="1:7" ht="24" customHeight="1" x14ac:dyDescent="0.2">
      <c r="A1248" s="271"/>
      <c r="B1248" s="88"/>
      <c r="D1248" s="88"/>
      <c r="E1248" s="89"/>
      <c r="G1248" s="269"/>
    </row>
    <row r="1249" spans="1:123" ht="24" customHeight="1" x14ac:dyDescent="0.2">
      <c r="A1249" s="272" t="str">
        <f>B1207</f>
        <v>3.1</v>
      </c>
      <c r="B1249" s="273" t="str">
        <f>C1207</f>
        <v>Limpieza de obra periódica</v>
      </c>
      <c r="C1249" s="95"/>
      <c r="D1249" s="95" t="s">
        <v>33</v>
      </c>
      <c r="E1249" s="96"/>
      <c r="F1249" s="275" t="s">
        <v>34</v>
      </c>
      <c r="G1249" s="274">
        <f>SUBTOTAL(9,G1212:G1248)</f>
        <v>0</v>
      </c>
    </row>
    <row r="1251" spans="1:123" ht="24" customHeight="1" x14ac:dyDescent="0.2">
      <c r="A1251" s="254" t="s">
        <v>36</v>
      </c>
      <c r="B1251" s="255"/>
      <c r="C1251" s="255"/>
      <c r="D1251" s="255"/>
      <c r="E1251" s="255"/>
      <c r="F1251" s="255"/>
      <c r="G1251" s="256"/>
    </row>
    <row r="1252" spans="1:123" ht="24" customHeight="1" x14ac:dyDescent="0.2">
      <c r="A1252" s="257" t="s">
        <v>601</v>
      </c>
      <c r="B1252" s="84" t="str">
        <f>Comitente</f>
        <v>SUBSECRETARIA DE ARQUITECTURA</v>
      </c>
      <c r="C1252" s="80"/>
      <c r="D1252" s="85"/>
      <c r="E1252" s="85"/>
      <c r="F1252" s="86"/>
      <c r="G1252" s="258"/>
    </row>
    <row r="1253" spans="1:123" ht="24" customHeight="1" x14ac:dyDescent="0.2">
      <c r="A1253" s="257" t="s">
        <v>602</v>
      </c>
      <c r="B1253" s="84">
        <f>Contratista</f>
        <v>0</v>
      </c>
      <c r="C1253" s="81"/>
      <c r="D1253" s="81"/>
      <c r="E1253" s="81"/>
      <c r="F1253" s="87"/>
      <c r="G1253" s="259"/>
    </row>
    <row r="1254" spans="1:123" ht="24" customHeight="1" x14ac:dyDescent="0.2">
      <c r="A1254" s="257" t="s">
        <v>23</v>
      </c>
      <c r="B1254" s="84" t="str">
        <f>Obra</f>
        <v>Provincia de la Rioja</v>
      </c>
      <c r="C1254" s="81"/>
      <c r="D1254" s="81"/>
      <c r="E1254" s="81"/>
      <c r="F1254" s="87" t="s">
        <v>37</v>
      </c>
      <c r="G1254" s="260">
        <f>Fecha_Base</f>
        <v>0</v>
      </c>
    </row>
    <row r="1255" spans="1:123" ht="24" customHeight="1" x14ac:dyDescent="0.2">
      <c r="A1255" s="261" t="s">
        <v>600</v>
      </c>
      <c r="B1255" s="82" t="str">
        <f>Ubicación</f>
        <v>CHIMBAS - SAN JUAN</v>
      </c>
      <c r="C1255" s="82"/>
      <c r="D1255" s="88"/>
      <c r="E1255" s="89"/>
      <c r="G1255" s="262"/>
    </row>
    <row r="1256" spans="1:123" ht="24" customHeight="1" x14ac:dyDescent="0.2">
      <c r="A1256" s="261" t="s">
        <v>38</v>
      </c>
      <c r="B1256" s="91">
        <f>IFERROR(VALUE(LEFT(B1257,FIND(".",B1257)-1)),"")</f>
        <v>3</v>
      </c>
      <c r="C1256" s="83" t="str">
        <f>IFERROR(VLOOKUP(B1256,Tabla_CyP,2,FALSE),"")</f>
        <v/>
      </c>
      <c r="E1256" s="89"/>
      <c r="G1256" s="262"/>
    </row>
    <row r="1257" spans="1:123" ht="24" customHeight="1" x14ac:dyDescent="0.2">
      <c r="A1257" s="261" t="s">
        <v>24</v>
      </c>
      <c r="B1257" s="92" t="str">
        <f>IFERROR(VLOOKUP(COUNTIF($A$1:A1257,"ANALISIS DE PRECIOS"),Tabla_NumeroItem,2,FALSE),"")</f>
        <v>3.2</v>
      </c>
      <c r="C1257" s="83" t="str">
        <f>IFERROR(VLOOKUP(B1257,Tabla_CyP,2,FALSE),"")</f>
        <v>Limpieza final de la obra y el obrador</v>
      </c>
      <c r="D1257" s="88"/>
      <c r="E1257" s="89"/>
      <c r="F1257" s="87" t="s">
        <v>25</v>
      </c>
      <c r="G1257" s="263" t="str">
        <f>IFERROR(VLOOKUP(B1257,Tabla_CyP,4,FALSE),"")</f>
        <v>m2</v>
      </c>
    </row>
    <row r="1258" spans="1:123" ht="24" customHeight="1" x14ac:dyDescent="0.2">
      <c r="A1258" s="261"/>
      <c r="B1258" s="82"/>
      <c r="D1258" s="88"/>
      <c r="E1258" s="89"/>
      <c r="G1258" s="262"/>
    </row>
    <row r="1259" spans="1:123" ht="24" customHeight="1" x14ac:dyDescent="0.2">
      <c r="A1259" s="345" t="s">
        <v>506</v>
      </c>
      <c r="B1259" s="346"/>
      <c r="C1259" s="347" t="s">
        <v>0</v>
      </c>
      <c r="D1259" s="347" t="s">
        <v>26</v>
      </c>
      <c r="E1259" s="349" t="s">
        <v>27</v>
      </c>
      <c r="F1259" s="351" t="s">
        <v>28</v>
      </c>
      <c r="G1259" s="351" t="s">
        <v>29</v>
      </c>
    </row>
    <row r="1260" spans="1:123" s="88" customFormat="1" ht="24" customHeight="1" x14ac:dyDescent="0.2">
      <c r="A1260" s="93" t="s">
        <v>507</v>
      </c>
      <c r="B1260" s="93" t="s">
        <v>508</v>
      </c>
      <c r="C1260" s="348"/>
      <c r="D1260" s="348"/>
      <c r="E1260" s="350"/>
      <c r="F1260" s="352"/>
      <c r="G1260" s="352"/>
      <c r="H1260" s="212"/>
      <c r="I1260" s="212"/>
      <c r="J1260" s="212"/>
      <c r="K1260" s="212"/>
      <c r="L1260" s="212"/>
      <c r="M1260" s="212"/>
      <c r="N1260" s="212"/>
      <c r="O1260" s="212"/>
      <c r="P1260" s="212"/>
      <c r="Q1260" s="212"/>
      <c r="R1260" s="212"/>
      <c r="S1260" s="212"/>
      <c r="T1260" s="212"/>
      <c r="U1260" s="212"/>
      <c r="V1260" s="212"/>
      <c r="W1260" s="212"/>
      <c r="X1260" s="212"/>
      <c r="Y1260" s="212"/>
      <c r="Z1260" s="212"/>
      <c r="AA1260" s="212"/>
      <c r="AB1260" s="212"/>
      <c r="AC1260" s="212"/>
      <c r="AD1260" s="212"/>
      <c r="AE1260" s="212"/>
      <c r="AF1260" s="212"/>
      <c r="AG1260" s="212"/>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c r="BI1260" s="212"/>
      <c r="BJ1260" s="212"/>
      <c r="BK1260" s="212"/>
      <c r="BL1260" s="212"/>
      <c r="BM1260" s="212"/>
      <c r="BN1260" s="212"/>
      <c r="BO1260" s="212"/>
      <c r="BP1260" s="212"/>
      <c r="BQ1260" s="212"/>
      <c r="BR1260" s="212"/>
      <c r="BS1260" s="212"/>
      <c r="BT1260" s="212"/>
      <c r="BU1260" s="212"/>
      <c r="BV1260" s="212"/>
      <c r="BW1260" s="212"/>
      <c r="BX1260" s="212"/>
      <c r="BY1260" s="212"/>
      <c r="BZ1260" s="212"/>
      <c r="CA1260" s="212"/>
      <c r="CB1260" s="212"/>
      <c r="CC1260" s="212"/>
      <c r="CD1260" s="212"/>
      <c r="CE1260" s="212"/>
      <c r="CF1260" s="212"/>
      <c r="CG1260" s="212"/>
      <c r="CH1260" s="212"/>
      <c r="CI1260" s="212"/>
      <c r="CJ1260" s="212"/>
      <c r="CK1260" s="212"/>
      <c r="CL1260" s="212"/>
      <c r="CM1260" s="212"/>
      <c r="CN1260" s="212"/>
      <c r="CO1260" s="212"/>
      <c r="CP1260" s="212"/>
      <c r="CQ1260" s="212"/>
      <c r="CR1260" s="212"/>
      <c r="CS1260" s="212"/>
      <c r="CT1260" s="212"/>
      <c r="CU1260" s="212"/>
      <c r="CV1260" s="212"/>
      <c r="CW1260" s="212"/>
      <c r="CX1260" s="212"/>
      <c r="CY1260" s="212"/>
      <c r="CZ1260" s="212"/>
      <c r="DA1260" s="212"/>
      <c r="DB1260" s="212"/>
      <c r="DC1260" s="212"/>
      <c r="DD1260" s="212"/>
      <c r="DE1260" s="212"/>
      <c r="DF1260" s="212"/>
      <c r="DG1260" s="212"/>
      <c r="DH1260" s="212"/>
      <c r="DI1260" s="212"/>
      <c r="DJ1260" s="212"/>
      <c r="DK1260" s="212"/>
      <c r="DL1260" s="212"/>
      <c r="DM1260" s="212"/>
      <c r="DN1260" s="212"/>
      <c r="DO1260" s="212"/>
      <c r="DP1260" s="212"/>
      <c r="DQ1260" s="212"/>
      <c r="DR1260" s="212"/>
      <c r="DS1260" s="212"/>
    </row>
    <row r="1261" spans="1:123" ht="24" customHeight="1" x14ac:dyDescent="0.2">
      <c r="A1261" s="264"/>
      <c r="B1261" s="94"/>
      <c r="C1261" s="131" t="s">
        <v>603</v>
      </c>
      <c r="D1261" s="95"/>
      <c r="E1261" s="96"/>
      <c r="F1261" s="97"/>
      <c r="G1261" s="265"/>
    </row>
    <row r="1262" spans="1:123" s="211" customFormat="1" ht="24" customHeight="1" x14ac:dyDescent="0.2">
      <c r="A1262" s="206" t="str">
        <f t="shared" ref="A1262:A1275" si="376">IFERROR(VLOOKUP(C1262,Tabla_Insumos,4,FALSE),"")</f>
        <v/>
      </c>
      <c r="B1262" s="204" t="str">
        <f>IFERROR(VLOOKUP(C1262,Tabla_Insumos,5,FALSE),"")</f>
        <v/>
      </c>
      <c r="C1262" s="205"/>
      <c r="D1262" s="206" t="str">
        <f t="shared" ref="D1262:D1275" si="377">IFERROR(VLOOKUP(C1262,Tabla_Insumos,2,FALSE),"")</f>
        <v/>
      </c>
      <c r="E1262" s="207"/>
      <c r="F1262" s="208">
        <f t="shared" ref="F1262:F1275" si="378">IFERROR(VLOOKUP(C1262,Tabla_Insumos,3,FALSE),0)</f>
        <v>0</v>
      </c>
      <c r="G1262" s="266">
        <f>ROUND(E1262*F1262,2)</f>
        <v>0</v>
      </c>
    </row>
    <row r="1263" spans="1:123" s="211" customFormat="1" ht="24" customHeight="1" x14ac:dyDescent="0.2">
      <c r="A1263" s="206" t="str">
        <f t="shared" si="376"/>
        <v/>
      </c>
      <c r="B1263" s="204" t="str">
        <f t="shared" ref="B1263:B1275" si="379">IFERROR(VLOOKUP(C1263,Tabla_Insumos,5,FALSE),"")</f>
        <v/>
      </c>
      <c r="C1263" s="205"/>
      <c r="D1263" s="206" t="str">
        <f t="shared" si="377"/>
        <v/>
      </c>
      <c r="E1263" s="207"/>
      <c r="F1263" s="208">
        <f t="shared" si="378"/>
        <v>0</v>
      </c>
      <c r="G1263" s="266">
        <f t="shared" ref="G1263:G1275" si="380">ROUND(E1263*F1263,2)</f>
        <v>0</v>
      </c>
    </row>
    <row r="1264" spans="1:123" s="211" customFormat="1" ht="24" customHeight="1" x14ac:dyDescent="0.2">
      <c r="A1264" s="206" t="str">
        <f t="shared" si="376"/>
        <v/>
      </c>
      <c r="B1264" s="204" t="str">
        <f t="shared" si="379"/>
        <v/>
      </c>
      <c r="C1264" s="205"/>
      <c r="D1264" s="206" t="str">
        <f t="shared" si="377"/>
        <v/>
      </c>
      <c r="E1264" s="207"/>
      <c r="F1264" s="208">
        <f t="shared" si="378"/>
        <v>0</v>
      </c>
      <c r="G1264" s="266">
        <f t="shared" si="380"/>
        <v>0</v>
      </c>
    </row>
    <row r="1265" spans="1:7" s="211" customFormat="1" ht="24" customHeight="1" x14ac:dyDescent="0.2">
      <c r="A1265" s="206" t="str">
        <f t="shared" si="376"/>
        <v/>
      </c>
      <c r="B1265" s="204" t="str">
        <f t="shared" si="379"/>
        <v/>
      </c>
      <c r="C1265" s="205"/>
      <c r="D1265" s="206" t="str">
        <f t="shared" si="377"/>
        <v/>
      </c>
      <c r="E1265" s="207"/>
      <c r="F1265" s="208">
        <f t="shared" si="378"/>
        <v>0</v>
      </c>
      <c r="G1265" s="266">
        <f t="shared" si="380"/>
        <v>0</v>
      </c>
    </row>
    <row r="1266" spans="1:7" s="211" customFormat="1" ht="24" customHeight="1" x14ac:dyDescent="0.2">
      <c r="A1266" s="206" t="str">
        <f t="shared" si="376"/>
        <v/>
      </c>
      <c r="B1266" s="204" t="str">
        <f t="shared" si="379"/>
        <v/>
      </c>
      <c r="C1266" s="205"/>
      <c r="D1266" s="206" t="str">
        <f t="shared" si="377"/>
        <v/>
      </c>
      <c r="E1266" s="207"/>
      <c r="F1266" s="208">
        <f t="shared" si="378"/>
        <v>0</v>
      </c>
      <c r="G1266" s="266">
        <f t="shared" si="380"/>
        <v>0</v>
      </c>
    </row>
    <row r="1267" spans="1:7" s="211" customFormat="1" ht="24" customHeight="1" x14ac:dyDescent="0.2">
      <c r="A1267" s="206" t="str">
        <f t="shared" si="376"/>
        <v/>
      </c>
      <c r="B1267" s="204" t="str">
        <f t="shared" si="379"/>
        <v/>
      </c>
      <c r="C1267" s="205"/>
      <c r="D1267" s="206" t="str">
        <f t="shared" si="377"/>
        <v/>
      </c>
      <c r="E1267" s="207"/>
      <c r="F1267" s="208">
        <f t="shared" si="378"/>
        <v>0</v>
      </c>
      <c r="G1267" s="266">
        <f t="shared" si="380"/>
        <v>0</v>
      </c>
    </row>
    <row r="1268" spans="1:7" s="211" customFormat="1" ht="24" customHeight="1" x14ac:dyDescent="0.2">
      <c r="A1268" s="206" t="str">
        <f t="shared" si="376"/>
        <v/>
      </c>
      <c r="B1268" s="204" t="str">
        <f t="shared" si="379"/>
        <v/>
      </c>
      <c r="C1268" s="205"/>
      <c r="D1268" s="206" t="str">
        <f t="shared" si="377"/>
        <v/>
      </c>
      <c r="E1268" s="207"/>
      <c r="F1268" s="208">
        <f t="shared" si="378"/>
        <v>0</v>
      </c>
      <c r="G1268" s="266">
        <f t="shared" si="380"/>
        <v>0</v>
      </c>
    </row>
    <row r="1269" spans="1:7" s="211" customFormat="1" ht="24" customHeight="1" x14ac:dyDescent="0.2">
      <c r="A1269" s="206" t="str">
        <f t="shared" si="376"/>
        <v/>
      </c>
      <c r="B1269" s="204" t="str">
        <f t="shared" si="379"/>
        <v/>
      </c>
      <c r="C1269" s="205"/>
      <c r="D1269" s="206" t="str">
        <f t="shared" si="377"/>
        <v/>
      </c>
      <c r="E1269" s="207"/>
      <c r="F1269" s="208">
        <f t="shared" si="378"/>
        <v>0</v>
      </c>
      <c r="G1269" s="266">
        <f t="shared" si="380"/>
        <v>0</v>
      </c>
    </row>
    <row r="1270" spans="1:7" s="211" customFormat="1" ht="24" customHeight="1" x14ac:dyDescent="0.2">
      <c r="A1270" s="206" t="str">
        <f t="shared" si="376"/>
        <v/>
      </c>
      <c r="B1270" s="204" t="str">
        <f t="shared" si="379"/>
        <v/>
      </c>
      <c r="C1270" s="205"/>
      <c r="D1270" s="206" t="str">
        <f t="shared" si="377"/>
        <v/>
      </c>
      <c r="E1270" s="207"/>
      <c r="F1270" s="208">
        <f t="shared" si="378"/>
        <v>0</v>
      </c>
      <c r="G1270" s="266">
        <f t="shared" si="380"/>
        <v>0</v>
      </c>
    </row>
    <row r="1271" spans="1:7" s="211" customFormat="1" ht="24" customHeight="1" x14ac:dyDescent="0.2">
      <c r="A1271" s="206" t="str">
        <f t="shared" si="376"/>
        <v/>
      </c>
      <c r="B1271" s="204" t="str">
        <f t="shared" si="379"/>
        <v/>
      </c>
      <c r="C1271" s="205"/>
      <c r="D1271" s="206" t="str">
        <f t="shared" si="377"/>
        <v/>
      </c>
      <c r="E1271" s="207"/>
      <c r="F1271" s="208">
        <f t="shared" si="378"/>
        <v>0</v>
      </c>
      <c r="G1271" s="266">
        <f t="shared" si="380"/>
        <v>0</v>
      </c>
    </row>
    <row r="1272" spans="1:7" s="211" customFormat="1" ht="24" customHeight="1" x14ac:dyDescent="0.2">
      <c r="A1272" s="206" t="str">
        <f t="shared" si="376"/>
        <v/>
      </c>
      <c r="B1272" s="204" t="str">
        <f t="shared" si="379"/>
        <v/>
      </c>
      <c r="C1272" s="205"/>
      <c r="D1272" s="206" t="str">
        <f t="shared" si="377"/>
        <v/>
      </c>
      <c r="E1272" s="207"/>
      <c r="F1272" s="208">
        <f t="shared" si="378"/>
        <v>0</v>
      </c>
      <c r="G1272" s="266">
        <f t="shared" si="380"/>
        <v>0</v>
      </c>
    </row>
    <row r="1273" spans="1:7" s="211" customFormat="1" ht="24" customHeight="1" x14ac:dyDescent="0.2">
      <c r="A1273" s="206" t="str">
        <f t="shared" si="376"/>
        <v/>
      </c>
      <c r="B1273" s="204" t="str">
        <f t="shared" si="379"/>
        <v/>
      </c>
      <c r="C1273" s="205"/>
      <c r="D1273" s="206" t="str">
        <f t="shared" si="377"/>
        <v/>
      </c>
      <c r="E1273" s="207"/>
      <c r="F1273" s="208">
        <f t="shared" si="378"/>
        <v>0</v>
      </c>
      <c r="G1273" s="266">
        <f t="shared" si="380"/>
        <v>0</v>
      </c>
    </row>
    <row r="1274" spans="1:7" s="211" customFormat="1" ht="24" customHeight="1" x14ac:dyDescent="0.2">
      <c r="A1274" s="206" t="str">
        <f t="shared" si="376"/>
        <v/>
      </c>
      <c r="B1274" s="204" t="str">
        <f t="shared" si="379"/>
        <v/>
      </c>
      <c r="C1274" s="205"/>
      <c r="D1274" s="206" t="str">
        <f t="shared" si="377"/>
        <v/>
      </c>
      <c r="E1274" s="207"/>
      <c r="F1274" s="208">
        <f t="shared" si="378"/>
        <v>0</v>
      </c>
      <c r="G1274" s="266">
        <f t="shared" si="380"/>
        <v>0</v>
      </c>
    </row>
    <row r="1275" spans="1:7" s="211" customFormat="1" ht="24" customHeight="1" x14ac:dyDescent="0.2">
      <c r="A1275" s="206" t="str">
        <f t="shared" si="376"/>
        <v/>
      </c>
      <c r="B1275" s="204" t="str">
        <f t="shared" si="379"/>
        <v/>
      </c>
      <c r="C1275" s="205"/>
      <c r="D1275" s="206" t="str">
        <f t="shared" si="377"/>
        <v/>
      </c>
      <c r="E1275" s="207"/>
      <c r="F1275" s="209">
        <f t="shared" si="378"/>
        <v>0</v>
      </c>
      <c r="G1275" s="266">
        <f t="shared" si="380"/>
        <v>0</v>
      </c>
    </row>
    <row r="1276" spans="1:7" ht="24" customHeight="1" x14ac:dyDescent="0.2">
      <c r="A1276" s="267"/>
      <c r="D1276" s="88"/>
      <c r="E1276" s="89"/>
      <c r="F1276" s="253" t="s">
        <v>30</v>
      </c>
      <c r="G1276" s="268">
        <f>SUBTOTAL(9,G1262:G1275)</f>
        <v>0</v>
      </c>
    </row>
    <row r="1277" spans="1:7" ht="24" customHeight="1" x14ac:dyDescent="0.2">
      <c r="A1277" s="267"/>
      <c r="C1277" s="98" t="s">
        <v>604</v>
      </c>
      <c r="D1277" s="88"/>
      <c r="E1277" s="89"/>
      <c r="G1277" s="269"/>
    </row>
    <row r="1278" spans="1:7" s="211" customFormat="1" ht="24" customHeight="1" x14ac:dyDescent="0.2">
      <c r="A1278" s="206" t="str">
        <f t="shared" ref="A1278:A1285" si="381">IFERROR(VLOOKUP(C1278,Tabla_Insumos,4,FALSE),"")</f>
        <v/>
      </c>
      <c r="B1278" s="204">
        <f t="shared" ref="B1278:B1285" si="382">IFERROR(VLOOKUP(A1278,Tabla_Indices,5,FALSE),"")</f>
        <v>0</v>
      </c>
      <c r="C1278" s="205"/>
      <c r="D1278" s="206" t="str">
        <f t="shared" ref="D1278:D1285" si="383">IFERROR(VLOOKUP(C1278,Tabla_Insumos,2,FALSE),"")</f>
        <v/>
      </c>
      <c r="E1278" s="207"/>
      <c r="F1278" s="210">
        <f t="shared" ref="F1278:F1285" si="384">IFERROR(VLOOKUP(C1278,Tabla_Insumos,3,FALSE),0)</f>
        <v>0</v>
      </c>
      <c r="G1278" s="266">
        <f>ROUND(E1278*F1278,2)</f>
        <v>0</v>
      </c>
    </row>
    <row r="1279" spans="1:7" s="211" customFormat="1" ht="24" customHeight="1" x14ac:dyDescent="0.2">
      <c r="A1279" s="206" t="str">
        <f t="shared" si="381"/>
        <v/>
      </c>
      <c r="B1279" s="204">
        <f t="shared" si="382"/>
        <v>0</v>
      </c>
      <c r="C1279" s="205"/>
      <c r="D1279" s="206" t="str">
        <f t="shared" si="383"/>
        <v/>
      </c>
      <c r="E1279" s="207"/>
      <c r="F1279" s="210">
        <f t="shared" si="384"/>
        <v>0</v>
      </c>
      <c r="G1279" s="266">
        <f>ROUND(E1279*F1279,2)</f>
        <v>0</v>
      </c>
    </row>
    <row r="1280" spans="1:7" s="211" customFormat="1" ht="24" customHeight="1" x14ac:dyDescent="0.2">
      <c r="A1280" s="206" t="str">
        <f t="shared" si="381"/>
        <v/>
      </c>
      <c r="B1280" s="204">
        <f t="shared" si="382"/>
        <v>0</v>
      </c>
      <c r="C1280" s="205"/>
      <c r="D1280" s="206" t="str">
        <f t="shared" si="383"/>
        <v/>
      </c>
      <c r="E1280" s="207"/>
      <c r="F1280" s="210">
        <f t="shared" si="384"/>
        <v>0</v>
      </c>
      <c r="G1280" s="266">
        <f t="shared" ref="G1280:G1285" si="385">ROUND(E1280*F1280,2)</f>
        <v>0</v>
      </c>
    </row>
    <row r="1281" spans="1:7" s="211" customFormat="1" ht="24" customHeight="1" x14ac:dyDescent="0.2">
      <c r="A1281" s="206" t="str">
        <f t="shared" si="381"/>
        <v/>
      </c>
      <c r="B1281" s="204">
        <f t="shared" si="382"/>
        <v>0</v>
      </c>
      <c r="C1281" s="205"/>
      <c r="D1281" s="206" t="str">
        <f t="shared" si="383"/>
        <v/>
      </c>
      <c r="E1281" s="207"/>
      <c r="F1281" s="210">
        <f t="shared" si="384"/>
        <v>0</v>
      </c>
      <c r="G1281" s="266">
        <f t="shared" si="385"/>
        <v>0</v>
      </c>
    </row>
    <row r="1282" spans="1:7" s="211" customFormat="1" ht="24" customHeight="1" x14ac:dyDescent="0.2">
      <c r="A1282" s="206" t="str">
        <f t="shared" si="381"/>
        <v/>
      </c>
      <c r="B1282" s="204">
        <f t="shared" si="382"/>
        <v>0</v>
      </c>
      <c r="C1282" s="205"/>
      <c r="D1282" s="206" t="str">
        <f t="shared" si="383"/>
        <v/>
      </c>
      <c r="E1282" s="207"/>
      <c r="F1282" s="208">
        <f t="shared" si="384"/>
        <v>0</v>
      </c>
      <c r="G1282" s="266">
        <f t="shared" si="385"/>
        <v>0</v>
      </c>
    </row>
    <row r="1283" spans="1:7" s="211" customFormat="1" ht="24" customHeight="1" x14ac:dyDescent="0.2">
      <c r="A1283" s="206" t="str">
        <f t="shared" si="381"/>
        <v/>
      </c>
      <c r="B1283" s="204">
        <f t="shared" si="382"/>
        <v>0</v>
      </c>
      <c r="C1283" s="205"/>
      <c r="D1283" s="206" t="str">
        <f t="shared" si="383"/>
        <v/>
      </c>
      <c r="E1283" s="207"/>
      <c r="F1283" s="208">
        <f t="shared" si="384"/>
        <v>0</v>
      </c>
      <c r="G1283" s="266">
        <f t="shared" si="385"/>
        <v>0</v>
      </c>
    </row>
    <row r="1284" spans="1:7" s="211" customFormat="1" ht="24" customHeight="1" x14ac:dyDescent="0.2">
      <c r="A1284" s="206" t="str">
        <f t="shared" si="381"/>
        <v/>
      </c>
      <c r="B1284" s="204">
        <f t="shared" si="382"/>
        <v>0</v>
      </c>
      <c r="C1284" s="205"/>
      <c r="D1284" s="206" t="str">
        <f t="shared" si="383"/>
        <v/>
      </c>
      <c r="E1284" s="207"/>
      <c r="F1284" s="208">
        <f t="shared" si="384"/>
        <v>0</v>
      </c>
      <c r="G1284" s="266">
        <f t="shared" si="385"/>
        <v>0</v>
      </c>
    </row>
    <row r="1285" spans="1:7" s="211" customFormat="1" ht="24" customHeight="1" x14ac:dyDescent="0.2">
      <c r="A1285" s="206" t="str">
        <f t="shared" si="381"/>
        <v/>
      </c>
      <c r="B1285" s="204">
        <f t="shared" si="382"/>
        <v>0</v>
      </c>
      <c r="C1285" s="205"/>
      <c r="D1285" s="206" t="str">
        <f t="shared" si="383"/>
        <v/>
      </c>
      <c r="E1285" s="207"/>
      <c r="F1285" s="208">
        <f t="shared" si="384"/>
        <v>0</v>
      </c>
      <c r="G1285" s="266">
        <f t="shared" si="385"/>
        <v>0</v>
      </c>
    </row>
    <row r="1286" spans="1:7" ht="24" customHeight="1" x14ac:dyDescent="0.2">
      <c r="A1286" s="267"/>
      <c r="D1286" s="88"/>
      <c r="E1286" s="89"/>
      <c r="F1286" s="253" t="s">
        <v>31</v>
      </c>
      <c r="G1286" s="268">
        <f>SUBTOTAL(9,G1278:G1285)</f>
        <v>0</v>
      </c>
    </row>
    <row r="1287" spans="1:7" ht="24" customHeight="1" x14ac:dyDescent="0.2">
      <c r="A1287" s="267"/>
      <c r="C1287" s="98" t="s">
        <v>605</v>
      </c>
      <c r="D1287" s="88"/>
      <c r="E1287" s="89"/>
      <c r="G1287" s="269"/>
    </row>
    <row r="1288" spans="1:7" s="211" customFormat="1" ht="24" customHeight="1" x14ac:dyDescent="0.2">
      <c r="A1288" s="206" t="str">
        <f t="shared" ref="A1288:A1296" si="386">IFERROR(VLOOKUP(C1288,Tabla_Insumos,4,FALSE),"")</f>
        <v/>
      </c>
      <c r="B1288" s="204" t="str">
        <f t="shared" ref="B1288:B1296" si="387">IFERROR(VLOOKUP(C1288,Tabla_Insumos,5,FALSE),"")</f>
        <v/>
      </c>
      <c r="C1288" s="205"/>
      <c r="D1288" s="206" t="str">
        <f t="shared" ref="D1288:D1296" si="388">IFERROR(VLOOKUP(C1288,Tabla_Insumos,2,FALSE),"")</f>
        <v/>
      </c>
      <c r="E1288" s="207"/>
      <c r="F1288" s="208">
        <f t="shared" ref="F1288:F1296" si="389">IFERROR(VLOOKUP(C1288,Tabla_Insumos,3,FALSE),0)</f>
        <v>0</v>
      </c>
      <c r="G1288" s="266">
        <f t="shared" ref="G1288:G1296" si="390">ROUND(E1288*F1288,2)</f>
        <v>0</v>
      </c>
    </row>
    <row r="1289" spans="1:7" s="211" customFormat="1" ht="24" customHeight="1" x14ac:dyDescent="0.2">
      <c r="A1289" s="206" t="str">
        <f t="shared" si="386"/>
        <v/>
      </c>
      <c r="B1289" s="204" t="str">
        <f t="shared" si="387"/>
        <v/>
      </c>
      <c r="C1289" s="205"/>
      <c r="D1289" s="206" t="str">
        <f t="shared" si="388"/>
        <v/>
      </c>
      <c r="E1289" s="207"/>
      <c r="F1289" s="208">
        <f t="shared" si="389"/>
        <v>0</v>
      </c>
      <c r="G1289" s="266">
        <f t="shared" si="390"/>
        <v>0</v>
      </c>
    </row>
    <row r="1290" spans="1:7" s="211" customFormat="1" ht="24" customHeight="1" x14ac:dyDescent="0.2">
      <c r="A1290" s="206" t="str">
        <f t="shared" si="386"/>
        <v/>
      </c>
      <c r="B1290" s="204" t="str">
        <f t="shared" si="387"/>
        <v/>
      </c>
      <c r="C1290" s="205"/>
      <c r="D1290" s="206" t="str">
        <f t="shared" si="388"/>
        <v/>
      </c>
      <c r="E1290" s="207"/>
      <c r="F1290" s="208">
        <f t="shared" si="389"/>
        <v>0</v>
      </c>
      <c r="G1290" s="266">
        <f t="shared" si="390"/>
        <v>0</v>
      </c>
    </row>
    <row r="1291" spans="1:7" s="211" customFormat="1" ht="24" customHeight="1" x14ac:dyDescent="0.2">
      <c r="A1291" s="206" t="str">
        <f t="shared" si="386"/>
        <v/>
      </c>
      <c r="B1291" s="204" t="str">
        <f t="shared" si="387"/>
        <v/>
      </c>
      <c r="C1291" s="205"/>
      <c r="D1291" s="206" t="str">
        <f t="shared" si="388"/>
        <v/>
      </c>
      <c r="E1291" s="207"/>
      <c r="F1291" s="208">
        <f t="shared" si="389"/>
        <v>0</v>
      </c>
      <c r="G1291" s="266">
        <f t="shared" si="390"/>
        <v>0</v>
      </c>
    </row>
    <row r="1292" spans="1:7" s="211" customFormat="1" ht="24" customHeight="1" x14ac:dyDescent="0.2">
      <c r="A1292" s="206" t="str">
        <f t="shared" si="386"/>
        <v/>
      </c>
      <c r="B1292" s="204" t="str">
        <f t="shared" si="387"/>
        <v/>
      </c>
      <c r="C1292" s="205"/>
      <c r="D1292" s="206" t="str">
        <f t="shared" si="388"/>
        <v/>
      </c>
      <c r="E1292" s="207"/>
      <c r="F1292" s="208">
        <f t="shared" si="389"/>
        <v>0</v>
      </c>
      <c r="G1292" s="266">
        <f t="shared" si="390"/>
        <v>0</v>
      </c>
    </row>
    <row r="1293" spans="1:7" s="211" customFormat="1" ht="24" customHeight="1" x14ac:dyDescent="0.2">
      <c r="A1293" s="206" t="str">
        <f t="shared" si="386"/>
        <v/>
      </c>
      <c r="B1293" s="204" t="str">
        <f t="shared" si="387"/>
        <v/>
      </c>
      <c r="C1293" s="205"/>
      <c r="D1293" s="206" t="str">
        <f t="shared" si="388"/>
        <v/>
      </c>
      <c r="E1293" s="207"/>
      <c r="F1293" s="208">
        <f t="shared" si="389"/>
        <v>0</v>
      </c>
      <c r="G1293" s="266">
        <f t="shared" si="390"/>
        <v>0</v>
      </c>
    </row>
    <row r="1294" spans="1:7" s="211" customFormat="1" ht="24" customHeight="1" x14ac:dyDescent="0.2">
      <c r="A1294" s="206" t="str">
        <f t="shared" si="386"/>
        <v/>
      </c>
      <c r="B1294" s="204" t="str">
        <f t="shared" si="387"/>
        <v/>
      </c>
      <c r="C1294" s="205"/>
      <c r="D1294" s="206" t="str">
        <f t="shared" si="388"/>
        <v/>
      </c>
      <c r="E1294" s="207"/>
      <c r="F1294" s="208">
        <f t="shared" si="389"/>
        <v>0</v>
      </c>
      <c r="G1294" s="266">
        <f t="shared" si="390"/>
        <v>0</v>
      </c>
    </row>
    <row r="1295" spans="1:7" s="211" customFormat="1" ht="24" customHeight="1" x14ac:dyDescent="0.2">
      <c r="A1295" s="206" t="str">
        <f t="shared" si="386"/>
        <v/>
      </c>
      <c r="B1295" s="204" t="str">
        <f t="shared" si="387"/>
        <v/>
      </c>
      <c r="C1295" s="205"/>
      <c r="D1295" s="206" t="str">
        <f t="shared" si="388"/>
        <v/>
      </c>
      <c r="E1295" s="207"/>
      <c r="F1295" s="208">
        <f t="shared" si="389"/>
        <v>0</v>
      </c>
      <c r="G1295" s="266">
        <f t="shared" si="390"/>
        <v>0</v>
      </c>
    </row>
    <row r="1296" spans="1:7" s="211" customFormat="1" ht="24" customHeight="1" x14ac:dyDescent="0.2">
      <c r="A1296" s="206" t="str">
        <f t="shared" si="386"/>
        <v/>
      </c>
      <c r="B1296" s="204" t="str">
        <f t="shared" si="387"/>
        <v/>
      </c>
      <c r="C1296" s="205"/>
      <c r="D1296" s="206" t="str">
        <f t="shared" si="388"/>
        <v/>
      </c>
      <c r="E1296" s="207"/>
      <c r="F1296" s="208">
        <f t="shared" si="389"/>
        <v>0</v>
      </c>
      <c r="G1296" s="266">
        <f t="shared" si="390"/>
        <v>0</v>
      </c>
    </row>
    <row r="1297" spans="1:7" ht="24" customHeight="1" x14ac:dyDescent="0.2">
      <c r="A1297" s="270"/>
      <c r="B1297" s="88"/>
      <c r="D1297" s="88"/>
      <c r="E1297" s="89"/>
      <c r="F1297" s="253" t="s">
        <v>32</v>
      </c>
      <c r="G1297" s="268">
        <f>SUBTOTAL(9,G1288:G1296)</f>
        <v>0</v>
      </c>
    </row>
    <row r="1298" spans="1:7" ht="24" customHeight="1" x14ac:dyDescent="0.2">
      <c r="A1298" s="271"/>
      <c r="B1298" s="88"/>
      <c r="D1298" s="88"/>
      <c r="E1298" s="89"/>
      <c r="G1298" s="269"/>
    </row>
    <row r="1299" spans="1:7" ht="24" customHeight="1" x14ac:dyDescent="0.2">
      <c r="A1299" s="272" t="str">
        <f>B1257</f>
        <v>3.2</v>
      </c>
      <c r="B1299" s="273" t="str">
        <f>C1257</f>
        <v>Limpieza final de la obra y el obrador</v>
      </c>
      <c r="C1299" s="95"/>
      <c r="D1299" s="95" t="s">
        <v>33</v>
      </c>
      <c r="E1299" s="96"/>
      <c r="F1299" s="275" t="s">
        <v>34</v>
      </c>
      <c r="G1299" s="274">
        <f>SUBTOTAL(9,G1262:G1298)</f>
        <v>0</v>
      </c>
    </row>
  </sheetData>
  <sheetProtection insertRows="0" deleteRows="0"/>
  <mergeCells count="156">
    <mergeCell ref="A1259:B1259"/>
    <mergeCell ref="C1259:C1260"/>
    <mergeCell ref="D1259:D1260"/>
    <mergeCell ref="E1259:E1260"/>
    <mergeCell ref="F1259:F1260"/>
    <mergeCell ref="G1259:G126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54"/>
  <sheetViews>
    <sheetView showZeros="0" view="pageBreakPreview" topLeftCell="A34" zoomScaleNormal="100" zoomScaleSheetLayoutView="100" workbookViewId="0">
      <selection activeCell="E60" sqref="E60"/>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8" width="15.7109375" style="8" customWidth="1"/>
    <col min="9" max="10" width="10.7109375" style="8" customWidth="1"/>
    <col min="11" max="30" width="10.7109375" style="102" customWidth="1"/>
    <col min="31" max="79" width="11.42578125" style="102"/>
    <col min="80" max="16384" width="11.42578125" style="8"/>
  </cols>
  <sheetData>
    <row r="1" spans="1:79" s="2" customFormat="1" ht="20.100000000000001" customHeight="1" x14ac:dyDescent="0.2">
      <c r="A1" s="3" t="s">
        <v>10</v>
      </c>
      <c r="B1" s="3"/>
      <c r="C1" s="3" t="str">
        <f>Comitente</f>
        <v>SUBSECRETARIA DE ARQUITECTURA</v>
      </c>
      <c r="D1" s="4"/>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row>
    <row r="2" spans="1:79" s="5" customFormat="1" ht="20.100000000000001" customHeight="1" x14ac:dyDescent="0.2">
      <c r="A2" s="11" t="s">
        <v>11</v>
      </c>
      <c r="B2" s="11"/>
      <c r="C2" s="11" t="str">
        <f>Obra</f>
        <v>Provincia de la Rioja</v>
      </c>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row>
    <row r="3" spans="1:79" s="5" customFormat="1" ht="20.100000000000001" customHeight="1" x14ac:dyDescent="0.2">
      <c r="A3" s="11" t="s">
        <v>15</v>
      </c>
      <c r="B3" s="11"/>
      <c r="C3" s="11" t="str">
        <f>Ubicación</f>
        <v>CHIMBAS - SAN JUAN</v>
      </c>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row>
    <row r="4" spans="1:79" s="5" customFormat="1" ht="20.100000000000001" customHeight="1" x14ac:dyDescent="0.2">
      <c r="A4" s="11" t="s">
        <v>14</v>
      </c>
      <c r="B4" s="12"/>
      <c r="C4" s="65">
        <f>Licitación_N°</f>
        <v>0</v>
      </c>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row>
    <row r="5" spans="1:79" s="5" customFormat="1" ht="20.100000000000001" customHeight="1" x14ac:dyDescent="0.2">
      <c r="A5" s="11" t="s">
        <v>16</v>
      </c>
      <c r="B5" s="12"/>
      <c r="C5" s="66" t="str">
        <f>Plazo_Obra</f>
        <v>90 dias</v>
      </c>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row>
    <row r="6" spans="1:79" s="5" customFormat="1" ht="20.100000000000001" customHeight="1" x14ac:dyDescent="0.2">
      <c r="A6" s="11" t="s">
        <v>12</v>
      </c>
      <c r="B6" s="11"/>
      <c r="C6" s="11">
        <f>Contratista</f>
        <v>0</v>
      </c>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row>
    <row r="7" spans="1:79" s="2" customFormat="1" ht="20.100000000000001" customHeight="1" x14ac:dyDescent="0.2">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row>
    <row r="8" spans="1:79" s="2" customFormat="1" ht="20.100000000000001" customHeight="1" x14ac:dyDescent="0.2">
      <c r="A8" s="355" t="s">
        <v>44</v>
      </c>
      <c r="B8" s="356"/>
      <c r="C8" s="356"/>
      <c r="D8" s="357"/>
      <c r="E8" s="7"/>
      <c r="F8" s="7"/>
      <c r="G8" s="7"/>
      <c r="H8" s="7"/>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row>
    <row r="10" spans="1:79" ht="20.100000000000001" customHeight="1" x14ac:dyDescent="0.2">
      <c r="A10" s="360" t="s">
        <v>990</v>
      </c>
      <c r="B10" s="358" t="s">
        <v>0</v>
      </c>
      <c r="C10" s="358"/>
      <c r="D10" s="361" t="s">
        <v>13</v>
      </c>
      <c r="E10" s="46"/>
      <c r="F10" s="358" t="s">
        <v>19</v>
      </c>
      <c r="G10" s="358"/>
      <c r="H10" s="358"/>
      <c r="I10" s="15"/>
      <c r="J10" s="359" t="s">
        <v>18</v>
      </c>
    </row>
    <row r="11" spans="1:79" ht="20.100000000000001" customHeight="1" x14ac:dyDescent="0.2">
      <c r="A11" s="360"/>
      <c r="B11" s="358"/>
      <c r="C11" s="358"/>
      <c r="D11" s="361"/>
      <c r="E11" s="46">
        <v>0</v>
      </c>
      <c r="F11" s="22">
        <v>1</v>
      </c>
      <c r="G11" s="22">
        <f>F11+1</f>
        <v>2</v>
      </c>
      <c r="H11" s="22">
        <f t="shared" ref="H11" si="0">G11+1</f>
        <v>3</v>
      </c>
      <c r="I11" s="16"/>
      <c r="J11" s="359"/>
    </row>
    <row r="12" spans="1:79" ht="20.100000000000001" customHeight="1" x14ac:dyDescent="0.2">
      <c r="A12" s="23"/>
      <c r="B12" s="51"/>
      <c r="C12" s="51"/>
      <c r="D12" s="52"/>
      <c r="E12" s="46"/>
      <c r="F12" s="24"/>
      <c r="G12" s="55"/>
      <c r="H12" s="55"/>
      <c r="I12" s="16"/>
      <c r="J12" s="76"/>
    </row>
    <row r="13" spans="1:79" ht="20.100000000000001" customHeight="1" x14ac:dyDescent="0.2">
      <c r="A13" s="49">
        <f>CyP!A18</f>
        <v>1</v>
      </c>
      <c r="B13" s="353" t="str">
        <f t="shared" ref="B13:B44" si="1">IFERROR(VLOOKUP(A13,Tabla_CyP,2,FALSE),"")</f>
        <v xml:space="preserve"> TRABAJOS GENERALES DE LA OBRA</v>
      </c>
      <c r="C13" s="354"/>
      <c r="D13" s="13">
        <f t="shared" ref="D13:D44" si="2">IFERROR(VLOOKUP(A13,Tabla_CyP,9,FALSE),0)</f>
        <v>0</v>
      </c>
      <c r="E13" s="25"/>
      <c r="F13" s="99"/>
      <c r="G13" s="99"/>
      <c r="H13" s="99"/>
      <c r="I13" s="17"/>
      <c r="J13" s="18">
        <f t="shared" ref="J13:J46" si="3">SUM(F13:H13)</f>
        <v>0</v>
      </c>
    </row>
    <row r="14" spans="1:79" ht="20.100000000000001" customHeight="1" x14ac:dyDescent="0.2">
      <c r="A14" s="49" t="str">
        <f>CyP!A19</f>
        <v>1.1</v>
      </c>
      <c r="B14" s="353" t="str">
        <f t="shared" si="1"/>
        <v>Cartel de Obra</v>
      </c>
      <c r="C14" s="354"/>
      <c r="D14" s="13">
        <f t="shared" si="2"/>
        <v>0</v>
      </c>
      <c r="E14" s="47"/>
      <c r="F14" s="99"/>
      <c r="G14" s="99"/>
      <c r="H14" s="99"/>
      <c r="I14" s="19"/>
      <c r="J14" s="18">
        <f t="shared" si="3"/>
        <v>0</v>
      </c>
    </row>
    <row r="15" spans="1:79" ht="20.100000000000001" customHeight="1" x14ac:dyDescent="0.2">
      <c r="A15" s="49" t="str">
        <f>CyP!A20</f>
        <v>1.2</v>
      </c>
      <c r="B15" s="353" t="str">
        <f t="shared" si="1"/>
        <v>Obrador</v>
      </c>
      <c r="C15" s="354"/>
      <c r="D15" s="13">
        <f t="shared" si="2"/>
        <v>0</v>
      </c>
      <c r="E15" s="47"/>
      <c r="F15" s="99"/>
      <c r="G15" s="99"/>
      <c r="H15" s="99"/>
      <c r="I15" s="19"/>
      <c r="J15" s="18">
        <f t="shared" si="3"/>
        <v>0</v>
      </c>
    </row>
    <row r="16" spans="1:79" ht="20.100000000000001" customHeight="1" x14ac:dyDescent="0.2">
      <c r="A16" s="49" t="str">
        <f>CyP!A21</f>
        <v>1.3</v>
      </c>
      <c r="B16" s="353" t="str">
        <f t="shared" si="1"/>
        <v>Cercado de Obra</v>
      </c>
      <c r="C16" s="354"/>
      <c r="D16" s="13">
        <f t="shared" si="2"/>
        <v>0</v>
      </c>
      <c r="E16" s="47"/>
      <c r="F16" s="99"/>
      <c r="G16" s="99"/>
      <c r="H16" s="99"/>
      <c r="I16" s="19"/>
      <c r="J16" s="18">
        <f t="shared" si="3"/>
        <v>0</v>
      </c>
    </row>
    <row r="17" spans="1:10" ht="20.100000000000001" customHeight="1" x14ac:dyDescent="0.2">
      <c r="A17" s="49" t="str">
        <f>CyP!A22</f>
        <v>1.4</v>
      </c>
      <c r="B17" s="353" t="str">
        <f t="shared" si="1"/>
        <v>Limpieza de terreno</v>
      </c>
      <c r="C17" s="354"/>
      <c r="D17" s="13">
        <f t="shared" si="2"/>
        <v>0</v>
      </c>
      <c r="E17" s="47"/>
      <c r="F17" s="99"/>
      <c r="G17" s="99"/>
      <c r="H17" s="99"/>
      <c r="I17" s="19"/>
      <c r="J17" s="18">
        <f t="shared" si="3"/>
        <v>0</v>
      </c>
    </row>
    <row r="18" spans="1:10" ht="20.100000000000001" customHeight="1" x14ac:dyDescent="0.2">
      <c r="A18" s="49" t="str">
        <f>CyP!A23</f>
        <v>1.6</v>
      </c>
      <c r="B18" s="353" t="str">
        <f t="shared" si="1"/>
        <v>Cumplimiento Plan de Gestión Ambiental y Social. Condiciones de Higiene y Seguridad</v>
      </c>
      <c r="C18" s="354"/>
      <c r="D18" s="13">
        <f t="shared" si="2"/>
        <v>0</v>
      </c>
      <c r="E18" s="47"/>
      <c r="F18" s="99"/>
      <c r="G18" s="99"/>
      <c r="H18" s="99"/>
      <c r="I18" s="19"/>
      <c r="J18" s="18">
        <f t="shared" si="3"/>
        <v>0</v>
      </c>
    </row>
    <row r="19" spans="1:10" ht="20.100000000000001" customHeight="1" x14ac:dyDescent="0.2">
      <c r="A19" s="49" t="str">
        <f>CyP!A24</f>
        <v>1.6.1</v>
      </c>
      <c r="B19" s="353" t="str">
        <f t="shared" si="1"/>
        <v>Plan de Manejo Ambiental</v>
      </c>
      <c r="C19" s="354"/>
      <c r="D19" s="13">
        <f t="shared" si="2"/>
        <v>0</v>
      </c>
      <c r="E19" s="47"/>
      <c r="F19" s="99"/>
      <c r="G19" s="99"/>
      <c r="H19" s="99"/>
      <c r="I19" s="19"/>
      <c r="J19" s="18">
        <f t="shared" si="3"/>
        <v>0</v>
      </c>
    </row>
    <row r="20" spans="1:10" ht="20.100000000000001" customHeight="1" x14ac:dyDescent="0.2">
      <c r="A20" s="49" t="str">
        <f>CyP!A25</f>
        <v>1.6.2</v>
      </c>
      <c r="B20" s="353" t="str">
        <f t="shared" si="1"/>
        <v>Permiso Ambiental</v>
      </c>
      <c r="C20" s="354"/>
      <c r="D20" s="13">
        <f t="shared" si="2"/>
        <v>0</v>
      </c>
      <c r="E20" s="47"/>
      <c r="F20" s="99"/>
      <c r="G20" s="99"/>
      <c r="H20" s="99"/>
      <c r="I20" s="19"/>
      <c r="J20" s="18">
        <f t="shared" si="3"/>
        <v>0</v>
      </c>
    </row>
    <row r="21" spans="1:10" ht="20.100000000000001" customHeight="1" x14ac:dyDescent="0.2">
      <c r="A21" s="49" t="str">
        <f>CyP!A26</f>
        <v>1.6.3</v>
      </c>
      <c r="B21" s="353" t="str">
        <f t="shared" si="1"/>
        <v>Seguimiento Pmas</v>
      </c>
      <c r="C21" s="354"/>
      <c r="D21" s="13">
        <f t="shared" si="2"/>
        <v>0</v>
      </c>
      <c r="E21" s="47"/>
      <c r="F21" s="99"/>
      <c r="G21" s="99"/>
      <c r="H21" s="99"/>
      <c r="I21" s="19"/>
      <c r="J21" s="18">
        <f t="shared" si="3"/>
        <v>0</v>
      </c>
    </row>
    <row r="22" spans="1:10" ht="20.100000000000001" customHeight="1" x14ac:dyDescent="0.2">
      <c r="A22" s="49" t="str">
        <f>CyP!A27</f>
        <v>2</v>
      </c>
      <c r="B22" s="353" t="str">
        <f t="shared" si="1"/>
        <v>COMPONENTE CANCHA</v>
      </c>
      <c r="C22" s="354"/>
      <c r="D22" s="13">
        <f t="shared" si="2"/>
        <v>0</v>
      </c>
      <c r="E22" s="47"/>
      <c r="F22" s="99"/>
      <c r="G22" s="99"/>
      <c r="H22" s="99"/>
      <c r="I22" s="19"/>
      <c r="J22" s="18">
        <f t="shared" si="3"/>
        <v>0</v>
      </c>
    </row>
    <row r="23" spans="1:10" ht="20.100000000000001" customHeight="1" x14ac:dyDescent="0.2">
      <c r="A23" s="49" t="str">
        <f>CyP!A28</f>
        <v>2.1</v>
      </c>
      <c r="B23" s="353" t="str">
        <f t="shared" si="1"/>
        <v>Replanteo del componente</v>
      </c>
      <c r="C23" s="354"/>
      <c r="D23" s="13">
        <f t="shared" si="2"/>
        <v>0</v>
      </c>
      <c r="E23" s="47"/>
      <c r="F23" s="99"/>
      <c r="G23" s="99"/>
      <c r="H23" s="99"/>
      <c r="I23" s="19"/>
      <c r="J23" s="18">
        <f t="shared" si="3"/>
        <v>0</v>
      </c>
    </row>
    <row r="24" spans="1:10" ht="20.100000000000001" customHeight="1" x14ac:dyDescent="0.2">
      <c r="A24" s="49" t="str">
        <f>CyP!A29</f>
        <v>2.2</v>
      </c>
      <c r="B24" s="353" t="str">
        <f t="shared" si="1"/>
        <v>Movimiento de Suelos</v>
      </c>
      <c r="C24" s="354"/>
      <c r="D24" s="13">
        <f t="shared" si="2"/>
        <v>0</v>
      </c>
      <c r="E24" s="47"/>
      <c r="F24" s="99"/>
      <c r="G24" s="99"/>
      <c r="H24" s="99"/>
      <c r="I24" s="19"/>
      <c r="J24" s="18">
        <f t="shared" si="3"/>
        <v>0</v>
      </c>
    </row>
    <row r="25" spans="1:10" ht="20.100000000000001" customHeight="1" x14ac:dyDescent="0.2">
      <c r="A25" s="49" t="str">
        <f>CyP!A30</f>
        <v>2.2.1</v>
      </c>
      <c r="B25" s="353" t="str">
        <f t="shared" si="1"/>
        <v>Extracción de tierra originaria</v>
      </c>
      <c r="C25" s="354"/>
      <c r="D25" s="13">
        <f t="shared" si="2"/>
        <v>0</v>
      </c>
      <c r="E25" s="47"/>
      <c r="F25" s="99"/>
      <c r="G25" s="99"/>
      <c r="H25" s="99"/>
      <c r="I25" s="19"/>
      <c r="J25" s="18">
        <f t="shared" si="3"/>
        <v>0</v>
      </c>
    </row>
    <row r="26" spans="1:10" ht="20.100000000000001" customHeight="1" x14ac:dyDescent="0.2">
      <c r="A26" s="49" t="str">
        <f>CyP!A31</f>
        <v>2.2.2</v>
      </c>
      <c r="B26" s="353" t="str">
        <f t="shared" si="1"/>
        <v>Excavacion para bases / insertos</v>
      </c>
      <c r="C26" s="354"/>
      <c r="D26" s="13">
        <f t="shared" si="2"/>
        <v>0</v>
      </c>
      <c r="E26" s="47"/>
      <c r="F26" s="99"/>
      <c r="G26" s="99"/>
      <c r="H26" s="99"/>
      <c r="I26" s="19"/>
      <c r="J26" s="18">
        <f t="shared" si="3"/>
        <v>0</v>
      </c>
    </row>
    <row r="27" spans="1:10" ht="20.100000000000001" customHeight="1" x14ac:dyDescent="0.2">
      <c r="A27" s="49" t="str">
        <f>CyP!A32</f>
        <v>2.2.3</v>
      </c>
      <c r="B27" s="353" t="str">
        <f t="shared" si="1"/>
        <v>Rellenos + compactación terreno con aporte de tierra</v>
      </c>
      <c r="C27" s="354"/>
      <c r="D27" s="13">
        <f t="shared" si="2"/>
        <v>0</v>
      </c>
      <c r="E27" s="47"/>
      <c r="F27" s="99"/>
      <c r="G27" s="99"/>
      <c r="H27" s="99"/>
      <c r="I27" s="19"/>
      <c r="J27" s="18">
        <f t="shared" si="3"/>
        <v>0</v>
      </c>
    </row>
    <row r="28" spans="1:10" ht="20.100000000000001" customHeight="1" x14ac:dyDescent="0.2">
      <c r="A28" s="49" t="str">
        <f>CyP!A33</f>
        <v>2.3</v>
      </c>
      <c r="B28" s="353" t="str">
        <f t="shared" si="1"/>
        <v>Relleno de bases / insertos</v>
      </c>
      <c r="C28" s="354"/>
      <c r="D28" s="13">
        <f t="shared" si="2"/>
        <v>0</v>
      </c>
      <c r="E28" s="47"/>
      <c r="F28" s="99"/>
      <c r="G28" s="99"/>
      <c r="H28" s="99"/>
      <c r="I28" s="19"/>
      <c r="J28" s="18">
        <f t="shared" si="3"/>
        <v>0</v>
      </c>
    </row>
    <row r="29" spans="1:10" ht="20.100000000000001" customHeight="1" x14ac:dyDescent="0.2">
      <c r="A29" s="49" t="str">
        <f>CyP!A34</f>
        <v>2.4</v>
      </c>
      <c r="B29" s="353" t="str">
        <f t="shared" si="1"/>
        <v>Piso de Hº Aº espesor 15 cm</v>
      </c>
      <c r="C29" s="354"/>
      <c r="D29" s="13">
        <f t="shared" si="2"/>
        <v>0</v>
      </c>
      <c r="E29" s="47"/>
      <c r="F29" s="99"/>
      <c r="G29" s="99"/>
      <c r="H29" s="99"/>
      <c r="I29" s="19"/>
      <c r="J29" s="18">
        <f t="shared" si="3"/>
        <v>0</v>
      </c>
    </row>
    <row r="30" spans="1:10" ht="20.100000000000001" customHeight="1" x14ac:dyDescent="0.2">
      <c r="A30" s="49" t="str">
        <f>CyP!A35</f>
        <v>2.5</v>
      </c>
      <c r="B30" s="353" t="str">
        <f t="shared" si="1"/>
        <v>Terminación en piso de Hº Aº con cemento alisado (playón polideportivo)</v>
      </c>
      <c r="C30" s="354"/>
      <c r="D30" s="13">
        <f t="shared" si="2"/>
        <v>0</v>
      </c>
      <c r="E30" s="47"/>
      <c r="F30" s="99"/>
      <c r="G30" s="99"/>
      <c r="H30" s="99"/>
      <c r="I30" s="19"/>
      <c r="J30" s="18">
        <f t="shared" si="3"/>
        <v>0</v>
      </c>
    </row>
    <row r="31" spans="1:10" ht="20.100000000000001" customHeight="1" x14ac:dyDescent="0.2">
      <c r="A31" s="49" t="str">
        <f>CyP!A36</f>
        <v>2.6</v>
      </c>
      <c r="B31" s="353" t="str">
        <f t="shared" si="1"/>
        <v>Cordón perimetral Hº Aº</v>
      </c>
      <c r="C31" s="354"/>
      <c r="D31" s="13">
        <f t="shared" si="2"/>
        <v>0</v>
      </c>
      <c r="E31" s="47"/>
      <c r="F31" s="99"/>
      <c r="G31" s="99"/>
      <c r="H31" s="99"/>
      <c r="I31" s="19"/>
      <c r="J31" s="18">
        <f t="shared" si="3"/>
        <v>0</v>
      </c>
    </row>
    <row r="32" spans="1:10" ht="20.100000000000001" customHeight="1" x14ac:dyDescent="0.2">
      <c r="A32" s="49" t="str">
        <f>CyP!A37</f>
        <v>2.7</v>
      </c>
      <c r="B32" s="353" t="str">
        <f t="shared" si="1"/>
        <v>Demarcación de canchas</v>
      </c>
      <c r="C32" s="354"/>
      <c r="D32" s="13">
        <f t="shared" si="2"/>
        <v>0</v>
      </c>
      <c r="E32" s="47"/>
      <c r="F32" s="99"/>
      <c r="G32" s="99"/>
      <c r="H32" s="99"/>
      <c r="I32" s="19"/>
      <c r="J32" s="18">
        <f t="shared" si="3"/>
        <v>0</v>
      </c>
    </row>
    <row r="33" spans="1:10" ht="20.100000000000001" customHeight="1" x14ac:dyDescent="0.2">
      <c r="A33" s="49" t="str">
        <f>CyP!A38</f>
        <v>2.8</v>
      </c>
      <c r="B33" s="353" t="str">
        <f t="shared" si="1"/>
        <v>Pintura en la superficie del playon</v>
      </c>
      <c r="C33" s="354"/>
      <c r="D33" s="13">
        <f t="shared" si="2"/>
        <v>0</v>
      </c>
      <c r="E33" s="47"/>
      <c r="F33" s="99"/>
      <c r="G33" s="99"/>
      <c r="H33" s="99"/>
      <c r="I33" s="19"/>
      <c r="J33" s="18">
        <f t="shared" si="3"/>
        <v>0</v>
      </c>
    </row>
    <row r="34" spans="1:10" ht="20.100000000000001" customHeight="1" x14ac:dyDescent="0.2">
      <c r="A34" s="49" t="str">
        <f>CyP!A39</f>
        <v>2.9</v>
      </c>
      <c r="B34" s="353" t="str">
        <f t="shared" si="1"/>
        <v>Demarcación institucional</v>
      </c>
      <c r="C34" s="354"/>
      <c r="D34" s="13">
        <f t="shared" si="2"/>
        <v>0</v>
      </c>
      <c r="E34" s="47"/>
      <c r="F34" s="99"/>
      <c r="G34" s="99"/>
      <c r="H34" s="99"/>
      <c r="I34" s="19"/>
      <c r="J34" s="18">
        <f t="shared" si="3"/>
        <v>0</v>
      </c>
    </row>
    <row r="35" spans="1:10" ht="20.100000000000001" customHeight="1" x14ac:dyDescent="0.2">
      <c r="A35" s="49" t="str">
        <f>CyP!A40</f>
        <v>2.10</v>
      </c>
      <c r="B35" s="353" t="str">
        <f t="shared" si="1"/>
        <v>Jirafas - Tableros de Basquet</v>
      </c>
      <c r="C35" s="354"/>
      <c r="D35" s="13">
        <f t="shared" si="2"/>
        <v>0</v>
      </c>
      <c r="E35" s="47"/>
      <c r="F35" s="99"/>
      <c r="G35" s="99"/>
      <c r="H35" s="99"/>
      <c r="I35" s="19"/>
      <c r="J35" s="18">
        <f t="shared" si="3"/>
        <v>0</v>
      </c>
    </row>
    <row r="36" spans="1:10" ht="20.100000000000001" customHeight="1" x14ac:dyDescent="0.2">
      <c r="A36" s="49" t="str">
        <f>CyP!A41</f>
        <v>2.11</v>
      </c>
      <c r="B36" s="353" t="str">
        <f t="shared" si="1"/>
        <v>Arcos de futbol</v>
      </c>
      <c r="C36" s="354"/>
      <c r="D36" s="13">
        <f t="shared" si="2"/>
        <v>0</v>
      </c>
      <c r="E36" s="47"/>
      <c r="F36" s="99"/>
      <c r="G36" s="99"/>
      <c r="H36" s="99"/>
      <c r="I36" s="19"/>
      <c r="J36" s="18">
        <f t="shared" si="3"/>
        <v>0</v>
      </c>
    </row>
    <row r="37" spans="1:10" ht="20.100000000000001" customHeight="1" x14ac:dyDescent="0.2">
      <c r="A37" s="49" t="str">
        <f>CyP!A42</f>
        <v>2.12</v>
      </c>
      <c r="B37" s="353" t="str">
        <f t="shared" si="1"/>
        <v>Red de Vóley , accesorios y soportes metálicos</v>
      </c>
      <c r="C37" s="354"/>
      <c r="D37" s="13">
        <f t="shared" si="2"/>
        <v>0</v>
      </c>
      <c r="E37" s="47"/>
      <c r="F37" s="99"/>
      <c r="G37" s="99"/>
      <c r="H37" s="99"/>
      <c r="I37" s="19"/>
      <c r="J37" s="18">
        <f t="shared" si="3"/>
        <v>0</v>
      </c>
    </row>
    <row r="38" spans="1:10" ht="20.100000000000001" customHeight="1" x14ac:dyDescent="0.2">
      <c r="A38" s="49" t="str">
        <f>CyP!A43</f>
        <v>2.13</v>
      </c>
      <c r="B38" s="353" t="str">
        <f t="shared" si="1"/>
        <v>Luminarias</v>
      </c>
      <c r="C38" s="354"/>
      <c r="D38" s="13">
        <f t="shared" si="2"/>
        <v>0</v>
      </c>
      <c r="E38" s="47"/>
      <c r="F38" s="99"/>
      <c r="G38" s="99"/>
      <c r="H38" s="99"/>
      <c r="I38" s="19"/>
      <c r="J38" s="18">
        <f t="shared" si="3"/>
        <v>0</v>
      </c>
    </row>
    <row r="39" spans="1:10" ht="20.100000000000001" customHeight="1" x14ac:dyDescent="0.2">
      <c r="A39" s="49" t="str">
        <f>CyP!A44</f>
        <v>2.13.1</v>
      </c>
      <c r="B39" s="353" t="str">
        <f t="shared" si="1"/>
        <v>Columnas telescópicas c/ reflector y protección</v>
      </c>
      <c r="C39" s="354"/>
      <c r="D39" s="13">
        <f t="shared" si="2"/>
        <v>0</v>
      </c>
      <c r="E39" s="47"/>
      <c r="F39" s="99"/>
      <c r="G39" s="99"/>
      <c r="H39" s="99"/>
      <c r="I39" s="19"/>
      <c r="J39" s="18">
        <f t="shared" si="3"/>
        <v>0</v>
      </c>
    </row>
    <row r="40" spans="1:10" ht="20.100000000000001" customHeight="1" x14ac:dyDescent="0.2">
      <c r="A40" s="49" t="str">
        <f>CyP!A45</f>
        <v>2.14</v>
      </c>
      <c r="B40" s="353" t="str">
        <f t="shared" si="1"/>
        <v>Instalacion electrica</v>
      </c>
      <c r="C40" s="354"/>
      <c r="D40" s="13">
        <f t="shared" si="2"/>
        <v>0</v>
      </c>
      <c r="E40" s="47"/>
      <c r="F40" s="99"/>
      <c r="G40" s="99"/>
      <c r="H40" s="99"/>
      <c r="I40" s="19"/>
      <c r="J40" s="18">
        <f t="shared" si="3"/>
        <v>0</v>
      </c>
    </row>
    <row r="41" spans="1:10" ht="20.100000000000001" customHeight="1" x14ac:dyDescent="0.2">
      <c r="A41" s="49" t="str">
        <f>CyP!A46</f>
        <v>2.14.1</v>
      </c>
      <c r="B41" s="353" t="str">
        <f t="shared" si="1"/>
        <v>Tendido Subterráneo</v>
      </c>
      <c r="C41" s="354"/>
      <c r="D41" s="13">
        <f t="shared" si="2"/>
        <v>0</v>
      </c>
      <c r="E41" s="47"/>
      <c r="F41" s="99"/>
      <c r="G41" s="99"/>
      <c r="H41" s="99"/>
      <c r="I41" s="19"/>
      <c r="J41" s="18">
        <f t="shared" si="3"/>
        <v>0</v>
      </c>
    </row>
    <row r="42" spans="1:10" ht="20.100000000000001" customHeight="1" x14ac:dyDescent="0.2">
      <c r="A42" s="49" t="str">
        <f>CyP!A47</f>
        <v>2.14.2</v>
      </c>
      <c r="B42" s="353" t="str">
        <f t="shared" si="1"/>
        <v>Tablero</v>
      </c>
      <c r="C42" s="354"/>
      <c r="D42" s="13">
        <f t="shared" si="2"/>
        <v>0</v>
      </c>
      <c r="E42" s="47"/>
      <c r="F42" s="99"/>
      <c r="G42" s="99"/>
      <c r="H42" s="99"/>
      <c r="I42" s="19"/>
      <c r="J42" s="18">
        <f t="shared" si="3"/>
        <v>0</v>
      </c>
    </row>
    <row r="43" spans="1:10" ht="20.100000000000001" customHeight="1" x14ac:dyDescent="0.2">
      <c r="A43" s="49" t="str">
        <f>CyP!A48</f>
        <v>3</v>
      </c>
      <c r="B43" s="353" t="str">
        <f t="shared" si="1"/>
        <v xml:space="preserve"> LIMPIEZA DE OBRA</v>
      </c>
      <c r="C43" s="354"/>
      <c r="D43" s="13">
        <f t="shared" si="2"/>
        <v>0</v>
      </c>
      <c r="E43" s="47"/>
      <c r="F43" s="99"/>
      <c r="G43" s="99"/>
      <c r="H43" s="99"/>
      <c r="I43" s="19"/>
      <c r="J43" s="18">
        <f t="shared" si="3"/>
        <v>0</v>
      </c>
    </row>
    <row r="44" spans="1:10" ht="20.100000000000001" customHeight="1" x14ac:dyDescent="0.2">
      <c r="A44" s="49" t="str">
        <f>CyP!A49</f>
        <v>3.1</v>
      </c>
      <c r="B44" s="353" t="str">
        <f t="shared" si="1"/>
        <v>Limpieza de obra periódica</v>
      </c>
      <c r="C44" s="354"/>
      <c r="D44" s="13">
        <f t="shared" si="2"/>
        <v>0</v>
      </c>
      <c r="E44" s="47"/>
      <c r="F44" s="99"/>
      <c r="G44" s="99"/>
      <c r="H44" s="99"/>
      <c r="I44" s="19"/>
      <c r="J44" s="18">
        <f t="shared" si="3"/>
        <v>0</v>
      </c>
    </row>
    <row r="45" spans="1:10" ht="20.100000000000001" customHeight="1" x14ac:dyDescent="0.2">
      <c r="A45" s="49" t="str">
        <f>CyP!A50</f>
        <v>3.2</v>
      </c>
      <c r="B45" s="353" t="str">
        <f t="shared" ref="B45" si="4">IFERROR(VLOOKUP(A45,Tabla_CyP,2,FALSE),"")</f>
        <v>Limpieza final de la obra y el obrador</v>
      </c>
      <c r="C45" s="354"/>
      <c r="D45" s="13">
        <f t="shared" ref="D45" si="5">IFERROR(VLOOKUP(A45,Tabla_CyP,9,FALSE),0)</f>
        <v>0</v>
      </c>
      <c r="E45" s="47"/>
      <c r="F45" s="99"/>
      <c r="G45" s="99"/>
      <c r="H45" s="99"/>
      <c r="I45" s="19"/>
      <c r="J45" s="18">
        <f t="shared" si="3"/>
        <v>0</v>
      </c>
    </row>
    <row r="46" spans="1:10" ht="20.100000000000001" customHeight="1" x14ac:dyDescent="0.2">
      <c r="A46" s="53" t="s">
        <v>3</v>
      </c>
      <c r="B46" s="51" t="s">
        <v>9</v>
      </c>
      <c r="C46" s="54"/>
      <c r="D46" s="50">
        <f>SUM(D13:D45)</f>
        <v>0</v>
      </c>
      <c r="E46" s="48"/>
      <c r="F46" s="26"/>
      <c r="G46" s="26"/>
      <c r="H46" s="26"/>
      <c r="J46" s="18">
        <f t="shared" si="3"/>
        <v>0</v>
      </c>
    </row>
    <row r="47" spans="1:10" ht="20.100000000000001" customHeight="1" x14ac:dyDescent="0.2">
      <c r="A47" s="5"/>
      <c r="B47" s="5"/>
      <c r="C47" s="5"/>
      <c r="D47" s="5"/>
      <c r="E47" s="5"/>
      <c r="F47" s="5"/>
      <c r="G47" s="5"/>
      <c r="H47" s="5"/>
    </row>
    <row r="48" spans="1:10" ht="20.100000000000001" customHeight="1" x14ac:dyDescent="0.2">
      <c r="A48" s="5"/>
      <c r="B48" s="5"/>
      <c r="C48" s="5"/>
      <c r="D48" s="27" t="s">
        <v>20</v>
      </c>
      <c r="E48" s="5">
        <v>0</v>
      </c>
      <c r="F48" s="28">
        <f>SUMPRODUCT($D$13:$D$45,F13:F45)</f>
        <v>0</v>
      </c>
      <c r="G48" s="28">
        <f>SUMPRODUCT($D$13:$D$45,G13:G45)</f>
        <v>0</v>
      </c>
      <c r="H48" s="28">
        <f>SUMPRODUCT($D$13:$D$45,H13:H45)</f>
        <v>0</v>
      </c>
      <c r="I48" s="20"/>
    </row>
    <row r="49" spans="1:10" ht="20.100000000000001" customHeight="1" x14ac:dyDescent="0.2">
      <c r="A49" s="5"/>
      <c r="B49" s="5"/>
      <c r="C49" s="5"/>
      <c r="D49" s="27" t="s">
        <v>21</v>
      </c>
      <c r="E49" s="5">
        <v>0</v>
      </c>
      <c r="F49" s="28">
        <f>E49+F48</f>
        <v>0</v>
      </c>
      <c r="G49" s="28">
        <f t="shared" ref="G49:H49" si="6">F49+G48</f>
        <v>0</v>
      </c>
      <c r="H49" s="28">
        <f t="shared" si="6"/>
        <v>0</v>
      </c>
      <c r="I49" s="20"/>
    </row>
    <row r="50" spans="1:10" ht="20.100000000000001" customHeight="1" x14ac:dyDescent="0.2">
      <c r="A50" s="5"/>
      <c r="B50" s="5"/>
      <c r="C50" s="5"/>
      <c r="D50" s="29"/>
      <c r="E50" s="30" t="s">
        <v>1012</v>
      </c>
      <c r="F50" s="5"/>
      <c r="G50" s="5"/>
      <c r="H50" s="5"/>
    </row>
    <row r="51" spans="1:10" ht="20.100000000000001" customHeight="1" x14ac:dyDescent="0.2">
      <c r="A51" s="5"/>
      <c r="B51" s="5"/>
      <c r="C51" s="5"/>
      <c r="D51" s="27" t="s">
        <v>22</v>
      </c>
      <c r="E51" s="31">
        <f>Anticipo_Financiero*Monto_Oferta</f>
        <v>0</v>
      </c>
      <c r="F51" s="31">
        <f t="shared" ref="F51:H51" si="7">Monto_Oferta*F48*(1-Anticipo_Financiero)</f>
        <v>0</v>
      </c>
      <c r="G51" s="31">
        <f t="shared" si="7"/>
        <v>0</v>
      </c>
      <c r="H51" s="31">
        <f t="shared" si="7"/>
        <v>0</v>
      </c>
      <c r="I51" s="9"/>
      <c r="J51" s="9"/>
    </row>
    <row r="52" spans="1:10" ht="20.100000000000001" customHeight="1" x14ac:dyDescent="0.2">
      <c r="A52" s="5"/>
      <c r="B52" s="5"/>
      <c r="C52" s="5"/>
      <c r="D52" s="27" t="s">
        <v>987</v>
      </c>
      <c r="E52" s="31">
        <f>E51</f>
        <v>0</v>
      </c>
      <c r="F52" s="31">
        <f>E52+F51</f>
        <v>0</v>
      </c>
      <c r="G52" s="31">
        <f t="shared" ref="G52:H52" si="8">F52+G51</f>
        <v>0</v>
      </c>
      <c r="H52" s="31">
        <f t="shared" si="8"/>
        <v>0</v>
      </c>
      <c r="I52" s="9"/>
    </row>
    <row r="53" spans="1:10" ht="20.100000000000001" customHeight="1" x14ac:dyDescent="0.2">
      <c r="E53" s="21">
        <v>0</v>
      </c>
    </row>
    <row r="54" spans="1:10" ht="20.100000000000001" customHeight="1" x14ac:dyDescent="0.2">
      <c r="E54" s="21">
        <v>0</v>
      </c>
    </row>
  </sheetData>
  <mergeCells count="39">
    <mergeCell ref="A8:D8"/>
    <mergeCell ref="F10:H10"/>
    <mergeCell ref="J10:J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43:C43"/>
    <mergeCell ref="B44:C44"/>
    <mergeCell ref="B45:C45"/>
    <mergeCell ref="B33:C33"/>
    <mergeCell ref="B34:C34"/>
    <mergeCell ref="B35:C35"/>
    <mergeCell ref="B36:C36"/>
    <mergeCell ref="B37:C37"/>
    <mergeCell ref="B38:C38"/>
    <mergeCell ref="B39:C39"/>
    <mergeCell ref="B40:C40"/>
    <mergeCell ref="B41:C41"/>
    <mergeCell ref="B42:C42"/>
  </mergeCells>
  <conditionalFormatting sqref="A13:B13 A14:A4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79" t="s">
        <v>12</v>
      </c>
      <c r="B1" s="279"/>
      <c r="C1" s="279" t="str">
        <f>+Contratista</f>
        <v>EMPRESA PRUEBA</v>
      </c>
      <c r="D1" s="279"/>
    </row>
    <row r="2" spans="1:4" ht="19.5" customHeight="1" x14ac:dyDescent="0.2">
      <c r="A2" s="279" t="s">
        <v>46</v>
      </c>
      <c r="B2" s="279"/>
      <c r="C2" s="280">
        <f>CyP!C11</f>
        <v>0</v>
      </c>
      <c r="D2" s="279"/>
    </row>
    <row r="3" spans="1:4" ht="19.5" customHeight="1" x14ac:dyDescent="0.2">
      <c r="A3" s="279"/>
      <c r="B3" s="279"/>
      <c r="C3" s="279"/>
      <c r="D3" s="279"/>
    </row>
    <row r="4" spans="1:4" ht="19.5" customHeight="1" x14ac:dyDescent="0.2">
      <c r="A4" s="362" t="s">
        <v>1215</v>
      </c>
      <c r="B4" s="362"/>
      <c r="C4" s="362"/>
      <c r="D4" s="362"/>
    </row>
    <row r="5" spans="1:4" ht="19.5" customHeight="1" thickBot="1" x14ac:dyDescent="0.25">
      <c r="A5" s="279"/>
      <c r="B5" s="279"/>
      <c r="C5" s="279"/>
      <c r="D5" s="279"/>
    </row>
    <row r="6" spans="1:4" ht="19.5" customHeight="1" thickBot="1" x14ac:dyDescent="0.25">
      <c r="A6" s="291" t="s">
        <v>1216</v>
      </c>
      <c r="B6" s="289" t="s">
        <v>996</v>
      </c>
      <c r="C6" s="289" t="s">
        <v>997</v>
      </c>
      <c r="D6" s="292" t="s">
        <v>1217</v>
      </c>
    </row>
    <row r="7" spans="1:4" ht="19.5" customHeight="1" x14ac:dyDescent="0.2">
      <c r="A7" s="287">
        <v>1</v>
      </c>
      <c r="B7" s="285" t="s">
        <v>1000</v>
      </c>
      <c r="C7" s="288" t="str">
        <f>+VLOOKUP(B7,Indices!$A:$H,5,FALSE)</f>
        <v xml:space="preserve">Oficial </v>
      </c>
      <c r="D7" s="286">
        <v>0.3</v>
      </c>
    </row>
    <row r="8" spans="1:4" ht="19.5" customHeight="1" x14ac:dyDescent="0.2">
      <c r="A8" s="281">
        <v>2</v>
      </c>
      <c r="B8" s="290" t="s">
        <v>1233</v>
      </c>
      <c r="C8" s="290" t="str">
        <f>+VLOOKUP(B8,Indices!$A:$H,5,FALSE)</f>
        <v>Cemento portland normal, en bolsa</v>
      </c>
      <c r="D8" s="282">
        <v>0.18</v>
      </c>
    </row>
    <row r="9" spans="1:4" ht="19.5" customHeight="1" x14ac:dyDescent="0.2">
      <c r="A9" s="281">
        <v>3</v>
      </c>
      <c r="B9" s="290" t="s">
        <v>1237</v>
      </c>
      <c r="C9" s="290" t="str">
        <f>+VLOOKUP(B9,Indices!$A:$H,5,FALSE)</f>
        <v>Acero aletado conformado, en barra</v>
      </c>
      <c r="D9" s="282">
        <v>0.12</v>
      </c>
    </row>
    <row r="10" spans="1:4" ht="19.5" customHeight="1" x14ac:dyDescent="0.2">
      <c r="A10" s="281">
        <v>4</v>
      </c>
      <c r="B10" s="290" t="s">
        <v>1238</v>
      </c>
      <c r="C10" s="290" t="str">
        <f>+VLOOKUP(B10,Indices!$A:$H,5,FALSE)</f>
        <v>Carpinterías</v>
      </c>
      <c r="D10" s="282">
        <v>0.08</v>
      </c>
    </row>
    <row r="11" spans="1:4" ht="19.5" customHeight="1" x14ac:dyDescent="0.2">
      <c r="A11" s="281">
        <v>5</v>
      </c>
      <c r="B11" s="290" t="s">
        <v>1234</v>
      </c>
      <c r="C11" s="290" t="str">
        <f>+VLOOKUP(B11,Indices!$A:$H,5,FALSE)</f>
        <v>Gastos generales</v>
      </c>
      <c r="D11" s="282">
        <v>0.08</v>
      </c>
    </row>
    <row r="12" spans="1:4" ht="19.5" customHeight="1" x14ac:dyDescent="0.2">
      <c r="A12" s="281">
        <v>6</v>
      </c>
      <c r="B12" s="290" t="s">
        <v>1236</v>
      </c>
      <c r="C12" s="290" t="str">
        <f>+VLOOKUP(B12,Indices!$A:$H,5,FALSE)</f>
        <v>Artefactos de iluminación y cableado</v>
      </c>
      <c r="D12" s="282">
        <v>0.08</v>
      </c>
    </row>
    <row r="13" spans="1:4" ht="19.5" customHeight="1" x14ac:dyDescent="0.2">
      <c r="A13" s="281">
        <v>7</v>
      </c>
      <c r="B13" s="290" t="s">
        <v>1004</v>
      </c>
      <c r="C13" s="290" t="str">
        <f>+VLOOKUP(B13,Indices!$A:$H,5,FALSE)</f>
        <v>Arena clasificada lavada</v>
      </c>
      <c r="D13" s="282">
        <v>0.08</v>
      </c>
    </row>
    <row r="14" spans="1:4" ht="19.5" customHeight="1" x14ac:dyDescent="0.2">
      <c r="A14" s="281">
        <v>8</v>
      </c>
      <c r="B14" s="290" t="s">
        <v>1235</v>
      </c>
      <c r="C14" s="290" t="str">
        <f>+VLOOKUP(B14,Indices!$A:$H,5,FALSE)</f>
        <v>Artefactos para baño y grifería</v>
      </c>
      <c r="D14" s="282">
        <v>0.03</v>
      </c>
    </row>
    <row r="15" spans="1:4" ht="19.5" customHeight="1" x14ac:dyDescent="0.2">
      <c r="A15" s="281">
        <v>9</v>
      </c>
      <c r="B15" t="s">
        <v>1239</v>
      </c>
      <c r="C15" s="290" t="str">
        <f>+VLOOKUP(B15,Indices!$A:$H,5,FALSE)</f>
        <v xml:space="preserve">Mosaico granítico          </v>
      </c>
      <c r="D15" s="282">
        <v>0.02</v>
      </c>
    </row>
    <row r="16" spans="1:4" ht="19.5" customHeight="1" thickBot="1" x14ac:dyDescent="0.25">
      <c r="A16" s="283">
        <v>10</v>
      </c>
      <c r="B16" s="293" t="s">
        <v>1077</v>
      </c>
      <c r="C16" s="293" t="str">
        <f>+VLOOKUP(B16,Indices!$A:$H,5,FALSE)</f>
        <v>Ladrillón de 1°</v>
      </c>
      <c r="D16" s="284">
        <v>0.03</v>
      </c>
    </row>
    <row r="17" spans="1:4" ht="19.5" customHeight="1" x14ac:dyDescent="0.2">
      <c r="A17" t="s">
        <v>1011</v>
      </c>
      <c r="D17" s="29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0" sqref="R30"/>
    </sheetView>
  </sheetViews>
  <sheetFormatPr baseColWidth="10" defaultColWidth="10.7109375" defaultRowHeight="15" x14ac:dyDescent="0.25"/>
  <cols>
    <col min="1" max="16384" width="10.7109375" style="1"/>
  </cols>
  <sheetData>
    <row r="1" spans="3:12" ht="23.25" x14ac:dyDescent="0.35">
      <c r="C1" s="363" t="str">
        <f>"OBRA: " &amp; UPPER(Obra)</f>
        <v>OBRA: PROVINCIA DE LA RIOJA</v>
      </c>
      <c r="D1" s="363"/>
      <c r="E1" s="363"/>
      <c r="F1" s="363"/>
      <c r="G1" s="363"/>
      <c r="H1" s="363"/>
      <c r="I1" s="363"/>
      <c r="J1" s="363"/>
      <c r="K1" s="363"/>
      <c r="L1" s="363"/>
    </row>
    <row r="2" spans="3:12" ht="23.25" x14ac:dyDescent="0.35">
      <c r="C2" s="363" t="s">
        <v>1026</v>
      </c>
      <c r="D2" s="363"/>
      <c r="E2" s="363"/>
      <c r="F2" s="363"/>
      <c r="G2" s="363"/>
      <c r="H2" s="363"/>
      <c r="I2" s="363"/>
      <c r="J2" s="363"/>
      <c r="K2" s="363"/>
      <c r="L2" s="363"/>
    </row>
    <row r="3" spans="3:12" ht="23.25" x14ac:dyDescent="0.35">
      <c r="C3" s="363" t="s">
        <v>1027</v>
      </c>
      <c r="D3" s="363"/>
      <c r="E3" s="363"/>
      <c r="F3" s="363"/>
      <c r="G3" s="363"/>
      <c r="H3" s="363"/>
      <c r="I3" s="363"/>
      <c r="J3" s="363"/>
      <c r="K3" s="363"/>
      <c r="L3" s="36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abSelected="1"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4" t="str">
        <f>"OBRA: " &amp; UPPER(Obra)</f>
        <v>OBRA: PROVINCIA DE LA RIOJA</v>
      </c>
      <c r="D1" s="364"/>
      <c r="E1" s="364"/>
      <c r="F1" s="364"/>
      <c r="G1" s="364"/>
      <c r="H1" s="364"/>
      <c r="I1" s="364"/>
      <c r="J1" s="364"/>
    </row>
    <row r="2" spans="3:10" ht="23.25" x14ac:dyDescent="0.35">
      <c r="C2" s="363" t="s">
        <v>1028</v>
      </c>
      <c r="D2" s="363"/>
      <c r="E2" s="363"/>
      <c r="F2" s="363"/>
      <c r="G2" s="363"/>
      <c r="H2" s="363"/>
      <c r="I2" s="363"/>
      <c r="J2" s="363"/>
    </row>
    <row r="3" spans="3:10" ht="23.25" x14ac:dyDescent="0.35">
      <c r="C3" s="363" t="s">
        <v>1029</v>
      </c>
      <c r="D3" s="363"/>
      <c r="E3" s="363"/>
      <c r="F3" s="363"/>
      <c r="G3" s="363"/>
      <c r="H3" s="363"/>
      <c r="I3" s="363"/>
      <c r="J3" s="36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2023-01-23T16:14:39Z</dcterms:modified>
</cp:coreProperties>
</file>