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codeName="{AE6600E7-7A62-396C-DE95-9942FA9DD81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3- Lic-Concursos-Contrataciones\C.Precios VirgenRosario y L.Centenario(CHIMBAS)\Doc. Publicada (enero 2023)\"/>
    </mc:Choice>
  </mc:AlternateContent>
  <xr:revisionPtr revIDLastSave="0" documentId="13_ncr:1_{A25125E5-DC58-4788-A753-738618752742}" xr6:coauthVersionLast="47" xr6:coauthVersionMax="47" xr10:uidLastSave="{00000000-0000-0000-0000-000000000000}"/>
  <bookViews>
    <workbookView xWindow="-120" yWindow="-120" windowWidth="29040" windowHeight="15840" tabRatio="683" firstSheet="1" activeTab="3" xr2:uid="{00000000-000D-0000-FFFF-FFFF00000000}"/>
  </bookViews>
  <sheets>
    <sheet name="Inst. Repartición" sheetId="16" r:id="rId1"/>
    <sheet name="Inst. Oferente" sheetId="17" r:id="rId2"/>
    <sheet name="Datos" sheetId="15" r:id="rId3"/>
    <sheet name="AP" sheetId="6" r:id="rId4"/>
    <sheet name="CyP" sheetId="2"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3" hidden="1">AP!$H$1:$H$480</definedName>
    <definedName name="_xlnm._FilterDatabase" localSheetId="4" hidden="1">CyP!$A$1:$A$226</definedName>
    <definedName name="_xlnm._FilterDatabase" localSheetId="2" hidden="1">Datos!#REF!</definedName>
    <definedName name="_xlnm._FilterDatabase" localSheetId="10" hidden="1">Indices!$B$1:$D$969</definedName>
    <definedName name="_xlnm._FilterDatabase" localSheetId="5" hidden="1">PTyCI!$D$1:$D$47</definedName>
    <definedName name="Anticipo_Financiero">Datos!$B$8</definedName>
    <definedName name="_xlnm.Print_Area" localSheetId="3">AP!$A$1:$G$615</definedName>
    <definedName name="_xlnm.Print_Area" localSheetId="4">CyP!$A$13:$I$226</definedName>
    <definedName name="_xlnm.Print_Area" localSheetId="2">Datos!$A$1:$I$49</definedName>
    <definedName name="_xlnm.Print_Area" localSheetId="5">PTyCI!$A$13:$H$44</definedName>
    <definedName name="Beneficio">Datos!$B$15</definedName>
    <definedName name="Coeficiente_Paso">Datos!$B$18</definedName>
    <definedName name="Comitente">Datos!$B$2</definedName>
    <definedName name="Contratista">Datos!$B$13</definedName>
    <definedName name="Costo_Obra">CyP!$F$215</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CyP!$H$215</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Insumos!$A:$F</definedName>
    <definedName name="Tabla_Items">'Items - Códigos'!$G:$I</definedName>
    <definedName name="Tabla_NumeroItem">Datos!$L:$R</definedName>
    <definedName name="_xlnm.Print_Titles" localSheetId="4">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98" i="6" l="1"/>
  <c r="F495" i="6"/>
  <c r="G495" i="6" s="1"/>
  <c r="D495" i="6"/>
  <c r="B495" i="6"/>
  <c r="A495" i="6"/>
  <c r="F494" i="6"/>
  <c r="G494" i="6" s="1"/>
  <c r="D494" i="6"/>
  <c r="B494" i="6"/>
  <c r="A494" i="6"/>
  <c r="F488" i="6"/>
  <c r="G488" i="6" s="1"/>
  <c r="G496" i="6" s="1"/>
  <c r="D488" i="6"/>
  <c r="B488" i="6"/>
  <c r="A488" i="6"/>
  <c r="F485" i="6"/>
  <c r="G485" i="6" s="1"/>
  <c r="D485" i="6"/>
  <c r="B485" i="6"/>
  <c r="A485" i="6"/>
  <c r="F484" i="6"/>
  <c r="G484" i="6" s="1"/>
  <c r="D484" i="6"/>
  <c r="B484" i="6"/>
  <c r="A484" i="6"/>
  <c r="F483" i="6"/>
  <c r="G483" i="6" s="1"/>
  <c r="D483" i="6"/>
  <c r="B483" i="6"/>
  <c r="A483" i="6"/>
  <c r="G482" i="6"/>
  <c r="F482" i="6"/>
  <c r="D482" i="6"/>
  <c r="B482" i="6"/>
  <c r="A482" i="6"/>
  <c r="F481" i="6"/>
  <c r="G481" i="6" s="1"/>
  <c r="D481" i="6"/>
  <c r="B481" i="6"/>
  <c r="A481" i="6"/>
  <c r="F480" i="6"/>
  <c r="G480" i="6" s="1"/>
  <c r="D480" i="6"/>
  <c r="B480" i="6"/>
  <c r="A480" i="6"/>
  <c r="G477" i="6"/>
  <c r="F477" i="6"/>
  <c r="D477" i="6"/>
  <c r="B477" i="6"/>
  <c r="A477" i="6"/>
  <c r="F476" i="6"/>
  <c r="G476" i="6" s="1"/>
  <c r="D476" i="6"/>
  <c r="B476" i="6"/>
  <c r="A476" i="6"/>
  <c r="G475" i="6"/>
  <c r="G474" i="6"/>
  <c r="G473" i="6"/>
  <c r="F473" i="6"/>
  <c r="D473" i="6"/>
  <c r="B473" i="6"/>
  <c r="A473" i="6"/>
  <c r="F472" i="6"/>
  <c r="G472" i="6" s="1"/>
  <c r="D472" i="6"/>
  <c r="B472" i="6"/>
  <c r="A472" i="6"/>
  <c r="D466" i="6"/>
  <c r="B466" i="6"/>
  <c r="B465" i="6"/>
  <c r="G464" i="6"/>
  <c r="B464" i="6"/>
  <c r="B463" i="6"/>
  <c r="B462" i="6"/>
  <c r="A460" i="6"/>
  <c r="F457" i="6"/>
  <c r="G457" i="6" s="1"/>
  <c r="D457" i="6"/>
  <c r="B457" i="6"/>
  <c r="A457" i="6"/>
  <c r="F456" i="6"/>
  <c r="G456" i="6" s="1"/>
  <c r="D456" i="6"/>
  <c r="B456" i="6"/>
  <c r="A456" i="6"/>
  <c r="F450" i="6"/>
  <c r="G450" i="6" s="1"/>
  <c r="D450" i="6"/>
  <c r="B450" i="6"/>
  <c r="A450" i="6"/>
  <c r="F447" i="6"/>
  <c r="G447" i="6" s="1"/>
  <c r="D447" i="6"/>
  <c r="B447" i="6"/>
  <c r="A447"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39" i="6"/>
  <c r="G439" i="6" s="1"/>
  <c r="D439" i="6"/>
  <c r="B439" i="6"/>
  <c r="A439" i="6"/>
  <c r="F438" i="6"/>
  <c r="G438" i="6" s="1"/>
  <c r="D438" i="6"/>
  <c r="B438" i="6"/>
  <c r="A438" i="6"/>
  <c r="G437" i="6"/>
  <c r="G436" i="6"/>
  <c r="F435" i="6"/>
  <c r="G435" i="6" s="1"/>
  <c r="D435" i="6"/>
  <c r="B435" i="6"/>
  <c r="A435" i="6"/>
  <c r="F434" i="6"/>
  <c r="G434" i="6" s="1"/>
  <c r="D434" i="6"/>
  <c r="B434" i="6"/>
  <c r="A434" i="6"/>
  <c r="B428" i="6"/>
  <c r="D428" i="6" s="1"/>
  <c r="B427" i="6"/>
  <c r="G426" i="6"/>
  <c r="B426" i="6"/>
  <c r="B425" i="6"/>
  <c r="B424" i="6"/>
  <c r="A421" i="6"/>
  <c r="F418" i="6"/>
  <c r="G418" i="6" s="1"/>
  <c r="D418" i="6"/>
  <c r="B418" i="6"/>
  <c r="A418" i="6"/>
  <c r="F417" i="6"/>
  <c r="G417" i="6" s="1"/>
  <c r="D417" i="6"/>
  <c r="B417" i="6"/>
  <c r="A417" i="6"/>
  <c r="F412" i="6"/>
  <c r="G412" i="6" s="1"/>
  <c r="D412" i="6"/>
  <c r="B412" i="6"/>
  <c r="A412" i="6"/>
  <c r="F411" i="6"/>
  <c r="G411" i="6" s="1"/>
  <c r="G419" i="6" s="1"/>
  <c r="D411" i="6"/>
  <c r="B411" i="6"/>
  <c r="A411"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G409" i="6" s="1"/>
  <c r="D403" i="6"/>
  <c r="B403" i="6"/>
  <c r="A403" i="6"/>
  <c r="F400" i="6"/>
  <c r="G400" i="6" s="1"/>
  <c r="D400" i="6"/>
  <c r="B400" i="6"/>
  <c r="A400" i="6"/>
  <c r="F399" i="6"/>
  <c r="G399" i="6" s="1"/>
  <c r="D399" i="6"/>
  <c r="B399" i="6"/>
  <c r="A399" i="6"/>
  <c r="G398" i="6"/>
  <c r="G397" i="6"/>
  <c r="F396" i="6"/>
  <c r="G396" i="6" s="1"/>
  <c r="D396" i="6"/>
  <c r="B396" i="6"/>
  <c r="A396" i="6"/>
  <c r="B389" i="6"/>
  <c r="D389" i="6" s="1"/>
  <c r="B388" i="6"/>
  <c r="G387" i="6"/>
  <c r="B387" i="6"/>
  <c r="B386" i="6"/>
  <c r="B385" i="6"/>
  <c r="A228" i="6"/>
  <c r="F225" i="6"/>
  <c r="G225" i="6" s="1"/>
  <c r="D225" i="6"/>
  <c r="B225" i="6"/>
  <c r="A225" i="6"/>
  <c r="F224" i="6"/>
  <c r="G224" i="6" s="1"/>
  <c r="D224" i="6"/>
  <c r="B224" i="6"/>
  <c r="A224" i="6"/>
  <c r="F218" i="6"/>
  <c r="G218" i="6" s="1"/>
  <c r="G226" i="6" s="1"/>
  <c r="D218" i="6"/>
  <c r="B218" i="6"/>
  <c r="A218" i="6"/>
  <c r="F215" i="6"/>
  <c r="G215" i="6" s="1"/>
  <c r="D215" i="6"/>
  <c r="B215" i="6"/>
  <c r="A215" i="6"/>
  <c r="F214" i="6"/>
  <c r="G214" i="6" s="1"/>
  <c r="D214" i="6"/>
  <c r="B214" i="6"/>
  <c r="A214" i="6"/>
  <c r="F213" i="6"/>
  <c r="G213" i="6" s="1"/>
  <c r="D213" i="6"/>
  <c r="B213" i="6"/>
  <c r="A213" i="6"/>
  <c r="F212" i="6"/>
  <c r="G212" i="6" s="1"/>
  <c r="D212" i="6"/>
  <c r="B212" i="6"/>
  <c r="A212" i="6"/>
  <c r="F211" i="6"/>
  <c r="G211" i="6" s="1"/>
  <c r="D211" i="6"/>
  <c r="B211" i="6"/>
  <c r="A211" i="6"/>
  <c r="F210" i="6"/>
  <c r="G210" i="6" s="1"/>
  <c r="D210" i="6"/>
  <c r="B210" i="6"/>
  <c r="A210" i="6"/>
  <c r="F207" i="6"/>
  <c r="G207" i="6" s="1"/>
  <c r="D207" i="6"/>
  <c r="B207" i="6"/>
  <c r="A207" i="6"/>
  <c r="F206" i="6"/>
  <c r="G206" i="6" s="1"/>
  <c r="D206" i="6"/>
  <c r="B206" i="6"/>
  <c r="A206" i="6"/>
  <c r="G205" i="6"/>
  <c r="G204" i="6"/>
  <c r="F203" i="6"/>
  <c r="G203" i="6" s="1"/>
  <c r="D203" i="6"/>
  <c r="B203" i="6"/>
  <c r="A203" i="6"/>
  <c r="F202" i="6"/>
  <c r="G202" i="6" s="1"/>
  <c r="D202" i="6"/>
  <c r="B202" i="6"/>
  <c r="A202" i="6"/>
  <c r="B196" i="6"/>
  <c r="D196" i="6" s="1"/>
  <c r="B195" i="6"/>
  <c r="G194" i="6"/>
  <c r="B194" i="6"/>
  <c r="B193" i="6"/>
  <c r="B192" i="6"/>
  <c r="A190" i="6"/>
  <c r="F187" i="6"/>
  <c r="G187" i="6" s="1"/>
  <c r="D187" i="6"/>
  <c r="B187" i="6"/>
  <c r="A187" i="6"/>
  <c r="F186" i="6"/>
  <c r="G186" i="6" s="1"/>
  <c r="D186" i="6"/>
  <c r="B186" i="6"/>
  <c r="A186" i="6"/>
  <c r="F180" i="6"/>
  <c r="G180" i="6" s="1"/>
  <c r="G188" i="6" s="1"/>
  <c r="D180" i="6"/>
  <c r="B180" i="6"/>
  <c r="A180" i="6"/>
  <c r="F177" i="6"/>
  <c r="G177" i="6" s="1"/>
  <c r="D177" i="6"/>
  <c r="B177" i="6"/>
  <c r="A177" i="6"/>
  <c r="F176" i="6"/>
  <c r="G176" i="6" s="1"/>
  <c r="D176" i="6"/>
  <c r="B176" i="6"/>
  <c r="A176" i="6"/>
  <c r="F175" i="6"/>
  <c r="G175" i="6" s="1"/>
  <c r="D175" i="6"/>
  <c r="B175" i="6"/>
  <c r="A175" i="6"/>
  <c r="F174" i="6"/>
  <c r="G174" i="6" s="1"/>
  <c r="D174" i="6"/>
  <c r="B174" i="6"/>
  <c r="A174" i="6"/>
  <c r="F173" i="6"/>
  <c r="G173" i="6" s="1"/>
  <c r="D173" i="6"/>
  <c r="B173" i="6"/>
  <c r="A173" i="6"/>
  <c r="F172" i="6"/>
  <c r="G172" i="6" s="1"/>
  <c r="D172" i="6"/>
  <c r="B172" i="6"/>
  <c r="A172" i="6"/>
  <c r="F169" i="6"/>
  <c r="G169" i="6" s="1"/>
  <c r="D169" i="6"/>
  <c r="B169" i="6"/>
  <c r="A169" i="6"/>
  <c r="F168" i="6"/>
  <c r="G168" i="6" s="1"/>
  <c r="D168" i="6"/>
  <c r="B168" i="6"/>
  <c r="A168" i="6"/>
  <c r="G167" i="6"/>
  <c r="G166" i="6"/>
  <c r="F165" i="6"/>
  <c r="G165" i="6" s="1"/>
  <c r="D165" i="6"/>
  <c r="B165" i="6"/>
  <c r="A165" i="6"/>
  <c r="F164" i="6"/>
  <c r="G164" i="6" s="1"/>
  <c r="D164" i="6"/>
  <c r="B164" i="6"/>
  <c r="A164" i="6"/>
  <c r="B158" i="6"/>
  <c r="D158" i="6" s="1"/>
  <c r="B157" i="6"/>
  <c r="G156" i="6"/>
  <c r="B156" i="6"/>
  <c r="B155" i="6"/>
  <c r="B154" i="6"/>
  <c r="A24" i="2"/>
  <c r="A19" i="9" s="1"/>
  <c r="G478" i="6" l="1"/>
  <c r="G498" i="6" s="1"/>
  <c r="G486" i="6"/>
  <c r="G448" i="6"/>
  <c r="G440" i="6"/>
  <c r="G458" i="6"/>
  <c r="G401" i="6"/>
  <c r="G421" i="6"/>
  <c r="H421" i="6" s="1"/>
  <c r="G216" i="6"/>
  <c r="G178" i="6"/>
  <c r="G208" i="6"/>
  <c r="G170" i="6"/>
  <c r="E24" i="2"/>
  <c r="D23" i="14"/>
  <c r="D10" i="14"/>
  <c r="G228" i="6" l="1"/>
  <c r="H228" i="6" s="1"/>
  <c r="G460" i="6"/>
  <c r="H460" i="6" s="1"/>
  <c r="G190" i="6"/>
  <c r="H190" i="6" s="1"/>
  <c r="R31" i="15"/>
  <c r="C6" i="2" l="1"/>
  <c r="A614" i="6" l="1"/>
  <c r="G591" i="6"/>
  <c r="G590" i="6"/>
  <c r="B582" i="6"/>
  <c r="D582" i="6" s="1"/>
  <c r="B581" i="6"/>
  <c r="G580" i="6"/>
  <c r="B580" i="6"/>
  <c r="B579" i="6"/>
  <c r="B578" i="6"/>
  <c r="D25" i="14"/>
  <c r="A575" i="6"/>
  <c r="G552" i="6"/>
  <c r="G551" i="6"/>
  <c r="B543" i="6"/>
  <c r="D543" i="6" s="1"/>
  <c r="B542" i="6"/>
  <c r="G541" i="6"/>
  <c r="B541" i="6"/>
  <c r="B540" i="6"/>
  <c r="B539" i="6"/>
  <c r="A536" i="6"/>
  <c r="G513" i="6"/>
  <c r="G512" i="6"/>
  <c r="B504" i="6"/>
  <c r="D504" i="6" s="1"/>
  <c r="B503" i="6"/>
  <c r="G502" i="6"/>
  <c r="B502" i="6"/>
  <c r="B501" i="6"/>
  <c r="B500" i="6"/>
  <c r="D24" i="14"/>
  <c r="A383" i="6"/>
  <c r="G360" i="6"/>
  <c r="G359" i="6"/>
  <c r="B351" i="6"/>
  <c r="D351" i="6" s="1"/>
  <c r="B350" i="6"/>
  <c r="G349" i="6"/>
  <c r="B349" i="6"/>
  <c r="B348" i="6"/>
  <c r="B347" i="6"/>
  <c r="A344" i="6" l="1"/>
  <c r="G321" i="6"/>
  <c r="G320" i="6"/>
  <c r="B312" i="6"/>
  <c r="B311" i="6"/>
  <c r="G310" i="6"/>
  <c r="B310" i="6"/>
  <c r="B309" i="6"/>
  <c r="B308" i="6"/>
  <c r="A305" i="6"/>
  <c r="G282" i="6"/>
  <c r="G281" i="6"/>
  <c r="B273" i="6"/>
  <c r="B272" i="6"/>
  <c r="G271" i="6"/>
  <c r="B271" i="6"/>
  <c r="B270" i="6"/>
  <c r="B269" i="6"/>
  <c r="A266" i="6"/>
  <c r="G243" i="6"/>
  <c r="G242" i="6"/>
  <c r="B234" i="6"/>
  <c r="D234" i="6" s="1"/>
  <c r="B233" i="6"/>
  <c r="G232" i="6"/>
  <c r="B232" i="6"/>
  <c r="B231" i="6"/>
  <c r="B230" i="6"/>
  <c r="G131" i="6"/>
  <c r="G132" i="6"/>
  <c r="A152" i="6"/>
  <c r="B123" i="6"/>
  <c r="B122" i="6"/>
  <c r="G121" i="6"/>
  <c r="B121" i="6"/>
  <c r="B120" i="6"/>
  <c r="B119" i="6"/>
  <c r="A116" i="6"/>
  <c r="B84" i="6"/>
  <c r="B83" i="6"/>
  <c r="G82" i="6"/>
  <c r="B82" i="6"/>
  <c r="B81" i="6"/>
  <c r="B80" i="6"/>
  <c r="A77" i="6"/>
  <c r="B45" i="6"/>
  <c r="B44" i="6"/>
  <c r="G43" i="6"/>
  <c r="B43" i="6"/>
  <c r="B42" i="6"/>
  <c r="B41" i="6"/>
  <c r="D312" i="6" l="1"/>
  <c r="D273" i="6"/>
  <c r="D123" i="6"/>
  <c r="D84" i="6"/>
  <c r="D45" i="6"/>
  <c r="A120" i="14" l="1"/>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D14" i="14"/>
  <c r="D13" i="14"/>
  <c r="D12" i="14"/>
  <c r="D11" i="14"/>
  <c r="D9" i="14"/>
  <c r="D8" i="14"/>
  <c r="D7" i="14"/>
  <c r="D6" i="14"/>
  <c r="D5" i="14"/>
  <c r="J24" i="9" l="1"/>
  <c r="J25" i="9"/>
  <c r="J22" i="9" l="1"/>
  <c r="J36" i="9"/>
  <c r="J29" i="9"/>
  <c r="J30" i="9"/>
  <c r="J31" i="9"/>
  <c r="J32" i="9"/>
  <c r="J33" i="9"/>
  <c r="J34" i="9"/>
  <c r="J35" i="9"/>
  <c r="J17" i="9"/>
  <c r="J18" i="9"/>
  <c r="J20" i="9"/>
  <c r="J21" i="9"/>
  <c r="J23" i="9"/>
  <c r="J26" i="9"/>
  <c r="J27" i="9"/>
  <c r="J28" i="9"/>
  <c r="J14" i="9"/>
  <c r="A38" i="6" l="1"/>
  <c r="A27" i="2" l="1"/>
  <c r="A22" i="9" l="1"/>
  <c r="E27" i="2"/>
  <c r="R32" i="15"/>
  <c r="R37" i="15"/>
  <c r="R34" i="15"/>
  <c r="R35" i="15"/>
  <c r="R36" i="15"/>
  <c r="R38" i="15"/>
  <c r="R39" i="15"/>
  <c r="R40" i="15"/>
  <c r="R41" i="15"/>
  <c r="R42" i="15"/>
  <c r="R43" i="15"/>
  <c r="R44" i="15"/>
  <c r="R45" i="15"/>
  <c r="R46" i="15"/>
  <c r="R47" i="15"/>
  <c r="A36" i="2" l="1"/>
  <c r="A31" i="9" s="1"/>
  <c r="A35" i="2"/>
  <c r="A30" i="9" s="1"/>
  <c r="A34" i="2" l="1"/>
  <c r="A29" i="9" s="1"/>
  <c r="E34" i="2" l="1"/>
  <c r="A19" i="2" l="1"/>
  <c r="R27" i="15"/>
  <c r="R26" i="15"/>
  <c r="E19" i="2" l="1"/>
  <c r="A14" i="9"/>
  <c r="A28" i="2"/>
  <c r="B6" i="6" l="1"/>
  <c r="G4" i="6"/>
  <c r="R25" i="15"/>
  <c r="R49" i="15" l="1"/>
  <c r="R48" i="15"/>
  <c r="R33" i="15"/>
  <c r="R30" i="15"/>
  <c r="R29" i="15"/>
  <c r="R28" i="15"/>
  <c r="C11" i="8" l="1"/>
  <c r="C1" i="5" l="1"/>
  <c r="B3" i="4"/>
  <c r="E222" i="2" l="1"/>
  <c r="E221" i="2"/>
  <c r="B221" i="2" s="1"/>
  <c r="E219" i="2"/>
  <c r="B219" i="2" s="1"/>
  <c r="C10" i="2"/>
  <c r="C9" i="2"/>
  <c r="C8" i="2"/>
  <c r="C7" i="2"/>
  <c r="C5" i="2"/>
  <c r="C4" i="2"/>
  <c r="C3" i="2"/>
  <c r="C2" i="2"/>
  <c r="C1" i="2"/>
  <c r="A546" i="11" l="1"/>
  <c r="B5" i="6" l="1"/>
  <c r="B4" i="6"/>
  <c r="B3" i="6"/>
  <c r="B2" i="6"/>
  <c r="B1" i="8" l="1"/>
  <c r="G3" i="12" l="1"/>
  <c r="G5" i="12" l="1"/>
  <c r="G8" i="12"/>
  <c r="G10" i="12"/>
  <c r="G6" i="12"/>
  <c r="G9" i="12"/>
  <c r="G4" i="12"/>
  <c r="G7" i="12"/>
  <c r="G252" i="12"/>
  <c r="G256" i="12" s="1"/>
  <c r="G245" i="12"/>
  <c r="G249" i="12" s="1"/>
  <c r="G239" i="12"/>
  <c r="G240" i="12" s="1"/>
  <c r="G228" i="12"/>
  <c r="G236" i="12" s="1"/>
  <c r="G222" i="12"/>
  <c r="G215" i="12"/>
  <c r="G220" i="12" s="1"/>
  <c r="G186" i="12"/>
  <c r="G208" i="12" s="1"/>
  <c r="G178" i="12"/>
  <c r="G183" i="12" s="1"/>
  <c r="G166" i="12"/>
  <c r="G174" i="12" s="1"/>
  <c r="G154" i="12"/>
  <c r="G163" i="12" s="1"/>
  <c r="G139" i="12"/>
  <c r="G147" i="12" s="1"/>
  <c r="G134" i="12"/>
  <c r="G135" i="12" s="1"/>
  <c r="G118" i="12"/>
  <c r="G129" i="12" s="1"/>
  <c r="G109" i="12"/>
  <c r="G114" i="12" s="1"/>
  <c r="G101" i="12"/>
  <c r="G104" i="12" s="1"/>
  <c r="G91" i="12"/>
  <c r="G98" i="12" s="1"/>
  <c r="G86" i="12"/>
  <c r="G88" i="12" s="1"/>
  <c r="G79" i="12"/>
  <c r="G83" i="12" s="1"/>
  <c r="G72" i="12"/>
  <c r="G76" i="12" s="1"/>
  <c r="G54" i="12"/>
  <c r="G65" i="12" s="1"/>
  <c r="G41" i="12"/>
  <c r="G48" i="12" s="1"/>
  <c r="G26" i="12"/>
  <c r="G30" i="12" s="1"/>
  <c r="G19" i="12"/>
  <c r="G23" i="12" s="1"/>
  <c r="G13" i="12"/>
  <c r="G22" i="12" l="1"/>
  <c r="G97" i="12"/>
  <c r="G47" i="12"/>
  <c r="G73" i="12"/>
  <c r="G157" i="12"/>
  <c r="G36" i="12"/>
  <c r="G75" i="12"/>
  <c r="G160" i="12"/>
  <c r="G15" i="12"/>
  <c r="G14" i="12"/>
  <c r="G16" i="12"/>
  <c r="G224" i="12"/>
  <c r="G223" i="12"/>
  <c r="G219" i="12"/>
  <c r="G218" i="12"/>
  <c r="G216" i="12"/>
  <c r="G148" i="12"/>
  <c r="G50" i="12"/>
  <c r="G87" i="12"/>
  <c r="G119" i="12"/>
  <c r="G128" i="12"/>
  <c r="G140" i="12"/>
  <c r="G151" i="12"/>
  <c r="G180" i="12"/>
  <c r="G246" i="12"/>
  <c r="G28" i="12"/>
  <c r="G103" i="12"/>
  <c r="G121" i="12"/>
  <c r="G130" i="12"/>
  <c r="G142" i="12"/>
  <c r="G162" i="12"/>
  <c r="G248" i="12"/>
  <c r="G125" i="12"/>
  <c r="G42" i="12"/>
  <c r="G20" i="12"/>
  <c r="G32" i="12"/>
  <c r="G44" i="12"/>
  <c r="G81" i="12"/>
  <c r="G93" i="12"/>
  <c r="G123" i="12"/>
  <c r="G145" i="12"/>
  <c r="G155" i="12"/>
  <c r="G34" i="12"/>
  <c r="G38" i="12"/>
  <c r="G56" i="12"/>
  <c r="G60" i="12"/>
  <c r="G66" i="12"/>
  <c r="G95" i="12"/>
  <c r="G105" i="12"/>
  <c r="G111" i="12"/>
  <c r="G115" i="12"/>
  <c r="G136" i="12"/>
  <c r="G21" i="12"/>
  <c r="G27" i="12"/>
  <c r="G31" i="12"/>
  <c r="G35" i="12"/>
  <c r="G46" i="12"/>
  <c r="G51" i="12"/>
  <c r="G57" i="12"/>
  <c r="G61" i="12"/>
  <c r="G68" i="12"/>
  <c r="G74" i="12"/>
  <c r="G80" i="12"/>
  <c r="G92" i="12"/>
  <c r="G96" i="12"/>
  <c r="G102" i="12"/>
  <c r="G106" i="12"/>
  <c r="G112" i="12"/>
  <c r="G122" i="12"/>
  <c r="G126" i="12"/>
  <c r="G131" i="12"/>
  <c r="G144" i="12"/>
  <c r="G149" i="12"/>
  <c r="G156" i="12"/>
  <c r="G161" i="12"/>
  <c r="G167" i="12"/>
  <c r="G171" i="12"/>
  <c r="G175" i="12"/>
  <c r="G181" i="12"/>
  <c r="G187" i="12"/>
  <c r="G191" i="12"/>
  <c r="G198" i="12"/>
  <c r="G203" i="12"/>
  <c r="G210" i="12"/>
  <c r="G217" i="12"/>
  <c r="G229" i="12"/>
  <c r="G233" i="12"/>
  <c r="G247" i="12"/>
  <c r="G253" i="12"/>
  <c r="G168" i="12"/>
  <c r="G172" i="12"/>
  <c r="G182" i="12"/>
  <c r="G188" i="12"/>
  <c r="G192" i="12"/>
  <c r="G199" i="12"/>
  <c r="G204" i="12"/>
  <c r="G212" i="12"/>
  <c r="G230" i="12"/>
  <c r="G234" i="12"/>
  <c r="G254" i="12"/>
  <c r="G58" i="12"/>
  <c r="G62" i="12"/>
  <c r="G69" i="12"/>
  <c r="G113" i="12"/>
  <c r="G29" i="12"/>
  <c r="G33" i="12"/>
  <c r="G37" i="12"/>
  <c r="G43" i="12"/>
  <c r="G55" i="12"/>
  <c r="G59" i="12"/>
  <c r="G82" i="12"/>
  <c r="G94" i="12"/>
  <c r="G110" i="12"/>
  <c r="G120" i="12"/>
  <c r="G124" i="12"/>
  <c r="G141" i="12"/>
  <c r="G158" i="12"/>
  <c r="G169" i="12"/>
  <c r="G173" i="12"/>
  <c r="G179" i="12"/>
  <c r="G189" i="12"/>
  <c r="G196" i="12"/>
  <c r="G200" i="12"/>
  <c r="G206" i="12"/>
  <c r="G231" i="12"/>
  <c r="G235" i="12"/>
  <c r="G255" i="12"/>
  <c r="G170" i="12"/>
  <c r="G190" i="12"/>
  <c r="G197" i="12"/>
  <c r="G202" i="12"/>
  <c r="G232" i="12"/>
  <c r="C31" i="15" l="1"/>
  <c r="D24" i="2" s="1"/>
  <c r="B25" i="15"/>
  <c r="B41" i="15"/>
  <c r="B43" i="15"/>
  <c r="B34" i="15"/>
  <c r="C36" i="15"/>
  <c r="M36" i="15" s="1"/>
  <c r="C33" i="15"/>
  <c r="B27" i="15"/>
  <c r="C25" i="15"/>
  <c r="Q25" i="15" s="1"/>
  <c r="C32" i="15"/>
  <c r="B29" i="15"/>
  <c r="C27" i="15"/>
  <c r="B40" i="15"/>
  <c r="C39" i="15"/>
  <c r="C26" i="15"/>
  <c r="C30" i="15"/>
  <c r="B30" i="15"/>
  <c r="B42" i="15"/>
  <c r="C37" i="15"/>
  <c r="B31" i="15"/>
  <c r="B36" i="15"/>
  <c r="C40" i="15"/>
  <c r="B26" i="15"/>
  <c r="B38" i="15"/>
  <c r="C28" i="15"/>
  <c r="C35" i="15"/>
  <c r="C38" i="15"/>
  <c r="C41" i="15"/>
  <c r="D34" i="2" s="1"/>
  <c r="B32" i="15"/>
  <c r="B39" i="15"/>
  <c r="C42" i="15"/>
  <c r="B37" i="15"/>
  <c r="B33" i="15"/>
  <c r="C29" i="15"/>
  <c r="C43" i="15"/>
  <c r="B35" i="15"/>
  <c r="C34" i="15"/>
  <c r="B28" i="15"/>
  <c r="B44" i="15"/>
  <c r="C46" i="15"/>
  <c r="B46" i="15"/>
  <c r="B49" i="15"/>
  <c r="B47" i="15"/>
  <c r="C48" i="15"/>
  <c r="C45" i="15"/>
  <c r="B45" i="15"/>
  <c r="B48" i="15"/>
  <c r="C44" i="15"/>
  <c r="Q44" i="15" s="1"/>
  <c r="C49" i="15"/>
  <c r="C47"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M39" i="15" l="1"/>
  <c r="M43" i="15"/>
  <c r="M42" i="15"/>
  <c r="M38" i="15"/>
  <c r="M31" i="15"/>
  <c r="B24" i="2"/>
  <c r="F23" i="14"/>
  <c r="F24" i="14"/>
  <c r="F25" i="14"/>
  <c r="F477" i="14"/>
  <c r="F453" i="14"/>
  <c r="F18" i="14"/>
  <c r="F646" i="14"/>
  <c r="F642" i="14"/>
  <c r="F638" i="14"/>
  <c r="F634" i="14"/>
  <c r="F630" i="14"/>
  <c r="F626" i="14"/>
  <c r="F622" i="14"/>
  <c r="F618" i="14"/>
  <c r="F614" i="14"/>
  <c r="F610" i="14"/>
  <c r="F606" i="14"/>
  <c r="F602" i="14"/>
  <c r="F598" i="14"/>
  <c r="F594" i="14"/>
  <c r="F590" i="14"/>
  <c r="F586" i="14"/>
  <c r="F582" i="14"/>
  <c r="F578" i="14"/>
  <c r="F574" i="14"/>
  <c r="F570" i="14"/>
  <c r="F566" i="14"/>
  <c r="F562" i="14"/>
  <c r="F558" i="14"/>
  <c r="F554" i="14"/>
  <c r="F550" i="14"/>
  <c r="F546" i="14"/>
  <c r="E541" i="14"/>
  <c r="F537" i="14"/>
  <c r="F533" i="14"/>
  <c r="F529" i="14"/>
  <c r="F525" i="14"/>
  <c r="F521" i="14"/>
  <c r="F517" i="14"/>
  <c r="F512" i="14"/>
  <c r="F508" i="14"/>
  <c r="F504" i="14"/>
  <c r="F500" i="14"/>
  <c r="E496" i="14"/>
  <c r="E492" i="14"/>
  <c r="F487" i="14"/>
  <c r="F483" i="14"/>
  <c r="F479" i="14"/>
  <c r="F474" i="14"/>
  <c r="F461" i="14"/>
  <c r="F448" i="14"/>
  <c r="F440" i="14"/>
  <c r="F436" i="14"/>
  <c r="F432" i="14"/>
  <c r="F427" i="14"/>
  <c r="F423" i="14"/>
  <c r="F419" i="14"/>
  <c r="F415" i="14"/>
  <c r="F411" i="14"/>
  <c r="F407" i="14"/>
  <c r="F402" i="14"/>
  <c r="F398" i="14"/>
  <c r="F394" i="14"/>
  <c r="F390" i="14"/>
  <c r="F386" i="14"/>
  <c r="F382" i="14"/>
  <c r="F377" i="14"/>
  <c r="F373" i="14"/>
  <c r="F369" i="14"/>
  <c r="F364" i="14"/>
  <c r="F360" i="14"/>
  <c r="E355" i="14"/>
  <c r="F351" i="14"/>
  <c r="F347" i="14"/>
  <c r="F343" i="14"/>
  <c r="F339" i="14"/>
  <c r="F334" i="14"/>
  <c r="F330" i="14"/>
  <c r="F326" i="14"/>
  <c r="F322" i="14"/>
  <c r="F317" i="14"/>
  <c r="F313" i="14"/>
  <c r="F308" i="14"/>
  <c r="F303" i="14"/>
  <c r="F299" i="14"/>
  <c r="F20" i="14"/>
  <c r="F1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0" i="14"/>
  <c r="F536" i="14"/>
  <c r="F532" i="14"/>
  <c r="F528" i="14"/>
  <c r="F524" i="14"/>
  <c r="F520" i="14"/>
  <c r="F516" i="14"/>
  <c r="F511" i="14"/>
  <c r="F507" i="14"/>
  <c r="F503" i="14"/>
  <c r="F499" i="14"/>
  <c r="F495" i="14"/>
  <c r="E490" i="14"/>
  <c r="F486" i="14"/>
  <c r="F482" i="14"/>
  <c r="F478" i="14"/>
  <c r="F473" i="14"/>
  <c r="F470" i="14"/>
  <c r="F468" i="14"/>
  <c r="F466" i="14"/>
  <c r="F464" i="14"/>
  <c r="F451" i="14"/>
  <c r="F447" i="14"/>
  <c r="E443" i="14"/>
  <c r="F439" i="14"/>
  <c r="F435" i="14"/>
  <c r="F431" i="14"/>
  <c r="F426" i="14"/>
  <c r="F422" i="14"/>
  <c r="F418" i="14"/>
  <c r="F414" i="14"/>
  <c r="F410" i="14"/>
  <c r="F406" i="14"/>
  <c r="F401" i="14"/>
  <c r="F397" i="14"/>
  <c r="F393" i="14"/>
  <c r="F389" i="14"/>
  <c r="F385" i="14"/>
  <c r="F381" i="14"/>
  <c r="F376" i="14"/>
  <c r="F372" i="14"/>
  <c r="F368" i="14"/>
  <c r="F363" i="14"/>
  <c r="F359" i="14"/>
  <c r="F354" i="14"/>
  <c r="F350" i="14"/>
  <c r="F346" i="14"/>
  <c r="F342" i="14"/>
  <c r="F338" i="14"/>
  <c r="F333" i="14"/>
  <c r="F329" i="14"/>
  <c r="F325" i="14"/>
  <c r="F321" i="14"/>
  <c r="F316" i="14"/>
  <c r="F311" i="14"/>
  <c r="E306" i="14"/>
  <c r="F302" i="14"/>
  <c r="F21" i="14"/>
  <c r="F16"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39" i="14"/>
  <c r="F535" i="14"/>
  <c r="F531" i="14"/>
  <c r="F527" i="14"/>
  <c r="F523" i="14"/>
  <c r="F519" i="14"/>
  <c r="F514" i="14"/>
  <c r="F510" i="14"/>
  <c r="F506" i="14"/>
  <c r="F502" i="14"/>
  <c r="F498" i="14"/>
  <c r="F494" i="14"/>
  <c r="F489" i="14"/>
  <c r="F485" i="14"/>
  <c r="F481" i="14"/>
  <c r="F476" i="14"/>
  <c r="F472" i="14"/>
  <c r="F463" i="14"/>
  <c r="F450" i="14"/>
  <c r="F446" i="14"/>
  <c r="F442" i="14"/>
  <c r="F438" i="14"/>
  <c r="F434" i="14"/>
  <c r="F430" i="14"/>
  <c r="F425" i="14"/>
  <c r="F421" i="14"/>
  <c r="F417" i="14"/>
  <c r="F413" i="14"/>
  <c r="F409" i="14"/>
  <c r="F405" i="14"/>
  <c r="F400" i="14"/>
  <c r="F396" i="14"/>
  <c r="F392" i="14"/>
  <c r="F388" i="14"/>
  <c r="F384" i="14"/>
  <c r="F379" i="14"/>
  <c r="F375" i="14"/>
  <c r="F371" i="14"/>
  <c r="F366" i="14"/>
  <c r="F362" i="14"/>
  <c r="F358" i="14"/>
  <c r="F353" i="14"/>
  <c r="F349" i="14"/>
  <c r="F345" i="14"/>
  <c r="F341" i="14"/>
  <c r="F336" i="14"/>
  <c r="F332" i="14"/>
  <c r="F328" i="14"/>
  <c r="F324" i="14"/>
  <c r="F319" i="14"/>
  <c r="F315" i="14"/>
  <c r="F310" i="14"/>
  <c r="F305" i="14"/>
  <c r="F301" i="14"/>
  <c r="F297" i="14"/>
  <c r="F22" i="14"/>
  <c r="F17" i="14"/>
  <c r="F643" i="14"/>
  <c r="F639" i="14"/>
  <c r="F635" i="14"/>
  <c r="F631" i="14"/>
  <c r="F627" i="14"/>
  <c r="F623" i="14"/>
  <c r="F619" i="14"/>
  <c r="F615" i="14"/>
  <c r="F611" i="14"/>
  <c r="F607" i="14"/>
  <c r="F603" i="14"/>
  <c r="F599" i="14"/>
  <c r="F595" i="14"/>
  <c r="F591" i="14"/>
  <c r="F587" i="14"/>
  <c r="F583" i="14"/>
  <c r="F579" i="14"/>
  <c r="F575" i="14"/>
  <c r="F571" i="14"/>
  <c r="F567" i="14"/>
  <c r="F563" i="14"/>
  <c r="F559" i="14"/>
  <c r="F555" i="14"/>
  <c r="F551" i="14"/>
  <c r="F547" i="14"/>
  <c r="F543" i="14"/>
  <c r="F538" i="14"/>
  <c r="F534" i="14"/>
  <c r="F530" i="14"/>
  <c r="F526" i="14"/>
  <c r="F522" i="14"/>
  <c r="F518" i="14"/>
  <c r="F513" i="14"/>
  <c r="F509" i="14"/>
  <c r="F505" i="14"/>
  <c r="F501" i="14"/>
  <c r="A497" i="14"/>
  <c r="F493" i="14"/>
  <c r="F488" i="14"/>
  <c r="F484" i="14"/>
  <c r="F480" i="14"/>
  <c r="F475" i="14"/>
  <c r="F471" i="14"/>
  <c r="F469" i="14"/>
  <c r="F467" i="14"/>
  <c r="F465" i="14"/>
  <c r="F462" i="14"/>
  <c r="F449" i="14"/>
  <c r="F445" i="14"/>
  <c r="F441" i="14"/>
  <c r="F437" i="14"/>
  <c r="F433" i="14"/>
  <c r="F429" i="14"/>
  <c r="F424" i="14"/>
  <c r="F420" i="14"/>
  <c r="F416" i="14"/>
  <c r="F412" i="14"/>
  <c r="F408" i="14"/>
  <c r="F404" i="14"/>
  <c r="F399" i="14"/>
  <c r="F395" i="14"/>
  <c r="F391" i="14"/>
  <c r="F387" i="14"/>
  <c r="F383" i="14"/>
  <c r="F378" i="14"/>
  <c r="F374" i="14"/>
  <c r="F370" i="14"/>
  <c r="F365" i="14"/>
  <c r="F361" i="14"/>
  <c r="F357" i="14"/>
  <c r="F352" i="14"/>
  <c r="F348" i="14"/>
  <c r="F344" i="14"/>
  <c r="F340" i="14"/>
  <c r="F335" i="14"/>
  <c r="F331" i="14"/>
  <c r="F327" i="14"/>
  <c r="F323" i="14"/>
  <c r="F318" i="14"/>
  <c r="F314" i="14"/>
  <c r="F309" i="14"/>
  <c r="F304" i="14"/>
  <c r="F300" i="14"/>
  <c r="F298" i="14"/>
  <c r="F293" i="14"/>
  <c r="F289" i="14"/>
  <c r="F283" i="14"/>
  <c r="F279" i="14"/>
  <c r="F275" i="14"/>
  <c r="F271" i="14"/>
  <c r="F265" i="14"/>
  <c r="F261" i="14"/>
  <c r="F257" i="14"/>
  <c r="F253" i="14"/>
  <c r="F248" i="14"/>
  <c r="F243" i="14"/>
  <c r="F239" i="14"/>
  <c r="F235" i="14"/>
  <c r="F231" i="14"/>
  <c r="F227" i="14"/>
  <c r="F223" i="14"/>
  <c r="F219" i="14"/>
  <c r="F215" i="14"/>
  <c r="F211" i="14"/>
  <c r="F207" i="14"/>
  <c r="F203" i="14"/>
  <c r="F199" i="14"/>
  <c r="F195" i="14"/>
  <c r="F191" i="14"/>
  <c r="F187" i="14"/>
  <c r="F183" i="14"/>
  <c r="F179" i="14"/>
  <c r="E174" i="14"/>
  <c r="F169" i="14"/>
  <c r="F165" i="14"/>
  <c r="F160" i="14"/>
  <c r="F156" i="14"/>
  <c r="F152" i="14"/>
  <c r="F145" i="14"/>
  <c r="F141" i="14"/>
  <c r="F137" i="14"/>
  <c r="F133" i="14"/>
  <c r="F129" i="14"/>
  <c r="F125" i="14"/>
  <c r="F296" i="14"/>
  <c r="F292" i="14"/>
  <c r="F288" i="14"/>
  <c r="F282" i="14"/>
  <c r="F278" i="14"/>
  <c r="F274" i="14"/>
  <c r="F270" i="14"/>
  <c r="F264" i="14"/>
  <c r="F260" i="14"/>
  <c r="F256" i="14"/>
  <c r="F252" i="14"/>
  <c r="F247" i="14"/>
  <c r="F242" i="14"/>
  <c r="F238" i="14"/>
  <c r="F234" i="14"/>
  <c r="F230" i="14"/>
  <c r="F226" i="14"/>
  <c r="F222" i="14"/>
  <c r="F218" i="14"/>
  <c r="F214" i="14"/>
  <c r="F210" i="14"/>
  <c r="F206" i="14"/>
  <c r="F202" i="14"/>
  <c r="F198" i="14"/>
  <c r="F194" i="14"/>
  <c r="F190" i="14"/>
  <c r="F186" i="14"/>
  <c r="F182" i="14"/>
  <c r="F178" i="14"/>
  <c r="E173" i="14"/>
  <c r="F168" i="14"/>
  <c r="F164" i="14"/>
  <c r="F159" i="14"/>
  <c r="F155" i="14"/>
  <c r="F151" i="14"/>
  <c r="F144" i="14"/>
  <c r="F140" i="14"/>
  <c r="F136" i="14"/>
  <c r="F132" i="14"/>
  <c r="F128" i="14"/>
  <c r="F122" i="14"/>
  <c r="F119" i="14"/>
  <c r="F117" i="14"/>
  <c r="F115" i="14"/>
  <c r="F113" i="14"/>
  <c r="F111" i="14"/>
  <c r="F109" i="14"/>
  <c r="F107" i="14"/>
  <c r="F105" i="14"/>
  <c r="F103" i="14"/>
  <c r="F101" i="14"/>
  <c r="F99" i="14"/>
  <c r="F97" i="14"/>
  <c r="F95" i="14"/>
  <c r="F93" i="14"/>
  <c r="F91" i="14"/>
  <c r="F89" i="14"/>
  <c r="F87" i="14"/>
  <c r="F85" i="14"/>
  <c r="F83" i="14"/>
  <c r="F81" i="14"/>
  <c r="F79" i="14"/>
  <c r="F77" i="14"/>
  <c r="F75" i="14"/>
  <c r="F73" i="14"/>
  <c r="F71" i="14"/>
  <c r="F69" i="14"/>
  <c r="F67" i="14"/>
  <c r="F65" i="14"/>
  <c r="F63" i="14"/>
  <c r="F61" i="14"/>
  <c r="F59" i="14"/>
  <c r="F57" i="14"/>
  <c r="F55" i="14"/>
  <c r="F53" i="14"/>
  <c r="F51" i="14"/>
  <c r="F49" i="14"/>
  <c r="F47" i="14"/>
  <c r="F45" i="14"/>
  <c r="F43" i="14"/>
  <c r="F41" i="14"/>
  <c r="F39" i="14"/>
  <c r="F14" i="14"/>
  <c r="F12" i="14"/>
  <c r="F10" i="14"/>
  <c r="F8" i="14"/>
  <c r="F295" i="14"/>
  <c r="F291" i="14"/>
  <c r="F287" i="14"/>
  <c r="F281" i="14"/>
  <c r="F277" i="14"/>
  <c r="F273" i="14"/>
  <c r="F269" i="14"/>
  <c r="F263" i="14"/>
  <c r="F259" i="14"/>
  <c r="F255" i="14"/>
  <c r="F251" i="14"/>
  <c r="F244" i="14"/>
  <c r="F241" i="14"/>
  <c r="F237" i="14"/>
  <c r="F233" i="14"/>
  <c r="F229" i="14"/>
  <c r="F225" i="14"/>
  <c r="F221" i="14"/>
  <c r="F217" i="14"/>
  <c r="F213" i="14"/>
  <c r="F209" i="14"/>
  <c r="F205" i="14"/>
  <c r="F201" i="14"/>
  <c r="F197" i="14"/>
  <c r="F193" i="14"/>
  <c r="F189" i="14"/>
  <c r="F185" i="14"/>
  <c r="F181" i="14"/>
  <c r="F177" i="14"/>
  <c r="F171" i="14"/>
  <c r="F167" i="14"/>
  <c r="E162" i="14"/>
  <c r="F158" i="14"/>
  <c r="F154" i="14"/>
  <c r="F150" i="14"/>
  <c r="F143" i="14"/>
  <c r="F139" i="14"/>
  <c r="F135" i="14"/>
  <c r="F131" i="14"/>
  <c r="F127" i="14"/>
  <c r="F121" i="14"/>
  <c r="F294" i="14"/>
  <c r="F290" i="14"/>
  <c r="E285" i="14"/>
  <c r="F280" i="14"/>
  <c r="F276" i="14"/>
  <c r="F272" i="14"/>
  <c r="F266" i="14"/>
  <c r="F262" i="14"/>
  <c r="F258" i="14"/>
  <c r="F254" i="14"/>
  <c r="E249" i="14"/>
  <c r="F246" i="14"/>
  <c r="F240" i="14"/>
  <c r="F236" i="14"/>
  <c r="F232" i="14"/>
  <c r="E228" i="14"/>
  <c r="F228" i="14" s="1"/>
  <c r="F224" i="14"/>
  <c r="F220" i="14"/>
  <c r="F216" i="14"/>
  <c r="F212" i="14"/>
  <c r="F208" i="14"/>
  <c r="F204" i="14"/>
  <c r="F200" i="14"/>
  <c r="F196" i="14"/>
  <c r="F192" i="14"/>
  <c r="F188" i="14"/>
  <c r="F184" i="14"/>
  <c r="F180" i="14"/>
  <c r="F176" i="14"/>
  <c r="F170" i="14"/>
  <c r="F166" i="14"/>
  <c r="F161" i="14"/>
  <c r="F157" i="14"/>
  <c r="F153" i="14"/>
  <c r="F149" i="14"/>
  <c r="F142" i="14"/>
  <c r="F138" i="14"/>
  <c r="F134" i="14"/>
  <c r="F130" i="14"/>
  <c r="F126" i="14"/>
  <c r="F120" i="14"/>
  <c r="F118" i="14"/>
  <c r="F116" i="14"/>
  <c r="F114" i="14"/>
  <c r="F112" i="14"/>
  <c r="F110" i="14"/>
  <c r="F108" i="14"/>
  <c r="F106" i="14"/>
  <c r="F104" i="14"/>
  <c r="F102" i="14"/>
  <c r="F100" i="14"/>
  <c r="F98" i="14"/>
  <c r="F96" i="14"/>
  <c r="F94" i="14"/>
  <c r="F92" i="14"/>
  <c r="F90" i="14"/>
  <c r="F88" i="14"/>
  <c r="F86" i="14"/>
  <c r="F84" i="14"/>
  <c r="F82" i="14"/>
  <c r="F80" i="14"/>
  <c r="F78" i="14"/>
  <c r="F76" i="14"/>
  <c r="F74" i="14"/>
  <c r="F72" i="14"/>
  <c r="F70" i="14"/>
  <c r="F68" i="14"/>
  <c r="F66" i="14"/>
  <c r="F64" i="14"/>
  <c r="F62" i="14"/>
  <c r="F60" i="14"/>
  <c r="F58" i="14"/>
  <c r="F56" i="14"/>
  <c r="F54" i="14"/>
  <c r="F52" i="14"/>
  <c r="F50" i="14"/>
  <c r="F48" i="14"/>
  <c r="F46" i="14"/>
  <c r="F44" i="14"/>
  <c r="F42" i="14"/>
  <c r="F40" i="14"/>
  <c r="F38" i="14"/>
  <c r="F13" i="14"/>
  <c r="F11" i="14"/>
  <c r="F9" i="14"/>
  <c r="F6" i="14"/>
  <c r="F7" i="14"/>
  <c r="F5" i="14"/>
  <c r="M30" i="15"/>
  <c r="L40" i="15"/>
  <c r="L41" i="15" s="1"/>
  <c r="L42" i="15" s="1"/>
  <c r="L43" i="15" s="1"/>
  <c r="Q45" i="15"/>
  <c r="Q46" i="15"/>
  <c r="Q47" i="15" s="1"/>
  <c r="M35" i="15"/>
  <c r="B34" i="2"/>
  <c r="M41" i="15"/>
  <c r="M37" i="15"/>
  <c r="D27" i="2"/>
  <c r="B27" i="2"/>
  <c r="M34" i="15"/>
  <c r="M40" i="15"/>
  <c r="O40" i="15" s="1"/>
  <c r="P26" i="15"/>
  <c r="B19" i="2"/>
  <c r="M26" i="15"/>
  <c r="O26" i="15" s="1"/>
  <c r="L26" i="15"/>
  <c r="Q26" i="15"/>
  <c r="D19" i="2"/>
  <c r="Q27" i="15"/>
  <c r="Q28" i="15" s="1"/>
  <c r="Q29" i="15" s="1"/>
  <c r="Q30" i="15" s="1"/>
  <c r="M44" i="15"/>
  <c r="M45" i="15"/>
  <c r="M29" i="15"/>
  <c r="M32" i="15"/>
  <c r="M49" i="15"/>
  <c r="M28" i="15"/>
  <c r="M27" i="15"/>
  <c r="M25" i="15"/>
  <c r="O25" i="15" s="1"/>
  <c r="P25" i="15"/>
  <c r="P27" i="15" s="1"/>
  <c r="P28" i="15" s="1"/>
  <c r="P29" i="15" s="1"/>
  <c r="P30" i="15" s="1"/>
  <c r="L25" i="15"/>
  <c r="L27" i="15" s="1"/>
  <c r="L28" i="15" s="1"/>
  <c r="L29" i="15" s="1"/>
  <c r="M48" i="15"/>
  <c r="M33" i="15"/>
  <c r="M47" i="15"/>
  <c r="M46" i="15"/>
  <c r="J13" i="9"/>
  <c r="J15" i="9"/>
  <c r="F130" i="6" l="1"/>
  <c r="G130" i="6" s="1"/>
  <c r="B611" i="6"/>
  <c r="B601" i="6"/>
  <c r="B597" i="6"/>
  <c r="F589" i="6"/>
  <c r="G589" i="6" s="1"/>
  <c r="B571" i="6"/>
  <c r="F560" i="6"/>
  <c r="G560" i="6" s="1"/>
  <c r="F554" i="6"/>
  <c r="G554" i="6" s="1"/>
  <c r="A533" i="6"/>
  <c r="A523" i="6"/>
  <c r="A519" i="6"/>
  <c r="D511" i="6"/>
  <c r="A610" i="6"/>
  <c r="A600" i="6"/>
  <c r="A596" i="6"/>
  <c r="D588" i="6"/>
  <c r="D562" i="6"/>
  <c r="D558" i="6"/>
  <c r="A550" i="6"/>
  <c r="F527" i="6"/>
  <c r="G527" i="6" s="1"/>
  <c r="F521" i="6"/>
  <c r="G521" i="6" s="1"/>
  <c r="F515" i="6"/>
  <c r="G515" i="6" s="1"/>
  <c r="F611" i="6"/>
  <c r="G611" i="6" s="1"/>
  <c r="F601" i="6"/>
  <c r="G601" i="6" s="1"/>
  <c r="F597" i="6"/>
  <c r="G597" i="6" s="1"/>
  <c r="B589" i="6"/>
  <c r="F566" i="6"/>
  <c r="G566" i="6" s="1"/>
  <c r="B560" i="6"/>
  <c r="B554" i="6"/>
  <c r="D533" i="6"/>
  <c r="D523" i="6"/>
  <c r="D519" i="6"/>
  <c r="A511" i="6"/>
  <c r="D605" i="6"/>
  <c r="D571" i="6"/>
  <c r="B521" i="6"/>
  <c r="A380" i="6"/>
  <c r="A369" i="6"/>
  <c r="A365" i="6"/>
  <c r="D357" i="6"/>
  <c r="D598" i="6"/>
  <c r="A560" i="6"/>
  <c r="B520" i="6"/>
  <c r="F379" i="6"/>
  <c r="G379" i="6" s="1"/>
  <c r="F368" i="6"/>
  <c r="G368" i="6" s="1"/>
  <c r="F362" i="6"/>
  <c r="G362" i="6" s="1"/>
  <c r="D335" i="6"/>
  <c r="B369" i="6"/>
  <c r="F357" i="6"/>
  <c r="G357" i="6" s="1"/>
  <c r="D597" i="6"/>
  <c r="D549" i="6"/>
  <c r="D370" i="6"/>
  <c r="D366" i="6"/>
  <c r="A357" i="6"/>
  <c r="D572" i="6"/>
  <c r="B362" i="6"/>
  <c r="A334" i="6"/>
  <c r="A328" i="6"/>
  <c r="A322" i="6"/>
  <c r="B295" i="6"/>
  <c r="B289" i="6"/>
  <c r="B283" i="6"/>
  <c r="B262" i="6"/>
  <c r="B251" i="6"/>
  <c r="B245" i="6"/>
  <c r="A149" i="6"/>
  <c r="F140" i="6"/>
  <c r="G140" i="6" s="1"/>
  <c r="F134" i="6"/>
  <c r="G134" i="6" s="1"/>
  <c r="D112" i="6"/>
  <c r="D101" i="6"/>
  <c r="D95" i="6"/>
  <c r="B73" i="6"/>
  <c r="B62" i="6"/>
  <c r="B56" i="6"/>
  <c r="B28" i="6"/>
  <c r="F334" i="6"/>
  <c r="G334" i="6" s="1"/>
  <c r="F328" i="6"/>
  <c r="G328" i="6" s="1"/>
  <c r="F322" i="6"/>
  <c r="G322" i="6" s="1"/>
  <c r="A295" i="6"/>
  <c r="A289" i="6"/>
  <c r="A283" i="6"/>
  <c r="A262" i="6"/>
  <c r="A251" i="6"/>
  <c r="A245" i="6"/>
  <c r="F149" i="6"/>
  <c r="G149" i="6" s="1"/>
  <c r="D141" i="6"/>
  <c r="D137" i="6"/>
  <c r="B113" i="6"/>
  <c r="A130" i="6"/>
  <c r="B130" i="6"/>
  <c r="B610" i="6"/>
  <c r="B600" i="6"/>
  <c r="B596" i="6"/>
  <c r="F588" i="6"/>
  <c r="G588" i="6" s="1"/>
  <c r="B566" i="6"/>
  <c r="F559" i="6"/>
  <c r="G559" i="6" s="1"/>
  <c r="F553" i="6"/>
  <c r="G553" i="6" s="1"/>
  <c r="A532" i="6"/>
  <c r="A522" i="6"/>
  <c r="A518" i="6"/>
  <c r="D510" i="6"/>
  <c r="A605" i="6"/>
  <c r="A599" i="6"/>
  <c r="A593" i="6"/>
  <c r="A572" i="6"/>
  <c r="D561" i="6"/>
  <c r="D557" i="6"/>
  <c r="A549" i="6"/>
  <c r="F526" i="6"/>
  <c r="G526" i="6" s="1"/>
  <c r="F520" i="6"/>
  <c r="G520" i="6" s="1"/>
  <c r="F514" i="6"/>
  <c r="G514" i="6" s="1"/>
  <c r="F610" i="6"/>
  <c r="G610" i="6" s="1"/>
  <c r="F600" i="6"/>
  <c r="G600" i="6" s="1"/>
  <c r="F596" i="6"/>
  <c r="G596" i="6" s="1"/>
  <c r="B588" i="6"/>
  <c r="F565" i="6"/>
  <c r="G565" i="6" s="1"/>
  <c r="B559" i="6"/>
  <c r="B553" i="6"/>
  <c r="D532" i="6"/>
  <c r="D522" i="6"/>
  <c r="D518" i="6"/>
  <c r="A510" i="6"/>
  <c r="D599" i="6"/>
  <c r="A561" i="6"/>
  <c r="B515" i="6"/>
  <c r="A379" i="6"/>
  <c r="A368" i="6"/>
  <c r="A362" i="6"/>
  <c r="A335" i="6"/>
  <c r="B380" i="6"/>
  <c r="D592" i="6"/>
  <c r="A554" i="6"/>
  <c r="B514" i="6"/>
  <c r="F373" i="6"/>
  <c r="G373" i="6" s="1"/>
  <c r="F367" i="6"/>
  <c r="G367" i="6" s="1"/>
  <c r="F361" i="6"/>
  <c r="G361" i="6" s="1"/>
  <c r="A358" i="6"/>
  <c r="B367" i="6"/>
  <c r="B335" i="6"/>
  <c r="D565" i="6"/>
  <c r="B533" i="6"/>
  <c r="D380" i="6"/>
  <c r="D369" i="6"/>
  <c r="D365" i="6"/>
  <c r="F335" i="6"/>
  <c r="G335" i="6" s="1"/>
  <c r="A562" i="6"/>
  <c r="B373" i="6"/>
  <c r="F358" i="6"/>
  <c r="G358" i="6" s="1"/>
  <c r="A331" i="6"/>
  <c r="A327" i="6"/>
  <c r="D319" i="6"/>
  <c r="B292" i="6"/>
  <c r="B288" i="6"/>
  <c r="F280" i="6"/>
  <c r="G280" i="6" s="1"/>
  <c r="B256" i="6"/>
  <c r="B250" i="6"/>
  <c r="B244" i="6"/>
  <c r="A148" i="6"/>
  <c r="F139" i="6"/>
  <c r="G139" i="6" s="1"/>
  <c r="F133" i="6"/>
  <c r="G133" i="6" s="1"/>
  <c r="D106" i="6"/>
  <c r="B605" i="6"/>
  <c r="B599" i="6"/>
  <c r="B593" i="6"/>
  <c r="A565" i="6"/>
  <c r="F562" i="6"/>
  <c r="G562" i="6" s="1"/>
  <c r="F558" i="6"/>
  <c r="G558" i="6" s="1"/>
  <c r="B550" i="6"/>
  <c r="A527" i="6"/>
  <c r="A521" i="6"/>
  <c r="A515" i="6"/>
  <c r="A604" i="6"/>
  <c r="A598" i="6"/>
  <c r="A592" i="6"/>
  <c r="A571" i="6"/>
  <c r="D560" i="6"/>
  <c r="D554" i="6"/>
  <c r="F533" i="6"/>
  <c r="G533" i="6" s="1"/>
  <c r="F523" i="6"/>
  <c r="G523" i="6" s="1"/>
  <c r="F519" i="6"/>
  <c r="G519" i="6" s="1"/>
  <c r="B511" i="6"/>
  <c r="F605" i="6"/>
  <c r="G605" i="6" s="1"/>
  <c r="F599" i="6"/>
  <c r="G599" i="6" s="1"/>
  <c r="F593" i="6"/>
  <c r="G593" i="6" s="1"/>
  <c r="F572" i="6"/>
  <c r="G572" i="6" s="1"/>
  <c r="B562" i="6"/>
  <c r="B558" i="6"/>
  <c r="F550" i="6"/>
  <c r="G550" i="6" s="1"/>
  <c r="D527" i="6"/>
  <c r="D521" i="6"/>
  <c r="D515" i="6"/>
  <c r="D593" i="6"/>
  <c r="A557" i="6"/>
  <c r="F511" i="6"/>
  <c r="G511" i="6" s="1"/>
  <c r="A373" i="6"/>
  <c r="A367" i="6"/>
  <c r="A361" i="6"/>
  <c r="B532" i="6"/>
  <c r="B370" i="6"/>
  <c r="A588" i="6"/>
  <c r="D550" i="6"/>
  <c r="F510" i="6"/>
  <c r="G510" i="6" s="1"/>
  <c r="F370" i="6"/>
  <c r="G370" i="6" s="1"/>
  <c r="F366" i="6"/>
  <c r="G366" i="6" s="1"/>
  <c r="B358" i="6"/>
  <c r="D610" i="6"/>
  <c r="B365" i="6"/>
  <c r="D611" i="6"/>
  <c r="A559" i="6"/>
  <c r="B523" i="6"/>
  <c r="D379" i="6"/>
  <c r="D368" i="6"/>
  <c r="D362" i="6"/>
  <c r="D600" i="6"/>
  <c r="A558" i="6"/>
  <c r="B368" i="6"/>
  <c r="A341" i="6"/>
  <c r="A330" i="6"/>
  <c r="A326" i="6"/>
  <c r="B302" i="6"/>
  <c r="B291" i="6"/>
  <c r="B287" i="6"/>
  <c r="F279" i="6"/>
  <c r="G279" i="6" s="1"/>
  <c r="B253" i="6"/>
  <c r="B249" i="6"/>
  <c r="F241" i="6"/>
  <c r="G241" i="6" s="1"/>
  <c r="F142" i="6"/>
  <c r="G142" i="6" s="1"/>
  <c r="F138" i="6"/>
  <c r="G138" i="6" s="1"/>
  <c r="F129" i="6"/>
  <c r="G129" i="6" s="1"/>
  <c r="D103" i="6"/>
  <c r="D99" i="6"/>
  <c r="D90" i="6"/>
  <c r="B64" i="6"/>
  <c r="B60" i="6"/>
  <c r="B51" i="6"/>
  <c r="F341" i="6"/>
  <c r="G341" i="6" s="1"/>
  <c r="F330" i="6"/>
  <c r="G330" i="6" s="1"/>
  <c r="F326" i="6"/>
  <c r="G326" i="6" s="1"/>
  <c r="A302" i="6"/>
  <c r="A291" i="6"/>
  <c r="A287" i="6"/>
  <c r="D279" i="6"/>
  <c r="A253" i="6"/>
  <c r="A249" i="6"/>
  <c r="D241" i="6"/>
  <c r="F145" i="6"/>
  <c r="G145" i="6" s="1"/>
  <c r="D139" i="6"/>
  <c r="D133" i="6"/>
  <c r="B106" i="6"/>
  <c r="B100" i="6"/>
  <c r="B94" i="6"/>
  <c r="A67" i="6"/>
  <c r="A61" i="6"/>
  <c r="A55" i="6"/>
  <c r="D341" i="6"/>
  <c r="D330" i="6"/>
  <c r="D326" i="6"/>
  <c r="F302" i="6"/>
  <c r="G302" i="6" s="1"/>
  <c r="F291" i="6"/>
  <c r="G291" i="6" s="1"/>
  <c r="F287" i="6"/>
  <c r="G287" i="6" s="1"/>
  <c r="B279" i="6"/>
  <c r="F253" i="6"/>
  <c r="G253" i="6" s="1"/>
  <c r="F249" i="6"/>
  <c r="G249" i="6" s="1"/>
  <c r="B241" i="6"/>
  <c r="D145" i="6"/>
  <c r="B139" i="6"/>
  <c r="B133" i="6"/>
  <c r="A106" i="6"/>
  <c r="A100" i="6"/>
  <c r="A94" i="6"/>
  <c r="F67" i="6"/>
  <c r="G67" i="6" s="1"/>
  <c r="F61" i="6"/>
  <c r="G61" i="6" s="1"/>
  <c r="F55" i="6"/>
  <c r="G55" i="6" s="1"/>
  <c r="B327" i="6"/>
  <c r="D130" i="6"/>
  <c r="B604" i="6"/>
  <c r="B598" i="6"/>
  <c r="B592" i="6"/>
  <c r="B572" i="6"/>
  <c r="F561" i="6"/>
  <c r="G561" i="6" s="1"/>
  <c r="F557" i="6"/>
  <c r="G557" i="6" s="1"/>
  <c r="B549" i="6"/>
  <c r="A526" i="6"/>
  <c r="A520" i="6"/>
  <c r="A514" i="6"/>
  <c r="A611" i="6"/>
  <c r="A601" i="6"/>
  <c r="A597" i="6"/>
  <c r="D589" i="6"/>
  <c r="A566" i="6"/>
  <c r="D559" i="6"/>
  <c r="D553" i="6"/>
  <c r="F532" i="6"/>
  <c r="G532" i="6" s="1"/>
  <c r="F522" i="6"/>
  <c r="G522" i="6" s="1"/>
  <c r="F518" i="6"/>
  <c r="G518" i="6" s="1"/>
  <c r="B510" i="6"/>
  <c r="F604" i="6"/>
  <c r="G604" i="6" s="1"/>
  <c r="F598" i="6"/>
  <c r="G598" i="6" s="1"/>
  <c r="F592" i="6"/>
  <c r="G592" i="6" s="1"/>
  <c r="F571" i="6"/>
  <c r="G571" i="6" s="1"/>
  <c r="B561" i="6"/>
  <c r="B557" i="6"/>
  <c r="F549" i="6"/>
  <c r="G549" i="6" s="1"/>
  <c r="D526" i="6"/>
  <c r="D520" i="6"/>
  <c r="D514" i="6"/>
  <c r="A589" i="6"/>
  <c r="B527" i="6"/>
  <c r="A370" i="6"/>
  <c r="A366" i="6"/>
  <c r="D358" i="6"/>
  <c r="B518" i="6"/>
  <c r="D604" i="6"/>
  <c r="D566" i="6"/>
  <c r="B526" i="6"/>
  <c r="F380" i="6"/>
  <c r="G380" i="6" s="1"/>
  <c r="F369" i="6"/>
  <c r="G369" i="6" s="1"/>
  <c r="F365" i="6"/>
  <c r="G365" i="6" s="1"/>
  <c r="B357" i="6"/>
  <c r="B379" i="6"/>
  <c r="B361" i="6"/>
  <c r="D601" i="6"/>
  <c r="A553" i="6"/>
  <c r="B519" i="6"/>
  <c r="D373" i="6"/>
  <c r="D367" i="6"/>
  <c r="D361" i="6"/>
  <c r="D596" i="6"/>
  <c r="B522" i="6"/>
  <c r="B366" i="6"/>
  <c r="A340" i="6"/>
  <c r="A329" i="6"/>
  <c r="A323" i="6"/>
  <c r="B301" i="6"/>
  <c r="B290" i="6"/>
  <c r="B284" i="6"/>
  <c r="B263" i="6"/>
  <c r="B252" i="6"/>
  <c r="B248" i="6"/>
  <c r="F240" i="6"/>
  <c r="G240" i="6" s="1"/>
  <c r="F141" i="6"/>
  <c r="G141" i="6" s="1"/>
  <c r="F137" i="6"/>
  <c r="G137" i="6" s="1"/>
  <c r="D113" i="6"/>
  <c r="D102" i="6"/>
  <c r="D98" i="6"/>
  <c r="B74" i="6"/>
  <c r="B63" i="6"/>
  <c r="B59" i="6"/>
  <c r="F28" i="6"/>
  <c r="G28" i="6" s="1"/>
  <c r="F340" i="6"/>
  <c r="G340" i="6" s="1"/>
  <c r="F329" i="6"/>
  <c r="G329" i="6" s="1"/>
  <c r="F323" i="6"/>
  <c r="G323" i="6" s="1"/>
  <c r="A301" i="6"/>
  <c r="A290" i="6"/>
  <c r="A284" i="6"/>
  <c r="A263" i="6"/>
  <c r="A252" i="6"/>
  <c r="A248" i="6"/>
  <c r="D240" i="6"/>
  <c r="D142" i="6"/>
  <c r="D138" i="6"/>
  <c r="D129" i="6"/>
  <c r="B103" i="6"/>
  <c r="B99" i="6"/>
  <c r="B90" i="6"/>
  <c r="A64" i="6"/>
  <c r="A60" i="6"/>
  <c r="A51" i="6"/>
  <c r="D340" i="6"/>
  <c r="D329" i="6"/>
  <c r="D323" i="6"/>
  <c r="F301" i="6"/>
  <c r="G301" i="6" s="1"/>
  <c r="F290" i="6"/>
  <c r="G290" i="6" s="1"/>
  <c r="F284" i="6"/>
  <c r="G284" i="6" s="1"/>
  <c r="F263" i="6"/>
  <c r="G263" i="6" s="1"/>
  <c r="D100" i="6"/>
  <c r="B55" i="6"/>
  <c r="B319" i="6"/>
  <c r="A256" i="6"/>
  <c r="D140" i="6"/>
  <c r="B101" i="6"/>
  <c r="A73" i="6"/>
  <c r="A56" i="6"/>
  <c r="D331" i="6"/>
  <c r="A319" i="6"/>
  <c r="F288" i="6"/>
  <c r="G288" i="6" s="1"/>
  <c r="F256" i="6"/>
  <c r="G256" i="6" s="1"/>
  <c r="F248" i="6"/>
  <c r="G248" i="6" s="1"/>
  <c r="D149" i="6"/>
  <c r="B140" i="6"/>
  <c r="B129" i="6"/>
  <c r="A102" i="6"/>
  <c r="A95" i="6"/>
  <c r="F64" i="6"/>
  <c r="G64" i="6" s="1"/>
  <c r="F59" i="6"/>
  <c r="G59" i="6" s="1"/>
  <c r="B331" i="6"/>
  <c r="A279" i="6"/>
  <c r="A240" i="6"/>
  <c r="F113" i="6"/>
  <c r="G113" i="6" s="1"/>
  <c r="D62" i="6"/>
  <c r="F90" i="6"/>
  <c r="G90" i="6" s="1"/>
  <c r="D288" i="6"/>
  <c r="A141" i="6"/>
  <c r="F95" i="6"/>
  <c r="G95" i="6" s="1"/>
  <c r="A28" i="6"/>
  <c r="F94" i="6"/>
  <c r="G94" i="6" s="1"/>
  <c r="D245" i="6"/>
  <c r="B323" i="6"/>
  <c r="D287" i="6"/>
  <c r="A134" i="6"/>
  <c r="D301" i="6"/>
  <c r="F99" i="6"/>
  <c r="G99" i="6" s="1"/>
  <c r="D251" i="6"/>
  <c r="A22" i="6"/>
  <c r="F20" i="6"/>
  <c r="G20" i="6" s="1"/>
  <c r="B21" i="6"/>
  <c r="D20" i="6"/>
  <c r="D23" i="6"/>
  <c r="F21" i="6"/>
  <c r="G21" i="6" s="1"/>
  <c r="F25" i="6"/>
  <c r="G25" i="6" s="1"/>
  <c r="F12" i="6"/>
  <c r="G12" i="6" s="1"/>
  <c r="D94" i="6"/>
  <c r="B340" i="6"/>
  <c r="A292" i="6"/>
  <c r="A250" i="6"/>
  <c r="D134" i="6"/>
  <c r="B98" i="6"/>
  <c r="A63" i="6"/>
  <c r="D28" i="6"/>
  <c r="D328" i="6"/>
  <c r="F295" i="6"/>
  <c r="G295" i="6" s="1"/>
  <c r="F283" i="6"/>
  <c r="G283" i="6" s="1"/>
  <c r="F252" i="6"/>
  <c r="G252" i="6" s="1"/>
  <c r="F245" i="6"/>
  <c r="G245" i="6" s="1"/>
  <c r="D148" i="6"/>
  <c r="B138" i="6"/>
  <c r="A113" i="6"/>
  <c r="A101" i="6"/>
  <c r="A90" i="6"/>
  <c r="F63" i="6"/>
  <c r="G63" i="6" s="1"/>
  <c r="F56" i="6"/>
  <c r="G56" i="6" s="1"/>
  <c r="D295" i="6"/>
  <c r="D256" i="6"/>
  <c r="A142" i="6"/>
  <c r="F102" i="6"/>
  <c r="G102" i="6" s="1"/>
  <c r="D56" i="6"/>
  <c r="B330" i="6"/>
  <c r="D253" i="6"/>
  <c r="A137" i="6"/>
  <c r="D67" i="6"/>
  <c r="D248" i="6"/>
  <c r="D60" i="6"/>
  <c r="F103" i="6"/>
  <c r="G103" i="6" s="1"/>
  <c r="F319" i="6"/>
  <c r="G319" i="6" s="1"/>
  <c r="D263" i="6"/>
  <c r="F100" i="6"/>
  <c r="G100" i="6" s="1"/>
  <c r="D284" i="6"/>
  <c r="D74" i="6"/>
  <c r="A133" i="6"/>
  <c r="A23" i="6"/>
  <c r="A12" i="6"/>
  <c r="B22" i="6"/>
  <c r="A20" i="6"/>
  <c r="D24" i="6"/>
  <c r="F22" i="6"/>
  <c r="G22" i="6" s="1"/>
  <c r="B67" i="6"/>
  <c r="F331" i="6"/>
  <c r="G331" i="6" s="1"/>
  <c r="A288" i="6"/>
  <c r="A244" i="6"/>
  <c r="B112" i="6"/>
  <c r="B95" i="6"/>
  <c r="A62" i="6"/>
  <c r="B334" i="6"/>
  <c r="D327" i="6"/>
  <c r="F292" i="6"/>
  <c r="G292" i="6" s="1"/>
  <c r="B280" i="6"/>
  <c r="F251" i="6"/>
  <c r="G251" i="6" s="1"/>
  <c r="F244" i="6"/>
  <c r="G244" i="6" s="1"/>
  <c r="B142" i="6"/>
  <c r="B137" i="6"/>
  <c r="A112" i="6"/>
  <c r="A99" i="6"/>
  <c r="F74" i="6"/>
  <c r="G74" i="6" s="1"/>
  <c r="F62" i="6"/>
  <c r="G62" i="6" s="1"/>
  <c r="F51" i="6"/>
  <c r="G51" i="6" s="1"/>
  <c r="D289" i="6"/>
  <c r="D250" i="6"/>
  <c r="A138" i="6"/>
  <c r="F98" i="6"/>
  <c r="G98" i="6" s="1"/>
  <c r="A241" i="6"/>
  <c r="B326" i="6"/>
  <c r="D249" i="6"/>
  <c r="F112" i="6"/>
  <c r="G112" i="6" s="1"/>
  <c r="D61" i="6"/>
  <c r="A140" i="6"/>
  <c r="D290" i="6"/>
  <c r="D63" i="6"/>
  <c r="D302" i="6"/>
  <c r="D252" i="6"/>
  <c r="D64" i="6"/>
  <c r="D262" i="6"/>
  <c r="B328" i="6"/>
  <c r="D59" i="6"/>
  <c r="A24" i="6"/>
  <c r="B25" i="6"/>
  <c r="B23" i="6"/>
  <c r="D21" i="6"/>
  <c r="D25" i="6"/>
  <c r="F23" i="6"/>
  <c r="G23" i="6" s="1"/>
  <c r="F24" i="6"/>
  <c r="G24" i="6" s="1"/>
  <c r="B61" i="6"/>
  <c r="F327" i="6"/>
  <c r="G327" i="6" s="1"/>
  <c r="D280" i="6"/>
  <c r="F148" i="6"/>
  <c r="G148" i="6" s="1"/>
  <c r="B102" i="6"/>
  <c r="A74" i="6"/>
  <c r="A59" i="6"/>
  <c r="D334" i="6"/>
  <c r="D322" i="6"/>
  <c r="F289" i="6"/>
  <c r="G289" i="6" s="1"/>
  <c r="F262" i="6"/>
  <c r="G262" i="6" s="1"/>
  <c r="F250" i="6"/>
  <c r="G250" i="6" s="1"/>
  <c r="B240" i="6"/>
  <c r="B141" i="6"/>
  <c r="B134" i="6"/>
  <c r="A103" i="6"/>
  <c r="A98" i="6"/>
  <c r="F73" i="6"/>
  <c r="G73" i="6" s="1"/>
  <c r="F60" i="6"/>
  <c r="G60" i="6" s="1"/>
  <c r="B341" i="6"/>
  <c r="D283" i="6"/>
  <c r="D244" i="6"/>
  <c r="A129" i="6"/>
  <c r="D73" i="6"/>
  <c r="A139" i="6"/>
  <c r="D292" i="6"/>
  <c r="B149" i="6"/>
  <c r="F101" i="6"/>
  <c r="G101" i="6" s="1"/>
  <c r="D55" i="6"/>
  <c r="F106" i="6"/>
  <c r="G106" i="6" s="1"/>
  <c r="A280" i="6"/>
  <c r="B329" i="6"/>
  <c r="D291" i="6"/>
  <c r="B148" i="6"/>
  <c r="D51" i="6"/>
  <c r="A145" i="6"/>
  <c r="B322" i="6"/>
  <c r="A21" i="6"/>
  <c r="A25" i="6"/>
  <c r="B12" i="6"/>
  <c r="B24" i="6"/>
  <c r="D22" i="6"/>
  <c r="B20" i="6"/>
  <c r="B35" i="6"/>
  <c r="B17" i="6"/>
  <c r="B34" i="6"/>
  <c r="B16" i="6"/>
  <c r="D12" i="6"/>
  <c r="F17" i="6"/>
  <c r="G17" i="6" s="1"/>
  <c r="D17" i="6"/>
  <c r="D16" i="6"/>
  <c r="F16" i="6"/>
  <c r="G16" i="6" s="1"/>
  <c r="F35" i="6"/>
  <c r="G35" i="6" s="1"/>
  <c r="D34" i="6"/>
  <c r="D35" i="6"/>
  <c r="A34" i="6"/>
  <c r="A35" i="6"/>
  <c r="A16" i="6"/>
  <c r="A17" i="6"/>
  <c r="F34" i="6"/>
  <c r="G34" i="6" s="1"/>
  <c r="L30" i="15"/>
  <c r="L31" i="15" s="1"/>
  <c r="B565" i="6"/>
  <c r="Q32" i="15"/>
  <c r="Q33" i="15" s="1"/>
  <c r="Q34" i="15" s="1"/>
  <c r="Q35" i="15" s="1"/>
  <c r="Q36" i="15" s="1"/>
  <c r="Q37" i="15" s="1"/>
  <c r="Q38" i="15" s="1"/>
  <c r="Q39" i="15" s="1"/>
  <c r="Q40" i="15" s="1"/>
  <c r="Q41" i="15" s="1"/>
  <c r="Q42" i="15" s="1"/>
  <c r="Q43" i="15" s="1"/>
  <c r="Q31" i="15"/>
  <c r="B145" i="6"/>
  <c r="P32" i="15"/>
  <c r="P33" i="15" s="1"/>
  <c r="P34" i="15" s="1"/>
  <c r="P35" i="15" s="1"/>
  <c r="P36" i="15" s="1"/>
  <c r="P37" i="15" s="1"/>
  <c r="P38" i="15" s="1"/>
  <c r="P39" i="15" s="1"/>
  <c r="P40" i="15" s="1"/>
  <c r="P41" i="15" s="1"/>
  <c r="P42" i="15" s="1"/>
  <c r="P43" i="15" s="1"/>
  <c r="P44" i="15" s="1"/>
  <c r="P45" i="15" s="1"/>
  <c r="P46" i="15" s="1"/>
  <c r="P47" i="15" s="1"/>
  <c r="P31" i="15"/>
  <c r="L44" i="15"/>
  <c r="L45" i="15" s="1"/>
  <c r="L46" i="15" s="1"/>
  <c r="L47" i="15" s="1"/>
  <c r="L48" i="15" s="1"/>
  <c r="L49" i="15" s="1"/>
  <c r="O27" i="15"/>
  <c r="O28" i="15" s="1"/>
  <c r="O29" i="15" s="1"/>
  <c r="O30" i="15" s="1"/>
  <c r="Q48" i="15"/>
  <c r="Q49" i="15" s="1"/>
  <c r="G11" i="9"/>
  <c r="H11" i="9" s="1"/>
  <c r="G612" i="6" l="1"/>
  <c r="G303" i="6"/>
  <c r="G524" i="6"/>
  <c r="G104" i="6"/>
  <c r="G36" i="6"/>
  <c r="G96" i="6"/>
  <c r="G135" i="6"/>
  <c r="G573" i="6"/>
  <c r="G363" i="6"/>
  <c r="G18" i="6"/>
  <c r="G254" i="6"/>
  <c r="G246" i="6"/>
  <c r="G371" i="6"/>
  <c r="G293" i="6"/>
  <c r="G534" i="6"/>
  <c r="G594" i="6"/>
  <c r="G26" i="6"/>
  <c r="G65" i="6"/>
  <c r="G264" i="6"/>
  <c r="G555" i="6"/>
  <c r="G75" i="6"/>
  <c r="G285" i="6"/>
  <c r="G381" i="6"/>
  <c r="G602" i="6"/>
  <c r="G57" i="6"/>
  <c r="G114" i="6"/>
  <c r="L32" i="15"/>
  <c r="L33" i="15" s="1"/>
  <c r="L35" i="15" s="1"/>
  <c r="L36" i="15" s="1"/>
  <c r="L37" i="15" s="1"/>
  <c r="L38" i="15" s="1"/>
  <c r="G324" i="6"/>
  <c r="G143" i="6"/>
  <c r="G563" i="6"/>
  <c r="G150" i="6"/>
  <c r="G332" i="6"/>
  <c r="G516" i="6"/>
  <c r="G342" i="6"/>
  <c r="O32" i="15"/>
  <c r="O33" i="15" s="1"/>
  <c r="O35" i="15" s="1"/>
  <c r="O36" i="15" s="1"/>
  <c r="O37" i="15" s="1"/>
  <c r="O38" i="15" s="1"/>
  <c r="O41" i="15" s="1"/>
  <c r="O42" i="15" s="1"/>
  <c r="O43" i="15" s="1"/>
  <c r="O31" i="15"/>
  <c r="A23" i="2"/>
  <c r="D28" i="8"/>
  <c r="D26" i="8"/>
  <c r="D25" i="8"/>
  <c r="D27" i="8"/>
  <c r="D13" i="8"/>
  <c r="D21" i="8"/>
  <c r="D31" i="8"/>
  <c r="D12" i="8"/>
  <c r="D16" i="8"/>
  <c r="D18" i="8"/>
  <c r="D20" i="8"/>
  <c r="D24" i="8"/>
  <c r="D30" i="8"/>
  <c r="D34" i="8"/>
  <c r="D14" i="8"/>
  <c r="D22" i="8"/>
  <c r="D32" i="8"/>
  <c r="D15" i="8"/>
  <c r="D17" i="8"/>
  <c r="D19" i="8"/>
  <c r="D23" i="8"/>
  <c r="D29" i="8"/>
  <c r="D33" i="8"/>
  <c r="G536" i="6" l="1"/>
  <c r="G305" i="6"/>
  <c r="G116" i="6"/>
  <c r="G38" i="6"/>
  <c r="F19" i="2" s="1"/>
  <c r="G152" i="6"/>
  <c r="G266" i="6"/>
  <c r="G383" i="6"/>
  <c r="G344" i="6"/>
  <c r="G614" i="6"/>
  <c r="G77" i="6"/>
  <c r="G575" i="6"/>
  <c r="A18" i="9"/>
  <c r="D11" i="8"/>
  <c r="A23" i="9" l="1"/>
  <c r="A29" i="2"/>
  <c r="B5" i="8"/>
  <c r="B4" i="8"/>
  <c r="B3" i="8"/>
  <c r="B2" i="8"/>
  <c r="A24" i="9" l="1"/>
  <c r="A30" i="2"/>
  <c r="C6" i="9"/>
  <c r="C4" i="9"/>
  <c r="C3" i="9"/>
  <c r="C2" i="9"/>
  <c r="C1" i="9"/>
  <c r="C5" i="9"/>
  <c r="B222" i="2"/>
  <c r="O44" i="15" l="1"/>
  <c r="A31" i="2"/>
  <c r="A25" i="9"/>
  <c r="J37" i="9"/>
  <c r="J16" i="9"/>
  <c r="O45" i="15" l="1"/>
  <c r="A26" i="9"/>
  <c r="O46" i="15" l="1"/>
  <c r="A32" i="2"/>
  <c r="O47" i="15" l="1"/>
  <c r="P48" i="15" s="1"/>
  <c r="A27" i="9"/>
  <c r="A33" i="2"/>
  <c r="O48" i="15" l="1"/>
  <c r="O49" i="15" s="1"/>
  <c r="P49" i="15"/>
  <c r="A28" i="9"/>
  <c r="A32" i="9" l="1"/>
  <c r="A33" i="9" l="1"/>
  <c r="A34" i="9" l="1"/>
  <c r="A35" i="9" l="1"/>
  <c r="A36" i="9" l="1"/>
  <c r="B895" i="15" l="1"/>
  <c r="B1141" i="2" l="1"/>
  <c r="B945" i="15"/>
  <c r="B1191" i="2" l="1"/>
  <c r="B995" i="15"/>
  <c r="B1241" i="2" l="1"/>
  <c r="B1045" i="15"/>
  <c r="B1291" i="2" l="1"/>
  <c r="B1095" i="15"/>
  <c r="B1341" i="2" l="1"/>
  <c r="B1745" i="15" l="1"/>
  <c r="B1991" i="2" l="1"/>
  <c r="B1795" i="15"/>
  <c r="B1845" i="15" l="1"/>
  <c r="B2041" i="2"/>
  <c r="B2091" i="2" l="1"/>
  <c r="B1895" i="15" l="1"/>
  <c r="B1945" i="15" l="1"/>
  <c r="B2141" i="2"/>
  <c r="B2191" i="2" l="1"/>
  <c r="D6" i="6" l="1"/>
  <c r="A21" i="2"/>
  <c r="A16" i="9" l="1"/>
  <c r="A26" i="2"/>
  <c r="E26" i="2" s="1"/>
  <c r="A25" i="2"/>
  <c r="A20" i="9" l="1"/>
  <c r="A21" i="9"/>
  <c r="A20" i="2"/>
  <c r="E20" i="2" l="1"/>
  <c r="A22" i="2"/>
  <c r="A15" i="9"/>
  <c r="A17" i="9" l="1"/>
  <c r="F20" i="2" l="1"/>
  <c r="F25" i="2" l="1"/>
  <c r="F26" i="2" l="1"/>
  <c r="F27" i="2" l="1"/>
  <c r="A18" i="2" l="1"/>
  <c r="B19" i="9" l="1"/>
  <c r="D19" i="9"/>
  <c r="B22" i="9"/>
  <c r="G7" i="6"/>
  <c r="B14" i="9"/>
  <c r="B29" i="9"/>
  <c r="A13" i="9"/>
  <c r="E18" i="2"/>
  <c r="B26" i="2" l="1"/>
  <c r="D22" i="2"/>
  <c r="B35" i="2"/>
  <c r="D32" i="2"/>
  <c r="G505" i="6" s="1"/>
  <c r="B29" i="2"/>
  <c r="B30" i="2"/>
  <c r="D28" i="2"/>
  <c r="D31" i="2"/>
  <c r="G467" i="6" s="1"/>
  <c r="B28" i="2"/>
  <c r="D18" i="2"/>
  <c r="B22" i="2"/>
  <c r="C466" i="6" s="1"/>
  <c r="D29" i="2"/>
  <c r="G390" i="6" s="1"/>
  <c r="D26" i="2"/>
  <c r="D30" i="2"/>
  <c r="B31" i="2"/>
  <c r="C467" i="6" s="1"/>
  <c r="B498" i="6" s="1"/>
  <c r="D20" i="2"/>
  <c r="B33" i="2"/>
  <c r="D25" i="2"/>
  <c r="B25" i="2"/>
  <c r="D33" i="2"/>
  <c r="B32" i="2"/>
  <c r="C505" i="6" s="1"/>
  <c r="B536" i="6" s="1"/>
  <c r="D23" i="2"/>
  <c r="D21" i="2"/>
  <c r="B21" i="2"/>
  <c r="B36" i="2"/>
  <c r="B23" i="2"/>
  <c r="D35" i="2"/>
  <c r="B20" i="2"/>
  <c r="D36" i="2"/>
  <c r="E25" i="2"/>
  <c r="E31" i="2"/>
  <c r="E33" i="2"/>
  <c r="E23" i="2"/>
  <c r="E21" i="2"/>
  <c r="E28" i="2"/>
  <c r="E29" i="2"/>
  <c r="E32" i="2"/>
  <c r="E35" i="2"/>
  <c r="E36" i="2"/>
  <c r="E22" i="2"/>
  <c r="B18" i="2"/>
  <c r="E30" i="2"/>
  <c r="G429" i="6" l="1"/>
  <c r="C429" i="6"/>
  <c r="B460" i="6" s="1"/>
  <c r="C390" i="6"/>
  <c r="B421" i="6" s="1"/>
  <c r="C389" i="6"/>
  <c r="C428" i="6"/>
  <c r="C158" i="6"/>
  <c r="C196" i="6"/>
  <c r="C159" i="6"/>
  <c r="B190" i="6" s="1"/>
  <c r="C197" i="6"/>
  <c r="B228" i="6" s="1"/>
  <c r="G159" i="6"/>
  <c r="G197" i="6"/>
  <c r="G313" i="6"/>
  <c r="C313" i="6"/>
  <c r="B344" i="6" s="1"/>
  <c r="C123" i="6"/>
  <c r="C235" i="6"/>
  <c r="B266" i="6" s="1"/>
  <c r="C543" i="6"/>
  <c r="C582" i="6"/>
  <c r="C544" i="6"/>
  <c r="B575" i="6" s="1"/>
  <c r="C583" i="6"/>
  <c r="B614" i="6" s="1"/>
  <c r="G544" i="6"/>
  <c r="G583" i="6"/>
  <c r="C504" i="6"/>
  <c r="G352" i="6"/>
  <c r="C352" i="6"/>
  <c r="B383" i="6" s="1"/>
  <c r="C312" i="6"/>
  <c r="C351" i="6"/>
  <c r="C274" i="6"/>
  <c r="B305" i="6" s="1"/>
  <c r="G274" i="6"/>
  <c r="C234" i="6"/>
  <c r="C273" i="6"/>
  <c r="G235" i="6"/>
  <c r="G124" i="6"/>
  <c r="C124" i="6"/>
  <c r="B152" i="6" s="1"/>
  <c r="C46" i="6"/>
  <c r="B77" i="6" s="1"/>
  <c r="C85" i="6"/>
  <c r="B116" i="6" s="1"/>
  <c r="G46" i="6"/>
  <c r="G85" i="6"/>
  <c r="C45" i="6"/>
  <c r="C84" i="6"/>
  <c r="F29" i="2"/>
  <c r="F28" i="2"/>
  <c r="F30" i="2"/>
  <c r="B30" i="9"/>
  <c r="B31" i="9"/>
  <c r="C6" i="6"/>
  <c r="C7" i="6"/>
  <c r="B21" i="9"/>
  <c r="B34" i="9"/>
  <c r="B26" i="9"/>
  <c r="B20" i="9"/>
  <c r="B17" i="9"/>
  <c r="B23" i="9"/>
  <c r="B32" i="9"/>
  <c r="B36" i="9"/>
  <c r="B28" i="9"/>
  <c r="B27" i="9"/>
  <c r="B15" i="9"/>
  <c r="B25" i="9"/>
  <c r="B18" i="9"/>
  <c r="B33" i="9"/>
  <c r="B13" i="9"/>
  <c r="B16" i="9"/>
  <c r="B35" i="9"/>
  <c r="B24" i="9"/>
  <c r="B1145" i="15" l="1"/>
  <c r="B1391" i="2" l="1"/>
  <c r="B1245" i="15"/>
  <c r="B1395" i="15"/>
  <c r="B1345" i="15"/>
  <c r="B1691" i="2"/>
  <c r="B1445" i="15"/>
  <c r="B1595" i="15"/>
  <c r="B1295" i="15"/>
  <c r="B1695" i="15"/>
  <c r="B1545" i="15"/>
  <c r="B1495" i="15"/>
  <c r="B1891" i="2" l="1"/>
  <c r="B1441" i="2"/>
  <c r="B1645" i="15"/>
  <c r="B1195" i="15"/>
  <c r="B1741" i="2" l="1"/>
  <c r="B1541" i="2"/>
  <c r="B1491" i="2"/>
  <c r="B1841" i="2"/>
  <c r="B1641" i="2"/>
  <c r="B1941" i="2"/>
  <c r="B1591" i="2"/>
  <c r="B1791" i="2"/>
  <c r="B38" i="6"/>
  <c r="F31" i="2" l="1"/>
  <c r="F32" i="2"/>
  <c r="F21" i="2"/>
  <c r="F23" i="2"/>
  <c r="F18" i="2"/>
  <c r="F36" i="2"/>
  <c r="F34" i="2"/>
  <c r="F33" i="2"/>
  <c r="F35" i="2"/>
  <c r="F22" i="2"/>
  <c r="F215" i="2" l="1"/>
  <c r="H217" i="2" l="1"/>
  <c r="H219" i="2" l="1"/>
  <c r="C36" i="8"/>
  <c r="D37" i="8" s="1"/>
  <c r="D60" i="8" l="1"/>
  <c r="D44" i="8"/>
  <c r="D56" i="8"/>
  <c r="D52" i="8"/>
  <c r="D72" i="8"/>
  <c r="D48" i="8"/>
  <c r="D40" i="8"/>
  <c r="D68" i="8"/>
  <c r="D64" i="8"/>
  <c r="D71" i="8"/>
  <c r="D67" i="8"/>
  <c r="D63" i="8"/>
  <c r="D59" i="8"/>
  <c r="D55" i="8"/>
  <c r="D51" i="8"/>
  <c r="D47" i="8"/>
  <c r="D43" i="8"/>
  <c r="D39" i="8"/>
  <c r="C75" i="8"/>
  <c r="B14" i="15" s="1"/>
  <c r="D70" i="8"/>
  <c r="D66" i="8"/>
  <c r="D62" i="8"/>
  <c r="D58" i="8"/>
  <c r="D54" i="8"/>
  <c r="D50" i="8"/>
  <c r="D46" i="8"/>
  <c r="D42" i="8"/>
  <c r="D38" i="8"/>
  <c r="D73" i="8"/>
  <c r="D69" i="8"/>
  <c r="D65" i="8"/>
  <c r="D61" i="8"/>
  <c r="D57" i="8"/>
  <c r="D53" i="8"/>
  <c r="D49" i="8"/>
  <c r="D45" i="8"/>
  <c r="D41" i="8"/>
  <c r="E218" i="2" l="1"/>
  <c r="H218" i="2"/>
  <c r="H220" i="2" s="1"/>
  <c r="H222" i="2" s="1"/>
  <c r="D36" i="8"/>
  <c r="E12" i="8"/>
  <c r="E20" i="8"/>
  <c r="E28" i="8"/>
  <c r="E40" i="8"/>
  <c r="E44" i="8"/>
  <c r="E48" i="8"/>
  <c r="E52" i="8"/>
  <c r="E56" i="8"/>
  <c r="E60" i="8"/>
  <c r="E64" i="8"/>
  <c r="E68" i="8"/>
  <c r="E72" i="8"/>
  <c r="E13" i="8"/>
  <c r="E21" i="8"/>
  <c r="E29" i="8"/>
  <c r="E14" i="8"/>
  <c r="E22" i="8"/>
  <c r="E30" i="8"/>
  <c r="E37" i="8"/>
  <c r="E41" i="8"/>
  <c r="E45" i="8"/>
  <c r="E49" i="8"/>
  <c r="E53" i="8"/>
  <c r="E57" i="8"/>
  <c r="E61" i="8"/>
  <c r="E65" i="8"/>
  <c r="E69" i="8"/>
  <c r="E73" i="8"/>
  <c r="E15" i="8"/>
  <c r="E23" i="8"/>
  <c r="E31" i="8"/>
  <c r="E16" i="8"/>
  <c r="E24" i="8"/>
  <c r="E32" i="8"/>
  <c r="E38" i="8"/>
  <c r="E42" i="8"/>
  <c r="E46" i="8"/>
  <c r="E50" i="8"/>
  <c r="E54" i="8"/>
  <c r="E58" i="8"/>
  <c r="E62" i="8"/>
  <c r="E66" i="8"/>
  <c r="E70" i="8"/>
  <c r="E17" i="8"/>
  <c r="E25" i="8"/>
  <c r="E33" i="8"/>
  <c r="E18" i="8"/>
  <c r="E26" i="8"/>
  <c r="E34" i="8"/>
  <c r="E39" i="8"/>
  <c r="E43" i="8"/>
  <c r="E47" i="8"/>
  <c r="E51" i="8"/>
  <c r="E55" i="8"/>
  <c r="E59" i="8"/>
  <c r="E63" i="8"/>
  <c r="E67" i="8"/>
  <c r="E71" i="8"/>
  <c r="E19" i="8"/>
  <c r="E27" i="8"/>
  <c r="H221" i="2" l="1"/>
  <c r="E75" i="8"/>
  <c r="B218" i="2" l="1"/>
  <c r="H77" i="6" l="1"/>
  <c r="H116" i="6"/>
  <c r="H152" i="6"/>
  <c r="H266" i="6"/>
  <c r="H305" i="6"/>
  <c r="H344" i="6"/>
  <c r="H383" i="6"/>
  <c r="H498" i="6"/>
  <c r="H537" i="6"/>
  <c r="H576" i="6"/>
  <c r="H38" i="6"/>
  <c r="G27" i="2"/>
  <c r="G23" i="2"/>
  <c r="G29" i="2"/>
  <c r="G26" i="2"/>
  <c r="G21" i="2"/>
  <c r="G25" i="2"/>
  <c r="G31" i="2"/>
  <c r="G35" i="2"/>
  <c r="G28" i="2"/>
  <c r="G30" i="2"/>
  <c r="G32" i="2"/>
  <c r="G34" i="2"/>
  <c r="G33" i="2"/>
  <c r="G20" i="2"/>
  <c r="G19" i="2"/>
  <c r="G36" i="2"/>
  <c r="G22" i="2"/>
  <c r="H25" i="2" l="1"/>
  <c r="H27" i="2"/>
  <c r="H36" i="2"/>
  <c r="H29" i="2"/>
  <c r="H19" i="2"/>
  <c r="H33" i="2"/>
  <c r="H22" i="2"/>
  <c r="H26" i="2"/>
  <c r="H21" i="2"/>
  <c r="H23" i="2"/>
  <c r="H20" i="2"/>
  <c r="H32" i="2"/>
  <c r="H30" i="2"/>
  <c r="H28" i="2"/>
  <c r="H34" i="2"/>
  <c r="H35" i="2"/>
  <c r="H31" i="2"/>
  <c r="H215" i="2" l="1"/>
  <c r="C11" i="2" s="1"/>
  <c r="B226" i="2"/>
  <c r="I26" i="2" l="1"/>
  <c r="D21" i="9" s="1"/>
  <c r="I18" i="2"/>
  <c r="D13" i="9" s="1"/>
  <c r="I34" i="2"/>
  <c r="D29" i="9" s="1"/>
  <c r="I27" i="2"/>
  <c r="D22" i="9" s="1"/>
  <c r="I29" i="2"/>
  <c r="D24" i="9" s="1"/>
  <c r="I20" i="2"/>
  <c r="D15" i="9" s="1"/>
  <c r="I19" i="2"/>
  <c r="D14" i="9" s="1"/>
  <c r="I28" i="2"/>
  <c r="D23" i="9" s="1"/>
  <c r="I36" i="2"/>
  <c r="D31" i="9" s="1"/>
  <c r="I31" i="2"/>
  <c r="D26" i="9" s="1"/>
  <c r="I22" i="2"/>
  <c r="D17" i="9" s="1"/>
  <c r="I35" i="2"/>
  <c r="D30" i="9" s="1"/>
  <c r="I30" i="2"/>
  <c r="D25" i="9" s="1"/>
  <c r="I25" i="2"/>
  <c r="D20" i="9" s="1"/>
  <c r="I33" i="2"/>
  <c r="D28" i="9" s="1"/>
  <c r="E43" i="9"/>
  <c r="E44" i="9" s="1"/>
  <c r="I21" i="2"/>
  <c r="D16" i="9" s="1"/>
  <c r="D35" i="9"/>
  <c r="H224" i="2"/>
  <c r="I32" i="2"/>
  <c r="D27" i="9" s="1"/>
  <c r="I23" i="2"/>
  <c r="D18" i="9" s="1"/>
  <c r="D32" i="9" l="1"/>
  <c r="D33" i="9"/>
  <c r="D34" i="9"/>
  <c r="D36" i="9"/>
  <c r="I215" i="2"/>
  <c r="G40" i="9" l="1"/>
  <c r="G43" i="9" s="1"/>
  <c r="H40" i="9"/>
  <c r="H43" i="9" s="1"/>
  <c r="F40" i="9"/>
  <c r="F43" i="9" s="1"/>
  <c r="F44" i="9" s="1"/>
  <c r="D38" i="9"/>
  <c r="G44" i="9" l="1"/>
  <c r="H44" i="9" s="1"/>
  <c r="F41" i="9"/>
  <c r="G41" i="9" s="1"/>
  <c r="H4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<sst xmlns="http://schemas.openxmlformats.org/spreadsheetml/2006/main" count="4510" uniqueCount="2133">
  <si>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</si>
  <si>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</si>
  <si>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</si>
  <si>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</si>
  <si>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</si>
  <si>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</si>
  <si>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</si>
  <si>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</si>
  <si>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</si>
  <si>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</si>
  <si>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</si>
  <si>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</si>
  <si>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</si>
  <si>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</si>
  <si>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TOTAL ( 4 + 5 + 6 )</t>
  </si>
  <si>
    <t>PORCENTAJE INCIDENCIA DEL ITEM</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</si>
  <si>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</si>
  <si>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</si>
  <si>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</si>
  <si>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</si>
  <si>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</si>
  <si>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</si>
  <si>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</si>
  <si>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</si>
  <si>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</si>
  <si>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</si>
  <si>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</si>
  <si>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</si>
  <si>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</si>
  <si>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</si>
  <si>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</si>
  <si>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</si>
  <si>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</si>
  <si>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</si>
  <si>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</si>
  <si>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</si>
  <si>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</si>
  <si>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</si>
  <si>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</si>
  <si>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</si>
  <si>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</si>
  <si>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</si>
  <si>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</si>
  <si>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</si>
  <si>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</si>
  <si>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</si>
  <si>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</si>
  <si>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</si>
  <si>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</si>
  <si>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</si>
  <si>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</si>
  <si>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</si>
  <si>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</si>
  <si>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</si>
  <si>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</si>
  <si>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</si>
  <si>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</si>
  <si>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</si>
  <si>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</si>
  <si>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</si>
  <si>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</si>
  <si>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</si>
  <si>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</si>
  <si>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</si>
  <si>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</si>
  <si>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</si>
  <si>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</si>
  <si>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</si>
  <si>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</si>
  <si>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</si>
  <si>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</si>
  <si>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</si>
  <si>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</si>
  <si>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</si>
  <si>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</si>
  <si>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</si>
  <si>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</si>
  <si>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</si>
  <si>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</si>
  <si>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</si>
  <si>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</si>
  <si>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</si>
  <si>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</si>
  <si>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</si>
  <si>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</si>
  <si>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</si>
  <si>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</si>
  <si>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</si>
  <si>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</si>
  <si>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</si>
  <si>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</si>
  <si>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</si>
  <si>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</si>
  <si>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</si>
  <si>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</si>
  <si>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</si>
  <si>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</si>
  <si>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</si>
  <si>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</si>
  <si>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</si>
  <si>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</si>
  <si>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</si>
  <si>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</si>
  <si>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</si>
  <si>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</si>
  <si>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</si>
  <si>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</si>
  <si>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</si>
  <si>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</si>
  <si>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</si>
  <si>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</si>
  <si>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</si>
  <si>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</si>
  <si>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</si>
  <si>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</si>
  <si>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</si>
  <si>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</si>
  <si>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</si>
  <si>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</si>
  <si>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</si>
  <si>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</si>
  <si>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</si>
  <si>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</si>
  <si>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</si>
  <si>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</si>
  <si>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</si>
  <si>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</si>
  <si>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</si>
  <si>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</si>
  <si>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</si>
  <si>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</si>
  <si>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</si>
  <si>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</si>
  <si>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</si>
  <si>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</si>
  <si>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</si>
  <si>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</si>
  <si>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</si>
  <si>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</si>
  <si>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</si>
  <si>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</si>
  <si>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</si>
  <si>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</si>
  <si>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</si>
  <si>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</si>
  <si>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</si>
  <si>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</si>
  <si>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</si>
  <si>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</si>
  <si>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</si>
  <si>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</si>
  <si>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</si>
  <si>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</si>
  <si>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</si>
  <si>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</si>
  <si>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</si>
  <si>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</si>
  <si>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</si>
  <si>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</si>
  <si>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</si>
  <si>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</si>
  <si>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</si>
  <si>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</si>
  <si>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</si>
  <si>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</si>
  <si>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</si>
  <si>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</si>
  <si>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</si>
  <si>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</si>
  <si>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</si>
  <si>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</si>
  <si>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</si>
  <si>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</si>
  <si>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</si>
  <si>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</si>
  <si>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</si>
  <si>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</si>
  <si>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</si>
  <si>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</si>
  <si>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</si>
  <si>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</si>
  <si>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</si>
  <si>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</si>
  <si>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</si>
  <si>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</si>
  <si>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</si>
  <si>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</si>
  <si>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</si>
  <si>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</si>
  <si>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</si>
  <si>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</si>
  <si>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</si>
  <si>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</si>
  <si>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</si>
  <si>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</si>
  <si>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</si>
  <si>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</si>
  <si>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</si>
  <si>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</si>
  <si>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</si>
  <si>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</si>
  <si>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</si>
  <si>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</si>
  <si>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</si>
  <si>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</si>
  <si>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</si>
  <si>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</si>
  <si>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</si>
  <si>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</si>
  <si>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</si>
  <si>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</si>
  <si>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</si>
  <si>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</si>
  <si>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</si>
  <si>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</si>
  <si>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</si>
  <si>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</si>
  <si>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</si>
  <si>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</si>
  <si>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</si>
  <si>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</si>
  <si>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</si>
  <si>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</si>
  <si>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</si>
  <si>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</si>
  <si>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</si>
  <si>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</si>
  <si>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</si>
  <si>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</si>
  <si>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</si>
  <si>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</si>
  <si>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</si>
  <si>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</si>
  <si>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</si>
  <si>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</si>
  <si>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</si>
  <si>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</si>
  <si>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</si>
  <si>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</si>
  <si>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</si>
  <si>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</si>
  <si>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</si>
  <si>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</si>
  <si>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</si>
  <si>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</si>
  <si>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</si>
  <si>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</si>
  <si>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</si>
  <si>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</si>
  <si>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</si>
  <si>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</si>
  <si>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</si>
  <si>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</si>
  <si>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</si>
  <si>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</si>
  <si>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</si>
  <si>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</si>
  <si>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</si>
  <si>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</si>
  <si>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</si>
  <si>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</si>
  <si>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</si>
  <si>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</si>
  <si>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</si>
  <si>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</si>
  <si>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</si>
  <si>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</si>
  <si>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</si>
  <si>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</si>
  <si>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</si>
  <si>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</si>
  <si>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</si>
  <si>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</si>
  <si>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</si>
  <si>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</si>
  <si>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</si>
  <si>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</si>
  <si>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</si>
  <si>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</si>
  <si>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</si>
  <si>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</si>
  <si>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</si>
  <si>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</si>
  <si>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</si>
  <si>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</si>
  <si>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</si>
  <si>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</si>
  <si>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</si>
  <si>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</si>
  <si>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</si>
  <si>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</si>
  <si>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</si>
  <si>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</si>
  <si>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</si>
  <si>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</si>
  <si>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</si>
  <si>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</si>
  <si>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</si>
  <si>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</si>
  <si>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</si>
  <si>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</si>
  <si>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</si>
  <si>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</si>
  <si>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</si>
  <si>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</si>
  <si>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</si>
  <si>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</si>
  <si>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</si>
  <si>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</si>
  <si>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</si>
  <si>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</si>
  <si>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</si>
  <si>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</si>
  <si>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</si>
  <si>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</si>
  <si>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</si>
  <si>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</si>
  <si>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</si>
  <si>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</si>
  <si>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</si>
  <si>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</si>
  <si>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</si>
  <si>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</si>
  <si>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</si>
  <si>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</si>
  <si>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</si>
  <si>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</si>
  <si>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</si>
  <si>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</si>
  <si>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</si>
  <si>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</si>
  <si>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</si>
  <si>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</si>
  <si>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</si>
  <si>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</si>
  <si>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</si>
  <si>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</si>
  <si>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</si>
  <si>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</si>
  <si>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</si>
  <si>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</si>
  <si>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</si>
  <si>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</si>
  <si>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</si>
  <si>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</si>
  <si>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</si>
  <si>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</si>
  <si>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</si>
  <si>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</si>
  <si>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</si>
  <si>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</si>
  <si>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</si>
  <si>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</si>
  <si>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</si>
  <si>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</si>
  <si>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</si>
  <si>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</si>
  <si>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</si>
  <si>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</si>
  <si>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</si>
  <si>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</si>
  <si>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</si>
  <si>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</si>
  <si>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</si>
  <si>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</si>
  <si>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</si>
  <si>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</si>
  <si>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</si>
  <si>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</si>
  <si>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</si>
  <si>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</si>
  <si>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</si>
  <si>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</si>
  <si>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</si>
  <si>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</si>
  <si>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</si>
  <si>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</si>
  <si>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</si>
  <si>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</si>
  <si>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</si>
  <si>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</si>
  <si>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</si>
  <si>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</si>
  <si>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</si>
  <si>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</si>
  <si>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</si>
  <si>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</si>
  <si>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</si>
  <si>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</si>
  <si>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</si>
  <si>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</si>
  <si>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</si>
  <si>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</si>
  <si>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</si>
  <si>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</si>
  <si>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</si>
  <si>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</si>
  <si>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</si>
  <si>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</si>
  <si>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</si>
  <si>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</si>
  <si>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</si>
  <si>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</si>
  <si>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</si>
  <si>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</si>
  <si>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</si>
  <si>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</si>
  <si>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</si>
  <si>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</si>
  <si>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</si>
  <si>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</si>
  <si>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</si>
  <si>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</si>
  <si>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</si>
  <si>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</si>
  <si>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</si>
  <si>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</si>
  <si>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</si>
  <si>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</si>
  <si>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</si>
  <si>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</si>
  <si>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</si>
  <si>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</si>
  <si>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</si>
  <si>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</si>
  <si>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</si>
  <si>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</si>
  <si>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</si>
  <si>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</si>
  <si>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</si>
  <si>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</si>
  <si>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</si>
  <si>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</si>
  <si>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</si>
  <si>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</si>
  <si>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</si>
  <si>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</si>
  <si>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</si>
  <si>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</si>
  <si>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</si>
  <si>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</si>
  <si>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</si>
  <si>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</si>
  <si>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</si>
  <si>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</si>
  <si>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</si>
  <si>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</si>
  <si>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</si>
  <si>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</si>
  <si>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</si>
  <si>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</si>
  <si>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</si>
  <si>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</si>
  <si>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</si>
  <si>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</si>
  <si>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</si>
  <si>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</si>
  <si>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</si>
  <si>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</si>
  <si>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</si>
  <si>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</si>
  <si>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</si>
  <si>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</si>
  <si>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</si>
  <si>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</si>
  <si>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</si>
  <si>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</si>
  <si>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</si>
  <si>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</si>
  <si>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</si>
  <si>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</si>
  <si>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</si>
  <si>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</si>
  <si>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</si>
  <si>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</si>
  <si>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</si>
  <si>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</si>
  <si>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</si>
  <si>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</si>
  <si>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</si>
  <si>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</si>
  <si>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</si>
  <si>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</si>
  <si>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</si>
  <si>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</si>
  <si>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</si>
  <si>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</si>
  <si>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</si>
  <si>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</si>
  <si>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</si>
  <si>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</si>
  <si>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</si>
  <si>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</si>
  <si>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</si>
  <si>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</si>
  <si>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</si>
  <si>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</si>
  <si>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</si>
  <si>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</si>
  <si>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</si>
  <si>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</si>
  <si>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</si>
  <si>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</si>
  <si>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</si>
  <si>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</si>
  <si>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</si>
  <si>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</si>
  <si>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</si>
  <si>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</si>
  <si>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</si>
  <si>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</si>
  <si>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</si>
  <si>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</si>
  <si>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</si>
  <si>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</si>
  <si>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</si>
  <si>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</si>
  <si>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</si>
  <si>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</si>
  <si>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</si>
  <si>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</si>
  <si>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</si>
  <si>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</si>
  <si>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</si>
  <si>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</si>
  <si>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</si>
  <si>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</si>
  <si>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</si>
  <si>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</si>
  <si>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</si>
  <si>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</si>
  <si>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</si>
  <si>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</si>
  <si>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</si>
  <si>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</si>
  <si>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</si>
  <si>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</si>
  <si>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</si>
  <si>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</si>
  <si>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</si>
  <si>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</si>
  <si>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</si>
  <si>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</si>
  <si>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</si>
  <si>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</si>
  <si>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</si>
  <si>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</si>
  <si>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</si>
  <si>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</si>
  <si>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</si>
  <si>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</si>
  <si>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</si>
  <si>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</si>
  <si>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</si>
  <si>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</si>
  <si>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</si>
  <si>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</si>
  <si>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</si>
  <si>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</si>
  <si>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</si>
  <si>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</si>
  <si>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</si>
  <si>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</si>
  <si>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</si>
  <si>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</si>
  <si>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</si>
  <si>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</si>
  <si>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</si>
  <si>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</si>
  <si>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</si>
  <si>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</si>
  <si>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</si>
  <si>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</si>
  <si>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</si>
  <si>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</si>
  <si>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</si>
  <si>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</si>
  <si>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</si>
  <si>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</si>
  <si>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</si>
  <si>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</si>
  <si>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</si>
  <si>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</si>
  <si>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</si>
  <si>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</si>
  <si>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</si>
  <si>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</si>
  <si>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</si>
  <si>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</si>
  <si>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</si>
  <si>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</si>
  <si>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</si>
  <si>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</si>
  <si>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</si>
  <si>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</si>
  <si>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</si>
  <si>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</si>
  <si>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</si>
  <si>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</si>
  <si>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</si>
  <si>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</si>
  <si>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</si>
  <si>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</si>
  <si>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</si>
  <si>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</si>
  <si>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</si>
  <si>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</si>
  <si>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</si>
  <si>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</si>
  <si>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</si>
  <si>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</si>
  <si>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</si>
  <si>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</si>
  <si>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</si>
  <si>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</si>
  <si>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</si>
  <si>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</si>
  <si>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</si>
  <si>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</si>
  <si>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</si>
  <si>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</si>
  <si>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</si>
  <si>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</si>
  <si>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</si>
  <si>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</si>
  <si>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</si>
  <si>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</si>
  <si>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</si>
  <si>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</si>
  <si>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</si>
  <si>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</si>
  <si>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</si>
  <si>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</si>
  <si>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</si>
  <si>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</si>
  <si>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</si>
  <si>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</si>
  <si>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</si>
  <si>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</si>
  <si>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</si>
  <si>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</si>
  <si>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</si>
  <si>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</si>
  <si>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</si>
  <si>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</si>
  <si>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</si>
  <si>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</si>
  <si>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</si>
  <si>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</si>
  <si>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</si>
  <si>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</si>
  <si>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</si>
  <si>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</si>
  <si>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</si>
  <si>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</si>
  <si>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</si>
  <si>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</si>
  <si>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</si>
  <si>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</si>
  <si>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</si>
  <si>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</si>
  <si>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</si>
  <si>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</si>
  <si>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</si>
  <si>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</si>
  <si>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</si>
  <si>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</si>
  <si>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</si>
  <si>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</si>
  <si>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</si>
  <si>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</si>
  <si>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</si>
  <si>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</si>
  <si>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</si>
  <si>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</si>
  <si>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</si>
  <si>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</si>
  <si>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</si>
  <si>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</si>
  <si>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</si>
  <si>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</si>
  <si>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</si>
  <si>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</si>
  <si>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</si>
  <si>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</si>
  <si>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</si>
  <si>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</si>
  <si>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</si>
  <si>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</si>
  <si>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</si>
  <si>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</si>
  <si>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</si>
  <si>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</si>
  <si>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</si>
  <si>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</si>
  <si>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</si>
  <si>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</si>
  <si>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</si>
  <si>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</si>
  <si>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</si>
  <si>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</si>
  <si>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</si>
  <si>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</si>
  <si>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</si>
  <si>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</si>
  <si>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</si>
  <si>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</si>
  <si>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</si>
  <si>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</si>
  <si>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</si>
  <si>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</si>
  <si>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</si>
  <si>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</si>
  <si>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</si>
  <si>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</si>
  <si>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</si>
  <si>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</si>
  <si>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</si>
  <si>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</si>
  <si>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</si>
  <si>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</si>
  <si>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</si>
  <si>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</si>
  <si>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</si>
  <si>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</si>
  <si>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</si>
  <si>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</si>
  <si>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</si>
  <si>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</si>
  <si>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</si>
  <si>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</si>
  <si>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</si>
  <si>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</si>
  <si>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</si>
  <si>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</si>
  <si>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</si>
  <si>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</si>
  <si>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</si>
  <si>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</si>
  <si>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</si>
  <si>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</si>
  <si>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</si>
  <si>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</si>
  <si>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</si>
  <si>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</si>
  <si>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</si>
  <si>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</si>
  <si>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</si>
  <si>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</si>
  <si>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</si>
  <si>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</si>
  <si>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</si>
  <si>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</si>
  <si>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</si>
  <si>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</si>
  <si>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</si>
  <si>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</si>
  <si>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</si>
  <si>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</si>
  <si>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</si>
  <si>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</si>
  <si>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</si>
  <si>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</si>
  <si>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</si>
  <si>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</si>
  <si>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</si>
  <si>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</si>
  <si>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</si>
  <si>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</si>
  <si>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</si>
  <si>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</si>
  <si>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</si>
  <si>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</si>
  <si>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</si>
  <si>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</si>
  <si>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</si>
  <si>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</si>
  <si>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</si>
  <si>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</si>
  <si>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</si>
  <si>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</si>
  <si>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</si>
  <si>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</si>
  <si>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</si>
  <si>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</si>
  <si>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</si>
  <si>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</si>
  <si>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</si>
  <si>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</si>
  <si>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</si>
  <si>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</si>
  <si>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</si>
  <si>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</si>
  <si>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</si>
  <si>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</si>
  <si>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</si>
  <si>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</si>
  <si>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</si>
  <si>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</si>
  <si>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</si>
  <si>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</si>
  <si>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</si>
  <si>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</si>
  <si>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</si>
  <si>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</si>
  <si>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</si>
  <si>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</si>
  <si>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</si>
  <si>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</si>
  <si>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</si>
  <si>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</si>
  <si>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</si>
  <si>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</si>
  <si>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</si>
  <si>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</si>
  <si>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</si>
  <si>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</si>
  <si>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</si>
  <si>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</si>
  <si>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</si>
  <si>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</si>
  <si>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</si>
  <si>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</si>
  <si>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</si>
  <si>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</si>
  <si>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</si>
  <si>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</si>
  <si>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</si>
  <si>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</si>
  <si>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</si>
  <si>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</si>
  <si>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</si>
  <si>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</si>
  <si>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</si>
  <si>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</si>
  <si>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</si>
  <si>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</si>
  <si>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</si>
  <si>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</si>
  <si>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</si>
  <si>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</si>
  <si>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</si>
  <si>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</si>
  <si>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</si>
  <si>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</si>
  <si>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</si>
  <si>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</si>
  <si>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</si>
  <si>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</si>
  <si>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</si>
  <si>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</si>
  <si>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</si>
  <si>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</si>
  <si>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</si>
  <si>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</si>
  <si>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</si>
  <si>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</si>
  <si>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</si>
  <si>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</si>
  <si>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</si>
  <si>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</si>
  <si>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</si>
  <si>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</si>
  <si>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</si>
  <si>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</si>
  <si>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</si>
  <si>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</si>
  <si>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</si>
  <si>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</si>
  <si>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</si>
  <si>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</si>
  <si>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</si>
  <si>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</si>
  <si>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</si>
  <si>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</si>
  <si>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</si>
  <si>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</si>
  <si>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</si>
  <si>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</si>
  <si>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</si>
  <si>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</si>
  <si>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</si>
  <si>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</si>
  <si>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</si>
  <si>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</si>
  <si>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</si>
  <si>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</si>
  <si>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</si>
  <si>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</si>
  <si>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</si>
  <si>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</si>
  <si>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</si>
  <si>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</si>
  <si>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</si>
  <si>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</si>
  <si>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</si>
  <si>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</si>
  <si>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</si>
  <si>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</si>
  <si>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</si>
  <si>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</si>
  <si>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</si>
  <si>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</si>
  <si>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</si>
  <si>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</si>
  <si>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</si>
  <si>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</si>
  <si>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</si>
  <si>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</si>
  <si>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</si>
  <si>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</si>
  <si>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</si>
  <si>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</si>
  <si>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</si>
  <si>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</si>
  <si>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</si>
  <si>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</si>
  <si>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</si>
  <si>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</si>
  <si>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</si>
  <si>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</si>
  <si>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</si>
  <si>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</si>
  <si>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</si>
  <si>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</si>
  <si>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</si>
  <si>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</si>
  <si>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</si>
  <si>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</si>
  <si>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</si>
  <si>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</si>
  <si>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</si>
  <si>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</si>
  <si>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</si>
  <si>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</si>
  <si>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</si>
  <si>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</si>
  <si>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</si>
  <si>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</si>
  <si>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</si>
  <si>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</si>
  <si>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</si>
  <si>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</si>
  <si>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</si>
  <si>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</si>
  <si>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</si>
  <si>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</si>
  <si>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</si>
  <si>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</si>
  <si>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</si>
  <si>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</si>
  <si>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</si>
  <si>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</si>
  <si>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</si>
  <si>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</si>
  <si>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</si>
  <si>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</si>
  <si>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</si>
  <si>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</si>
  <si>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</si>
  <si>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</si>
  <si>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</si>
  <si>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</si>
  <si>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</si>
  <si>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</si>
  <si>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</si>
  <si>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</si>
  <si>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</si>
  <si>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</si>
  <si>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</si>
  <si>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</si>
  <si>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</si>
  <si>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</si>
  <si>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</si>
  <si>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</si>
  <si>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</si>
  <si>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</si>
  <si>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</si>
  <si>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</si>
  <si>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</si>
  <si>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</si>
  <si>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</si>
  <si>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</si>
  <si>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</si>
  <si>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</si>
  <si>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</si>
  <si>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</si>
  <si>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</si>
  <si>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</si>
  <si>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</si>
  <si>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</si>
  <si>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</si>
  <si>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</si>
  <si>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</si>
  <si>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</si>
  <si>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</si>
  <si>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</si>
  <si>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</si>
  <si>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</si>
  <si>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</si>
  <si>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</si>
  <si>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</si>
  <si>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</si>
  <si>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</si>
  <si>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</si>
  <si>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</si>
  <si>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</si>
  <si>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</si>
  <si>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</si>
  <si>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</si>
  <si>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</si>
  <si>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</si>
  <si>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</si>
  <si>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</si>
  <si>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</si>
  <si>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</si>
  <si>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</si>
  <si>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</si>
  <si>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</si>
  <si>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</si>
  <si>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</si>
  <si>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</si>
  <si>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</si>
  <si>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</si>
  <si>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</si>
  <si>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</si>
  <si>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</si>
  <si>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</si>
  <si>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</si>
  <si>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</si>
  <si>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</si>
  <si>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</si>
  <si>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</si>
  <si>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</si>
  <si>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</si>
  <si>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</si>
  <si>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</si>
  <si>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</si>
  <si>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</si>
  <si>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</si>
  <si>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</si>
  <si>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</si>
  <si>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</si>
  <si>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</si>
  <si>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</si>
  <si>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</si>
  <si>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</si>
  <si>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</si>
  <si>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</si>
  <si>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</si>
  <si>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</si>
  <si>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</si>
  <si>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</si>
  <si>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</si>
  <si>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</si>
  <si>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</si>
  <si>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</si>
  <si>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</si>
  <si>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</si>
  <si>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</si>
  <si>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</si>
  <si>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</si>
  <si>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</si>
  <si>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</si>
  <si>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</si>
  <si>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</si>
  <si>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</si>
  <si>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</si>
  <si>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Corrientes débiles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</si>
  <si>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</si>
  <si>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</si>
  <si>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</si>
  <si>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</si>
  <si>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</si>
  <si>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</si>
  <si>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</si>
  <si>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Cañería</t>
  </si>
  <si>
    <t>Instalación termomecánica</t>
  </si>
  <si>
    <t>0040</t>
  </si>
  <si>
    <t>Instalación servicio contra incendio</t>
  </si>
  <si>
    <t>0050</t>
  </si>
  <si>
    <t>Ascensores</t>
  </si>
  <si>
    <t>0060</t>
  </si>
  <si>
    <t>Riego</t>
  </si>
  <si>
    <t>OBRAS EXTERIORES</t>
  </si>
  <si>
    <t>Parquización</t>
  </si>
  <si>
    <t>Veredas y canteros</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</si>
  <si>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</si>
  <si>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</si>
  <si>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</si>
  <si>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</si>
  <si>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</si>
  <si>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</si>
  <si>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</si>
  <si>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</si>
  <si>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</si>
  <si>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</si>
  <si>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</si>
  <si>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</si>
  <si>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</si>
  <si>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</si>
  <si>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</si>
  <si>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</si>
  <si>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</si>
  <si>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</si>
  <si>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</si>
  <si>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</si>
  <si>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</si>
  <si>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</si>
  <si>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</si>
  <si>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</si>
  <si>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</si>
  <si>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</si>
  <si>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</si>
  <si>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</si>
  <si>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</si>
  <si>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</si>
  <si>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</si>
  <si>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</si>
  <si>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</si>
  <si>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</si>
  <si>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</si>
  <si>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</si>
  <si>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</si>
  <si>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</si>
  <si>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</si>
  <si>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</si>
  <si>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</si>
  <si>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</si>
  <si>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</si>
  <si>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</si>
  <si>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</si>
  <si>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INDEC-SA - 51800-21</t>
  </si>
  <si>
    <t>INDEC-SA - 71240-11</t>
  </si>
  <si>
    <t>INDEC-PB - 42921-2</t>
  </si>
  <si>
    <t>INDEC-CM - 37510-11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</si>
  <si>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</si>
  <si>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</si>
  <si>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</si>
  <si>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</si>
  <si>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</si>
  <si>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</si>
  <si>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</si>
  <si>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</si>
  <si>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</si>
  <si>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</si>
  <si>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</si>
  <si>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</si>
  <si>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</si>
  <si>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</si>
  <si>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</si>
  <si>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</si>
  <si>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</si>
  <si>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</si>
  <si>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</si>
  <si>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</si>
  <si>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</si>
  <si>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</si>
  <si>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</si>
  <si>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</si>
  <si>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</si>
  <si>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</si>
  <si>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</si>
  <si>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</si>
  <si>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</si>
  <si>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</si>
  <si>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</si>
  <si>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</si>
  <si>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</si>
  <si>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</si>
  <si>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</si>
  <si>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</si>
  <si>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</si>
  <si>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</si>
  <si>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</si>
  <si>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</si>
  <si>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</si>
  <si>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</si>
  <si>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</si>
  <si>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</si>
  <si>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</si>
  <si>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</si>
  <si>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</si>
  <si>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</si>
  <si>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</si>
  <si>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</si>
  <si>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</si>
  <si>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</si>
  <si>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</si>
  <si>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</si>
  <si>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</si>
  <si>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</si>
  <si>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</si>
  <si>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</si>
  <si>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</si>
  <si>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</si>
  <si>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</si>
  <si>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</si>
  <si>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</si>
  <si>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</si>
  <si>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</si>
  <si>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R</t>
  </si>
  <si>
    <t>SR</t>
  </si>
  <si>
    <t>IT</t>
  </si>
  <si>
    <t>CAT</t>
  </si>
  <si>
    <t>DIRECCIÓN PROVINCIAL RED DE GAS</t>
  </si>
  <si>
    <t>Unidad</t>
  </si>
  <si>
    <t xml:space="preserve">Caño PE p/red de media presion 50 mm diam. </t>
  </si>
  <si>
    <t xml:space="preserve">Caño PE p/red de media presion 63 mm diam. </t>
  </si>
  <si>
    <t xml:space="preserve">Caño PE p/red de media presion 90 mm diam. </t>
  </si>
  <si>
    <t xml:space="preserve">Caño PE p/red de media presion 125 mm diam. </t>
  </si>
  <si>
    <t xml:space="preserve">Caño PE p/red de media presion 180 mm diam. </t>
  </si>
  <si>
    <t xml:space="preserve">Caño AC p/red de media presion 51 mm diam. </t>
  </si>
  <si>
    <t xml:space="preserve">Caño AC p/red de media presion 76 mm diam. </t>
  </si>
  <si>
    <t xml:space="preserve">Caño AC p/red de media presion 102 mm diam. </t>
  </si>
  <si>
    <t xml:space="preserve">Caño AC p/red de media presion 152 mm diam. </t>
  </si>
  <si>
    <t>Malla de advertencia 15 cm</t>
  </si>
  <si>
    <t>Malla de advertencia 30 cm</t>
  </si>
  <si>
    <t>Provision de material de aporte para tapado de cañeria PE Red media presion</t>
  </si>
  <si>
    <t>Tapado de zanja cañeria PE Red media presion</t>
  </si>
  <si>
    <t>Prueba de hermeticidad cañeria PE - Red media presion</t>
  </si>
  <si>
    <t>Prueba de hermeticidad cañeria Ac- Red media presion</t>
  </si>
  <si>
    <t>Accesorios PE - Red media presion 50 mm Diam.</t>
  </si>
  <si>
    <t>Accesorios PE - Red media presion 63 mm Diam.</t>
  </si>
  <si>
    <t>Accesorios PE - Red media presion 90 mm Diam.</t>
  </si>
  <si>
    <t>Accesorios PE - Red media presion 125 mm Diam.</t>
  </si>
  <si>
    <t>Accesorios PE - Red media presion 180 mm Diam.</t>
  </si>
  <si>
    <t>Accesorios Ac - Red media presion 38 mm Diam.</t>
  </si>
  <si>
    <t>Accesorios Ac - Red media presion 51 mm Diam.</t>
  </si>
  <si>
    <t>Accesorios Ac - Red media presion 76 mm Diam.</t>
  </si>
  <si>
    <t>Accesorios Ac - Red media presion 102 mm Diam.</t>
  </si>
  <si>
    <t>Accesorios Ac - Red media presion 152 mm Diam.</t>
  </si>
  <si>
    <t>Accesorios PE - P/Habilitacion Red media presion 50 mm Diam.</t>
  </si>
  <si>
    <t>Accesorios PE - P/Habilitacion Red media presion 63 mm Diam.</t>
  </si>
  <si>
    <t>Accesorios PE - P/Habilitacion Red media presion 90 mm Diam.</t>
  </si>
  <si>
    <t>Accesorios PE - P/Habilitacion Red media presion 125 mm Diam.</t>
  </si>
  <si>
    <t>Accesorios PE -P/Habilitacion  Red media presion 180 mm Diam.</t>
  </si>
  <si>
    <t>Accesorios Ac -P/Habilitacion Red media presion 38 mm Diam.</t>
  </si>
  <si>
    <t>Accesorios Ac - P/Habilitacion Red media presion 51 mm Diam.</t>
  </si>
  <si>
    <t>Accesorios Ac - P/Habilitacio- Red media presion 76 mm Diam.</t>
  </si>
  <si>
    <t>Accesorios Ac -P/Habilitacion Red media presion 102 mm Diam.</t>
  </si>
  <si>
    <t>Accesorios Ac -P/Habilitacion Red media presion 152 mm Diam.</t>
  </si>
  <si>
    <t>Instalacion de cañeria en zanja cañeria PE -Red Media Presion</t>
  </si>
  <si>
    <t>Instalacion de cañeria en zanja cañeria Ac -Red Media Presion</t>
  </si>
  <si>
    <t>Hablitacion de red media presion PE/Ac</t>
  </si>
  <si>
    <t>Servicio de PE 25 mm - Red media presion</t>
  </si>
  <si>
    <t>Instalacion de Servicio de PE 25 mm - Red media presion</t>
  </si>
  <si>
    <t>Reparacion de vereda de valdosas</t>
  </si>
  <si>
    <t>Reparacion de vereda de hormigon</t>
  </si>
  <si>
    <t>Limpieza de Obra</t>
  </si>
  <si>
    <t>Cartel de Obra</t>
  </si>
  <si>
    <t>Rutura de veredas de hormigón</t>
  </si>
  <si>
    <t>Rotura de veredas de baldosas</t>
  </si>
  <si>
    <t>Construccion de camara para alojamiento de valvula</t>
  </si>
  <si>
    <t>Señalización  Red Media Presion PE/Ac</t>
  </si>
  <si>
    <t>CPC1</t>
  </si>
  <si>
    <t>GL</t>
  </si>
  <si>
    <t xml:space="preserve">Cartel de Obra </t>
  </si>
  <si>
    <t>CAÑERÍAS</t>
  </si>
  <si>
    <t>m</t>
  </si>
  <si>
    <t>TRABAJOS FINALES</t>
  </si>
  <si>
    <t>Gl</t>
  </si>
  <si>
    <t>Redes de Media Presion PE - Ac (Polietileno o acero)</t>
  </si>
  <si>
    <t>Descripción ITEMS y RUBROS</t>
  </si>
  <si>
    <t>Limpieza y preparación de terreno</t>
  </si>
  <si>
    <t>Excavación de zanja para instalacion de cañeria PE -Red Media Presion</t>
  </si>
  <si>
    <t>PROVISIÓN Y / O COLOCACIÓN DE VÁLVULAS Y ACCESORIOS</t>
  </si>
  <si>
    <t>Aprobación Proyecto Constructivo en Ecogas (Redes de Pe/Ac de Media Presión)</t>
  </si>
  <si>
    <t>VARIOS</t>
  </si>
  <si>
    <t>Cierre perimetral</t>
  </si>
  <si>
    <r>
      <t>PROVISIÓN Y / O COLOCACIÓN</t>
    </r>
    <r>
      <rPr>
        <b/>
        <sz val="9"/>
        <color rgb="FFFF0000"/>
        <rFont val="Arial"/>
        <family val="2"/>
      </rPr>
      <t xml:space="preserve"> DE MATERIALES</t>
    </r>
    <r>
      <rPr>
        <b/>
        <sz val="9"/>
        <rFont val="Arial"/>
        <family val="2"/>
      </rPr>
      <t xml:space="preserve"> - CAÑERIAS DE DISTRIBUCIÓN </t>
    </r>
  </si>
  <si>
    <t>Doc. conforme a obra Aprobada por ecogas (Cañería PE/Ac Red Media Presión)</t>
  </si>
  <si>
    <t>Ramal/Gasoducto Alta Presión (AP)</t>
  </si>
  <si>
    <t>Cruces de calles, rutas, canales</t>
  </si>
  <si>
    <t>Aprobación Proyecto Constructivo en Ecogas (Gasoducto de Alta Presión, cañerias de Acero)</t>
  </si>
  <si>
    <t>Rotura de calle de hormigón</t>
  </si>
  <si>
    <t>Reparación de vereda de baldosas</t>
  </si>
  <si>
    <t>Reparación de vereda de hormigón</t>
  </si>
  <si>
    <t>Reparación de calle de hormigón</t>
  </si>
  <si>
    <t>Tapado de zanja cañería Ac Ramal/Gasoducto Alta Presión</t>
  </si>
  <si>
    <t>Grama grafiado cañería Ac - Ramal/Gasoducto Alta Presión</t>
  </si>
  <si>
    <t>Ensayo tinta penetrante cañería Ac - Ramal/Gasoducto Alta Presión</t>
  </si>
  <si>
    <t>Accesorios Ac - Ramal/Gasoducto Alta Presión 2" Diam.</t>
  </si>
  <si>
    <t>Accesorios Ac - Ramal/Gasoducto Alta Presión 3" Diam.</t>
  </si>
  <si>
    <t>Accesorios Ac - Ramal/Gasoducto Alta Presión 4" Diam.</t>
  </si>
  <si>
    <t>Accesorios Ac - Ramal/Gasoducto Alta Presión 6" Diam.</t>
  </si>
  <si>
    <t>Accesorios Ac - Ramal/Gasoducto Alta Presión 8" Diam.</t>
  </si>
  <si>
    <t>Accesorios Ac - Ramal/Gasoducto Alta Presión 10" Diam.</t>
  </si>
  <si>
    <t>Accesorios Ac - Ramal/Gasoducto Alta Presión 12" Diam.</t>
  </si>
  <si>
    <t>Accesorios Ac - Ramal/Gasoducto Alta Presión 18" Diam.</t>
  </si>
  <si>
    <t>Accesorios Ac -P/Habilitación Ramal/Gasoducto Alta Presión 4" Diam.</t>
  </si>
  <si>
    <t>Accesorios Ac -P/Habilitación Ramal/Gasoducto Alta Presión 6" Diam.</t>
  </si>
  <si>
    <t>Accesorios Ac -P/Habilitación Ramal/Gasoducto Alta Presión 8" Diam.</t>
  </si>
  <si>
    <t>Accesorios Ac -P/Habilitación Ramal/Gasoducto Alta Presión 10" Diam.</t>
  </si>
  <si>
    <t>Accesorios Ac -P/Habilitación Ramal/Gasoducto Alta Presión 12" Diam.</t>
  </si>
  <si>
    <t>Accesorios Ac -P/Habilitación Ramal/Gasoducto Alta Presión 18" Diam.</t>
  </si>
  <si>
    <t>Prueba de hermeticidad cañería Ac- Ramal/Gasoducto Alta Presión</t>
  </si>
  <si>
    <t>Habitación de Ramal/Gasoducto alta presión Ac</t>
  </si>
  <si>
    <t>Provisión de materiales Protección Catódica Ramal/Gasoducto Alta Presión</t>
  </si>
  <si>
    <t>Limpieza de cañería de Ac Ramal/Gasoducto Alta Presión</t>
  </si>
  <si>
    <t>Construcción PRF (Planta de Regulación final)</t>
  </si>
  <si>
    <t>Accesorios PE - Red media presión 50 mm Diam.</t>
  </si>
  <si>
    <t>Provisión de PRF - Capacidad 3000 m3/h</t>
  </si>
  <si>
    <t>Provisión de PRF - Capacidad 4500 m3/h</t>
  </si>
  <si>
    <t>Construcción Civil predio PRF 1500 m3/h</t>
  </si>
  <si>
    <t>Construcción Civil predio PRF 3000 m3/h</t>
  </si>
  <si>
    <t>Construcción Civil predio PRF 4500 m3/h</t>
  </si>
  <si>
    <t>Habitación de PRF</t>
  </si>
  <si>
    <t>Servicio de PE 25 mm - Red media presión</t>
  </si>
  <si>
    <t>Provisión de materiales Protección Catódica PRF</t>
  </si>
  <si>
    <t>Instalación Protección Catódica Ramal/Gasoducto Alta Presión</t>
  </si>
  <si>
    <t>Instalación Protección Catódica PRyM</t>
  </si>
  <si>
    <t>Realización de Prueba de hermeticidad PRF</t>
  </si>
  <si>
    <t>Construcción de cámara para alojamiento de válvula</t>
  </si>
  <si>
    <t>Provisión de PRyM - Capacidad 1500 m3/h</t>
  </si>
  <si>
    <t>Provisión de PRyM - Capacidad 3000 m3/h</t>
  </si>
  <si>
    <t>Provisión de PRyM - Capacidad 4500 m3/h</t>
  </si>
  <si>
    <t>Construcción Civil predio PRyM 1500 m3/h</t>
  </si>
  <si>
    <t>Construcción Civil predio PRyM 3000 m3/h</t>
  </si>
  <si>
    <t>Construcción Civil predio PRyM 4500 m3/h</t>
  </si>
  <si>
    <t>Habitación de PRyM</t>
  </si>
  <si>
    <t>Realización de Prueba de hermeticidad PRyM</t>
  </si>
  <si>
    <t>Instalación eléctrica - Fuerza motriz y media tensión</t>
  </si>
  <si>
    <t>Instalación eléctrica - Cañerías y/o bandejas</t>
  </si>
  <si>
    <t>Instalación de gas - Artefactos</t>
  </si>
  <si>
    <t>Estacionamiento y demarcación</t>
  </si>
  <si>
    <t>Señalética</t>
  </si>
  <si>
    <t>Provisión e Instalación de Cañerías de Acero de ° 76 mm</t>
  </si>
  <si>
    <t>Señalización Ramal/Gasoducto Alta Presión Ac</t>
  </si>
  <si>
    <t>Protecciones sobre caños Ac</t>
  </si>
  <si>
    <t>Documentación conforme a obra cañería Ac Ramal-Gasoducto alta presión</t>
  </si>
  <si>
    <t>Provisión de material de aporte para tapado de cañeria Ac Ramal-Gasodusto Alta Presión</t>
  </si>
  <si>
    <t>Excavación de zanja para instalación de cañeria Ac -Ramal / Gasoducto Alta Presión</t>
  </si>
  <si>
    <r>
      <t>Accesorios Ac -P/</t>
    </r>
    <r>
      <rPr>
        <sz val="9"/>
        <color rgb="FFFF0000"/>
        <rFont val="Arial"/>
        <family val="2"/>
      </rPr>
      <t>Habilitación</t>
    </r>
    <r>
      <rPr>
        <sz val="9"/>
        <rFont val="Arial"/>
        <family val="2"/>
      </rPr>
      <t xml:space="preserve"> Ramal/Gasoducto Alta Presión 2" Diam.</t>
    </r>
  </si>
  <si>
    <r>
      <t>Accesorios Ac -P/</t>
    </r>
    <r>
      <rPr>
        <sz val="9"/>
        <color rgb="FFFF0000"/>
        <rFont val="Arial"/>
        <family val="2"/>
      </rPr>
      <t>Habilitación</t>
    </r>
    <r>
      <rPr>
        <sz val="9"/>
        <rFont val="Arial"/>
        <family val="2"/>
      </rPr>
      <t xml:space="preserve"> Ramal/Gasoducto Alta Presión 3" Diam.</t>
    </r>
  </si>
  <si>
    <t>Cámara Planta de Reguilación Final y Sistema SCADA completo</t>
  </si>
  <si>
    <t xml:space="preserve">Habilitación de la PRF </t>
  </si>
  <si>
    <t>Cruces de canales de Hormigón</t>
  </si>
  <si>
    <t>CONSTRUCCIÓN DE PLANTA DE REGULACIÓN FINAL (PRF)</t>
  </si>
  <si>
    <t>Aprobación Proyecto Constructivo en Ecogas de la PRF</t>
  </si>
  <si>
    <t>¡que es???</t>
  </si>
  <si>
    <r>
      <t xml:space="preserve">PROVISIÓN Y / O COLOCACIÓN DE </t>
    </r>
    <r>
      <rPr>
        <b/>
        <sz val="9"/>
        <color rgb="FFFF0000"/>
        <rFont val="Arial"/>
        <family val="2"/>
      </rPr>
      <t>VÁLVULAS Y</t>
    </r>
    <r>
      <rPr>
        <b/>
        <sz val="9"/>
        <rFont val="Arial"/>
        <family val="2"/>
      </rPr>
      <t xml:space="preserve"> ACCESORIOS</t>
    </r>
  </si>
  <si>
    <r>
      <t>Instalación Protección Catódica</t>
    </r>
    <r>
      <rPr>
        <sz val="8"/>
        <color rgb="FFFF0000"/>
        <rFont val="Arial"/>
        <family val="2"/>
      </rPr>
      <t xml:space="preserve"> PRyM</t>
    </r>
  </si>
  <si>
    <t xml:space="preserve">Documentación conforme a obra de la Planta de Regulación Final </t>
  </si>
  <si>
    <r>
      <t>Provisión</t>
    </r>
    <r>
      <rPr>
        <b/>
        <sz val="8"/>
        <color rgb="FFFF0000"/>
        <rFont val="Arial"/>
        <family val="2"/>
      </rPr>
      <t xml:space="preserve"> y montaje</t>
    </r>
    <r>
      <rPr>
        <sz val="8"/>
        <rFont val="Arial"/>
        <family val="2"/>
      </rPr>
      <t xml:space="preserve"> de PRF - Capacidad 1500 m3/h</t>
    </r>
  </si>
  <si>
    <t>Pruebas de Resistencia de PRF</t>
  </si>
  <si>
    <t>Pruebas de Resistencia de Interconexiones</t>
  </si>
  <si>
    <t>Construcción, Montaje e instalación  SCADA</t>
  </si>
  <si>
    <t xml:space="preserve">Construcción Planta de regulación y Medición (PRyM) </t>
  </si>
  <si>
    <t>CONSTRUCCIÓN DE PLANTA DE REGULACIÓN y MEDICIÓN (PRyM)</t>
  </si>
  <si>
    <t>Aprobación Proyecto Constructivo en Ecogas de la Planta de Regulación y Medición</t>
  </si>
  <si>
    <t>Documentación conforme a obra de la Planta de Regulación y Medición</t>
  </si>
  <si>
    <t>Construcción Civil de cámara para alojamiento de válvula</t>
  </si>
  <si>
    <t xml:space="preserve">Caño Polietileno (PE) p/red de media presion 25 mm diam. </t>
  </si>
  <si>
    <t xml:space="preserve">Caño Acerro (AC) p/red de media presion 38 mm diam. </t>
  </si>
  <si>
    <t>PROVISIÓN Y / O COLOCACIÓN DE MATERIALES - CAÑERIAS O GASODUCTO</t>
  </si>
  <si>
    <t>Provisión y / o instalación de cañeria Ac -Ramal / Gasoducto Alta Presión de 2"</t>
  </si>
  <si>
    <t>Provisión y / o instalación de cañeria Ac -Ramal / Gasoducto Alta Presión de 3"</t>
  </si>
  <si>
    <t>Provisión y / o instalación de cañeria Ac -Ramal / Gasoducto Alta Presión de 4"</t>
  </si>
  <si>
    <t>Provisión y / o instalación de cañeria Ac -Ramal / Gasoducto Alta Presión de 6"</t>
  </si>
  <si>
    <t>Provisión y Colocación de Malla de advertencia 15 cm</t>
  </si>
  <si>
    <t>Rotura de calle de hormigon /  asfalto / veredas</t>
  </si>
  <si>
    <t>Reparacion de calle de hormigon / asfalto / veredas</t>
  </si>
  <si>
    <t>Doc. conforme a obra Aprobada por Ecogas (Cañería PE/Ac Red Media Presión)</t>
  </si>
  <si>
    <t>1.1</t>
  </si>
  <si>
    <t>1.2</t>
  </si>
  <si>
    <t>2.1</t>
  </si>
  <si>
    <t>2.4</t>
  </si>
  <si>
    <t>2.5</t>
  </si>
  <si>
    <t>2.7</t>
  </si>
  <si>
    <t>2.8</t>
  </si>
  <si>
    <t>2.9</t>
  </si>
  <si>
    <t>2.10</t>
  </si>
  <si>
    <t>3.1</t>
  </si>
  <si>
    <t>3.2</t>
  </si>
  <si>
    <t>3.3</t>
  </si>
  <si>
    <t>Excavación de zanja para la instalación de cañeria PE -Red Media Presión</t>
  </si>
  <si>
    <t>FECHA APERTURA de SOBRES:</t>
  </si>
  <si>
    <t>Prueba de hermeticidad cañeria PE - Red media presión</t>
  </si>
  <si>
    <t>Presentación de la Documentación ante la Distribuidora de Gas Cuyana</t>
  </si>
  <si>
    <t>1.3</t>
  </si>
  <si>
    <t xml:space="preserve">Provision y Colocación de  Caño PE p/red de media presion 50 mm diam. </t>
  </si>
  <si>
    <t>Provisión e Instalación de Servicios Integrales Domiciliarios</t>
  </si>
  <si>
    <t>Tapado  y Compactación de zanja cañeria PE Red media presión</t>
  </si>
  <si>
    <t>Materiales elaboración proyecto constructivo</t>
  </si>
  <si>
    <t>Equipos para elaboración proyecto constructivo</t>
  </si>
  <si>
    <t>Materiales para cartel de obra</t>
  </si>
  <si>
    <t>INDEC-PB - 42999-2</t>
  </si>
  <si>
    <t>Equipos para cartel de obra</t>
  </si>
  <si>
    <t>Materiales para rotura de vereda</t>
  </si>
  <si>
    <t>INDEC-PB - 2922-1</t>
  </si>
  <si>
    <t>Equipos para rotura de vereda</t>
  </si>
  <si>
    <t>Permiso de rotura</t>
  </si>
  <si>
    <t>Materiales para excavación de zanjas</t>
  </si>
  <si>
    <t>Equipos para excavación de zanjas</t>
  </si>
  <si>
    <t>Cañería polietileno 50 mm</t>
  </si>
  <si>
    <t>Cañería polietileno 63 mm</t>
  </si>
  <si>
    <t>Cañería polietileno 90 mm</t>
  </si>
  <si>
    <t>Cañería polietileno 125 mm</t>
  </si>
  <si>
    <t>Malla advertencia</t>
  </si>
  <si>
    <t>Equipos para colocación malla advertencia</t>
  </si>
  <si>
    <t>Materiales para tapado de zanja</t>
  </si>
  <si>
    <t>INDEC-PB - 15310-1</t>
  </si>
  <si>
    <t>Equipos para tapado de zanjas</t>
  </si>
  <si>
    <t>Válvulas y accesorios</t>
  </si>
  <si>
    <t>Válvulas y accesorios 2</t>
  </si>
  <si>
    <t>Equipós para instalación de válvulas y accesorios</t>
  </si>
  <si>
    <t>INDEC-GG 88700-31</t>
  </si>
  <si>
    <t>Válvulas y piezas en acero 102 mm</t>
  </si>
  <si>
    <t>Equipós para válvulas y piezas en acero 102 mm</t>
  </si>
  <si>
    <t>Materiales para prueba de hermeticidad</t>
  </si>
  <si>
    <t>Equipos para prueba de hermeticidad</t>
  </si>
  <si>
    <t>Materiales para limpieza final de obra</t>
  </si>
  <si>
    <t>INDEC-PB - 36490-4</t>
  </si>
  <si>
    <t>Equipo para limpieza final de obra</t>
  </si>
  <si>
    <t>Materiales para documentación final de obra</t>
  </si>
  <si>
    <t>Equipos para documentación final de obra</t>
  </si>
  <si>
    <t>Materiales para habilitación de obra</t>
  </si>
  <si>
    <t>Equipos para habilitación de obra</t>
  </si>
  <si>
    <t>Material para reparacion de Hormigon/asfalto/vereda</t>
  </si>
  <si>
    <t>Equipos para reparacion de Hormigon/asfalto/vereda</t>
  </si>
  <si>
    <t>Camion para limpieza final de obra</t>
  </si>
  <si>
    <t>INDEC-PB - 34710-1</t>
  </si>
  <si>
    <t>INDEC-PB - 41261-1</t>
  </si>
  <si>
    <t>Equipos de instalación de Caño PE</t>
  </si>
  <si>
    <t>INDEC-DCTO - Inciso p)</t>
  </si>
  <si>
    <t>COSTO OFERTA</t>
  </si>
  <si>
    <t>SUB TOTAL ( 1 + 2 + 3 )</t>
  </si>
  <si>
    <t>MANO DE OBRA</t>
  </si>
  <si>
    <t>hs</t>
  </si>
  <si>
    <t>Medio Oficial</t>
  </si>
  <si>
    <t>dia</t>
  </si>
  <si>
    <t>Cargas Sociales Oficial Especializado</t>
  </si>
  <si>
    <t>Cargas Sociales Oficial</t>
  </si>
  <si>
    <t>Cargas Sociales Medio Oficial</t>
  </si>
  <si>
    <t>Cargas Sociales Ayudante</t>
  </si>
  <si>
    <t>Cargas Sociales Sereno</t>
  </si>
  <si>
    <t>EQUIPOS</t>
  </si>
  <si>
    <t>u</t>
  </si>
  <si>
    <t>INDEC-SA - 71233-11</t>
  </si>
  <si>
    <t xml:space="preserve">Camioneta </t>
  </si>
  <si>
    <t xml:space="preserve">FORD XLT </t>
  </si>
  <si>
    <t>Compresor 150L</t>
  </si>
  <si>
    <t>BTA</t>
  </si>
  <si>
    <t>Compresor 50L</t>
  </si>
  <si>
    <t>Hormigonera 180 lts.  tipo L – 180</t>
  </si>
  <si>
    <t>SORRENTO</t>
  </si>
  <si>
    <t xml:space="preserve">Vibrador para hormigón </t>
  </si>
  <si>
    <t>CETEC</t>
  </si>
  <si>
    <t>Motocompresor    6 m3/min</t>
  </si>
  <si>
    <t>Pisón manual</t>
  </si>
  <si>
    <t>Bomba de achique con motor a explosión marca Honda</t>
  </si>
  <si>
    <t xml:space="preserve">HONDA </t>
  </si>
  <si>
    <t>Bomba Centrífuga 5-40 Lts/min</t>
  </si>
  <si>
    <t>GAMMA</t>
  </si>
  <si>
    <t>Martillo neumático con sus puntas correspondientes</t>
  </si>
  <si>
    <t>Conos reflectivos y  balizas intermitentes</t>
  </si>
  <si>
    <t xml:space="preserve">Carteles  de Obra y Vallas  </t>
  </si>
  <si>
    <t xml:space="preserve">Vallas Metalicas </t>
  </si>
  <si>
    <t xml:space="preserve">Hormigonera Trifasica  350Lts </t>
  </si>
  <si>
    <t>Tablones de distintas medidas</t>
  </si>
  <si>
    <t>Pala punta corazón</t>
  </si>
  <si>
    <t>Picos</t>
  </si>
  <si>
    <t>Carretillas de chapa</t>
  </si>
  <si>
    <t>Equipos de albañilería (cuchara ,baldes y martelina)</t>
  </si>
  <si>
    <t>Maquina Aserradora disco 14” Motor Honda 5.5 Hp.-</t>
  </si>
  <si>
    <t>Cascos , Antiparras ,Guantes y Botines</t>
  </si>
  <si>
    <t>Taladro Percutor 10 Y 13mm</t>
  </si>
  <si>
    <t>BOSCH</t>
  </si>
  <si>
    <t>Matafuego de 10Kg tipo ABC</t>
  </si>
  <si>
    <t>Andamio Tubular Cuerpo</t>
  </si>
  <si>
    <t xml:space="preserve">Caballete Telescópico </t>
  </si>
  <si>
    <t>Aparejo 300Kg</t>
  </si>
  <si>
    <t>Vibrocompactadora Motor honda 5.5 Hp , 82kg. 1500 N a plancha</t>
  </si>
  <si>
    <t>Moladora   Disco 9” 852 W</t>
  </si>
  <si>
    <t>MAKITA</t>
  </si>
  <si>
    <t>Moladora disco 4”</t>
  </si>
  <si>
    <t>BLACK Y DEKERT</t>
  </si>
  <si>
    <t>Soldadora 450amp</t>
  </si>
  <si>
    <t>TAURO</t>
  </si>
  <si>
    <t>INDEC-PB - 291-</t>
  </si>
  <si>
    <t>Compactadora Meijo con motor a explosion rowing 5.5 Hp , 82kg. 1500 N Tipo canguro</t>
  </si>
  <si>
    <t>MEIJO</t>
  </si>
  <si>
    <t>BOSH</t>
  </si>
  <si>
    <t>METABO</t>
  </si>
  <si>
    <t xml:space="preserve">Martillo eléctrico con sus puntas correspondientes </t>
  </si>
  <si>
    <t>Escalera de aluminio 9,40mts</t>
  </si>
  <si>
    <t>FERPACK</t>
  </si>
  <si>
    <t xml:space="preserve">Grupo electrogeno 7 KVA Arrancador electrico trifasico </t>
  </si>
  <si>
    <t xml:space="preserve">NIWA </t>
  </si>
  <si>
    <t>Rodillo Vibrador Autopropulsado</t>
  </si>
  <si>
    <t>NIWA</t>
  </si>
  <si>
    <t>Grupo electrógeno 50KVA  Motor MB 1114</t>
  </si>
  <si>
    <t>MERCEDES BENZ</t>
  </si>
  <si>
    <t xml:space="preserve">Martillo eléctrico de demolicion con sus puntas correspondientes </t>
  </si>
  <si>
    <t xml:space="preserve">DEWALT </t>
  </si>
  <si>
    <t xml:space="preserve">Encofrado metálico para cámara séptica </t>
  </si>
  <si>
    <t xml:space="preserve">Encofrado metálico para boca de registro  </t>
  </si>
  <si>
    <t>Camioneta SW4 4x4 3,0D</t>
  </si>
  <si>
    <t xml:space="preserve">TOYOTA HILUX </t>
  </si>
  <si>
    <t xml:space="preserve">RETROEXCAVADORA </t>
  </si>
  <si>
    <t>MAXION 750 AGCO ALLIS 4X4</t>
  </si>
  <si>
    <t>AMAROK JXK 834</t>
  </si>
  <si>
    <t xml:space="preserve">Nivel Automático  </t>
  </si>
  <si>
    <t>Topcon AT-B4</t>
  </si>
  <si>
    <t xml:space="preserve">Mira de aluminio c/ nivel esférico </t>
  </si>
  <si>
    <t>ALS 5-5</t>
  </si>
  <si>
    <t xml:space="preserve">Trípode de Aluminio </t>
  </si>
  <si>
    <t>M2N</t>
  </si>
  <si>
    <t xml:space="preserve">Pisón a explosión BTA Naftero VA 340 4HP </t>
  </si>
  <si>
    <t xml:space="preserve">BTA - ROBIN </t>
  </si>
  <si>
    <t>Motogenerador MGE 6500</t>
  </si>
  <si>
    <t xml:space="preserve">SENSEI </t>
  </si>
  <si>
    <t>MAXION 750 AGCO ALLIS 4X2</t>
  </si>
  <si>
    <t xml:space="preserve">Homigonera 450Lts  Trifasica </t>
  </si>
  <si>
    <t xml:space="preserve">BOUNUS </t>
  </si>
  <si>
    <t xml:space="preserve">Generador c/ motor a Explosion a Nafta </t>
  </si>
  <si>
    <t>SENSEI MGE-6400</t>
  </si>
  <si>
    <t>Hormigonera 350Lts Monofasica</t>
  </si>
  <si>
    <t xml:space="preserve">MINI CARGADORA </t>
  </si>
  <si>
    <t>LONKING CDM 312</t>
  </si>
  <si>
    <t>BRAZO DE RETROEXCAVADORA TDI 275</t>
  </si>
  <si>
    <t>TDI 275</t>
  </si>
  <si>
    <t xml:space="preserve">Tanque de Agua 6000 lts Doble Eje   </t>
  </si>
  <si>
    <t xml:space="preserve">Motocompresor 100Lts  </t>
  </si>
  <si>
    <t xml:space="preserve">GAMMA </t>
  </si>
  <si>
    <t>PEUGEOT PARTNER OWQ 190</t>
  </si>
  <si>
    <t>Plancha Calefactora EV2E de 220V/1600W</t>
  </si>
  <si>
    <t xml:space="preserve">EL VERNIER </t>
  </si>
  <si>
    <t>Soldadora Inverter Modelo 270M</t>
  </si>
  <si>
    <t xml:space="preserve">TEMET </t>
  </si>
  <si>
    <t>Arnes de Seguridad</t>
  </si>
  <si>
    <t>INDEC-PB - 43121-1</t>
  </si>
  <si>
    <t xml:space="preserve">Motor a Explosión </t>
  </si>
  <si>
    <t>INDEC-EC - 44231-21</t>
  </si>
  <si>
    <t>Taladro hasta 13mm</t>
  </si>
  <si>
    <t xml:space="preserve">MAKITA </t>
  </si>
  <si>
    <t>Camioneta DX 2,4TDI 4x2</t>
  </si>
  <si>
    <t>Madera para encofrar</t>
  </si>
  <si>
    <t>Taladro  13mm DW505</t>
  </si>
  <si>
    <t xml:space="preserve">Discos Diam. 14" </t>
  </si>
  <si>
    <t xml:space="preserve">ALIAFOR </t>
  </si>
  <si>
    <t>Hormigonera 450Lts H-300- Monofasica - 3HP</t>
  </si>
  <si>
    <t>BOUNOUS</t>
  </si>
  <si>
    <t>Martillo 30Kg</t>
  </si>
  <si>
    <t xml:space="preserve">Martillo 10Kg </t>
  </si>
  <si>
    <t xml:space="preserve">Aserradora Motor a explosión </t>
  </si>
  <si>
    <t xml:space="preserve">STHIL </t>
  </si>
  <si>
    <t xml:space="preserve">Moladora </t>
  </si>
  <si>
    <t>CAMION TECTOR ATTACK - 150 E 21</t>
  </si>
  <si>
    <t xml:space="preserve">IVECO </t>
  </si>
  <si>
    <t xml:space="preserve">CAMION DAILY 70C17-C/ DOBLE CABINA </t>
  </si>
  <si>
    <t>MINICARGADORA 236D</t>
  </si>
  <si>
    <t xml:space="preserve">CATERPILLAR </t>
  </si>
  <si>
    <t>BRAZO DE RETROEXCAVADORA BH 160</t>
  </si>
  <si>
    <t>METRO LASER DISTO D510</t>
  </si>
  <si>
    <t>LEICA</t>
  </si>
  <si>
    <t>Compresor Dahiatsu 300 Lts. 380 v</t>
  </si>
  <si>
    <t xml:space="preserve">DAHIATSU </t>
  </si>
  <si>
    <t xml:space="preserve">Roscadora de caños 4" KLD  </t>
  </si>
  <si>
    <t xml:space="preserve">KLD </t>
  </si>
  <si>
    <t>Hidrolavadora  380V</t>
  </si>
  <si>
    <t xml:space="preserve">BAROVO </t>
  </si>
  <si>
    <t>Martillo D25980 AR Exagonal 8 mm</t>
  </si>
  <si>
    <t xml:space="preserve">Camioneta DX 2,4 TDI 4x4 c/ simple  </t>
  </si>
  <si>
    <t xml:space="preserve">TOYOTA </t>
  </si>
  <si>
    <t>AUTOELEVADOR DIESEL  Modelo CPCO25</t>
  </si>
  <si>
    <t>LIUGONG</t>
  </si>
  <si>
    <t>Herramientas Menores</t>
  </si>
  <si>
    <t>Herramientas Menores 2</t>
  </si>
  <si>
    <t>MATERIALES VARIOS</t>
  </si>
  <si>
    <t>ACTUALIZAR AL USAR</t>
  </si>
  <si>
    <t>Malla anaranjada</t>
  </si>
  <si>
    <t>INDEC-PB - 36990-1</t>
  </si>
  <si>
    <t>Malla romboidal galvanizada Nº12</t>
  </si>
  <si>
    <t>INDEC-PB - 42943-1</t>
  </si>
  <si>
    <t>Clavos 2"</t>
  </si>
  <si>
    <t>kg</t>
  </si>
  <si>
    <t>INDEC-PB - 42944-2</t>
  </si>
  <si>
    <t>Tela Plástica tipo media sombra</t>
  </si>
  <si>
    <t>Tela tipo malla de gallinero (hexagonal)</t>
  </si>
  <si>
    <t>Malla señalización Eléctrica</t>
  </si>
  <si>
    <t>Carteles</t>
  </si>
  <si>
    <t>Un.</t>
  </si>
  <si>
    <t>DNV-T I - 44</t>
  </si>
  <si>
    <t>Balizas (Cono c/luz)</t>
  </si>
  <si>
    <t>IIEE-SJ - 220</t>
  </si>
  <si>
    <t>INDEC-CM - 42943-11</t>
  </si>
  <si>
    <t>Fondo de junta 10 mm</t>
  </si>
  <si>
    <t>INDEC-PB - 2413-1</t>
  </si>
  <si>
    <t>Fondo de junta 15 mm</t>
  </si>
  <si>
    <t>Fondo de junta 20 mm</t>
  </si>
  <si>
    <t>Fondo de junta 25 mm</t>
  </si>
  <si>
    <t>Esquinero de yesero</t>
  </si>
  <si>
    <t>INDEC-PB - 91211-1</t>
  </si>
  <si>
    <t>Endurecedor no metálico</t>
  </si>
  <si>
    <t>INDEC-PB - 2695-</t>
  </si>
  <si>
    <t>Fibras de polipropileno</t>
  </si>
  <si>
    <t>INDEC-PB - 37129-1</t>
  </si>
  <si>
    <t>Sikaflex 1A</t>
  </si>
  <si>
    <t>cc</t>
  </si>
  <si>
    <t>Sikalatex</t>
  </si>
  <si>
    <t>Lts</t>
  </si>
  <si>
    <t>INDEC-PB - 33380-1</t>
  </si>
  <si>
    <t>Sika Anchorfix 2</t>
  </si>
  <si>
    <t>Hidrófugo</t>
  </si>
  <si>
    <t>INDEC-PB - 37990-1</t>
  </si>
  <si>
    <t>Alfajías</t>
  </si>
  <si>
    <t xml:space="preserve">Caja Guardallaves </t>
  </si>
  <si>
    <t>Pizarrón Magnético 5,20m x 1,20m</t>
  </si>
  <si>
    <t>INDEC-PB - 31100-1</t>
  </si>
  <si>
    <t>Pizarrón Magnético 5,20m x 2,00m</t>
  </si>
  <si>
    <t>Pizarrón Magnético 1,40m x 1,40m</t>
  </si>
  <si>
    <t>Pizarrón Magnético 1,40m x 3,50m</t>
  </si>
  <si>
    <t>Basureros Triples S/Esp. Técnicas</t>
  </si>
  <si>
    <t>INDEC-PB - 41251-1</t>
  </si>
  <si>
    <t>Guardasillas</t>
  </si>
  <si>
    <t>Marco Aluminio</t>
  </si>
  <si>
    <t>Bicicletero S/Esp. Técnicas</t>
  </si>
  <si>
    <t>Bancos Interiores S/Esp. Técnicas</t>
  </si>
  <si>
    <t>Bancos exteriores de H° S/Esp. Técnicas</t>
  </si>
  <si>
    <t>Canteros Grandes de H° S/Esp. Técnicas</t>
  </si>
  <si>
    <t>Canteros Chicos de H° S/Esp. Técnicas</t>
  </si>
  <si>
    <t>Hormigones</t>
  </si>
  <si>
    <t>Bomba</t>
  </si>
  <si>
    <t>INDEC-PB - 2924-1</t>
  </si>
  <si>
    <t>Hormigón elaborado H8</t>
  </si>
  <si>
    <t>Hormigón elaborado H13</t>
  </si>
  <si>
    <t>Hormigón elaborado H17</t>
  </si>
  <si>
    <t>Hormigón elaborado H21</t>
  </si>
  <si>
    <t>Hormigón elaborado H25</t>
  </si>
  <si>
    <t>Caños Premoldeados Ø40</t>
  </si>
  <si>
    <t>Gárgolas</t>
  </si>
  <si>
    <t>Gl.</t>
  </si>
  <si>
    <t>HIERRO Y ACERO</t>
  </si>
  <si>
    <t>Hierro</t>
  </si>
  <si>
    <t>Kg.</t>
  </si>
  <si>
    <t>Hierro Ø6</t>
  </si>
  <si>
    <t>Hierro Ø8</t>
  </si>
  <si>
    <t>Hierro Ø10</t>
  </si>
  <si>
    <t>Hierro Ø12</t>
  </si>
  <si>
    <t>Hierro Ø16</t>
  </si>
  <si>
    <t>Hierro doblado</t>
  </si>
  <si>
    <t>Hierro doblado Ø6</t>
  </si>
  <si>
    <t>Hierro doblado Ø8</t>
  </si>
  <si>
    <t>Hierro doblado Ø10</t>
  </si>
  <si>
    <t>Hierro doblado Ø12</t>
  </si>
  <si>
    <t>Hierro doblado Ø16</t>
  </si>
  <si>
    <t>Amortización Regla 80x50x2</t>
  </si>
  <si>
    <t>ml.</t>
  </si>
  <si>
    <t>Amortización Regla 100x50x2</t>
  </si>
  <si>
    <t>Malla Ø 5,5 c/15 cm</t>
  </si>
  <si>
    <t>INDEC-CM - 41242-11</t>
  </si>
  <si>
    <t>Malla Ø 6 c/15 cm</t>
  </si>
  <si>
    <t>Malla Ø 8 c/15 cm</t>
  </si>
  <si>
    <t>Malla Ø 10 c/15 cm</t>
  </si>
  <si>
    <t xml:space="preserve">Alambre </t>
  </si>
  <si>
    <t>Kg</t>
  </si>
  <si>
    <t>INDEC-PB - 41263-1</t>
  </si>
  <si>
    <t xml:space="preserve">Alambre galvanizado </t>
  </si>
  <si>
    <t>Mastil</t>
  </si>
  <si>
    <t>Columnas, Vigas y Correas S/Especificaciones Técnicas</t>
  </si>
  <si>
    <t>gl.</t>
  </si>
  <si>
    <t>Cubierta Metálicas con Aislación Según Especificaciones Técnicas</t>
  </si>
  <si>
    <t>Cubierta Metálicas Sin Aislación Según Especificaciones Técnicas</t>
  </si>
  <si>
    <t>Planchuela 2" x 3/16"</t>
  </si>
  <si>
    <t>Perfil C 100x50x20x2</t>
  </si>
  <si>
    <t>Perfil C 100x50x20x2,5</t>
  </si>
  <si>
    <t>Perfil C 120x50x20x3,2</t>
  </si>
  <si>
    <t>Perfil C 140x60x20x2,5</t>
  </si>
  <si>
    <r>
      <t xml:space="preserve">Hierro Liso </t>
    </r>
    <r>
      <rPr>
        <sz val="8"/>
        <rFont val="Calibri"/>
        <family val="2"/>
      </rPr>
      <t>Ø</t>
    </r>
    <r>
      <rPr>
        <sz val="8"/>
        <rFont val="Arial"/>
        <family val="2"/>
      </rPr>
      <t>8</t>
    </r>
  </si>
  <si>
    <t>Caño 40x40x2</t>
  </si>
  <si>
    <t>Chapa Negra Lisa N°18</t>
  </si>
  <si>
    <t>Caño Redondo 2" 2mm</t>
  </si>
  <si>
    <t>Caño Redondo 1 1/2" 2mm</t>
  </si>
  <si>
    <r>
      <t xml:space="preserve">Hierro Liso </t>
    </r>
    <r>
      <rPr>
        <sz val="8"/>
        <rFont val="Calibri"/>
        <family val="2"/>
      </rPr>
      <t>Ø16</t>
    </r>
  </si>
  <si>
    <t>Barandas S/Esp. Técnicas</t>
  </si>
  <si>
    <t>Juntas de Aluminio</t>
  </si>
  <si>
    <t>Juntas de Acero Galvanizado</t>
  </si>
  <si>
    <t>Portón Metálico</t>
  </si>
  <si>
    <t>Electrodos</t>
  </si>
  <si>
    <t>ENCOFRADO</t>
  </si>
  <si>
    <t>Puntales (2,5m)</t>
  </si>
  <si>
    <t>INDEC-CM - 31100-11</t>
  </si>
  <si>
    <t>Puntales (4m)</t>
  </si>
  <si>
    <t>Rollizos D=18cm</t>
  </si>
  <si>
    <t>Tablas 1" x 4"</t>
  </si>
  <si>
    <t>INDEC-PB - 31420-1</t>
  </si>
  <si>
    <t>Fenólico</t>
  </si>
  <si>
    <t>Tirantes 3"x3"</t>
  </si>
  <si>
    <t>Chanfles</t>
  </si>
  <si>
    <t>Cuñas</t>
  </si>
  <si>
    <t>N°</t>
  </si>
  <si>
    <t>Separadores Plásticos</t>
  </si>
  <si>
    <t>Un,</t>
  </si>
  <si>
    <t>INDEC-PB - 2520-3</t>
  </si>
  <si>
    <t>Clavos pta. París 2 1/2"</t>
  </si>
  <si>
    <t>Líquido Desencofrante</t>
  </si>
  <si>
    <t>Lts.</t>
  </si>
  <si>
    <t>INDEC-CM - 37440-11</t>
  </si>
  <si>
    <t>Cemento Puzolánico</t>
  </si>
  <si>
    <t>Cemento Albañilería</t>
  </si>
  <si>
    <t>Cal hidratada</t>
  </si>
  <si>
    <t>INDEC-CM - 37420-11</t>
  </si>
  <si>
    <t>Arena Lavada</t>
  </si>
  <si>
    <t>IIEE-SJ - 203001</t>
  </si>
  <si>
    <t>Arena Fina</t>
  </si>
  <si>
    <t>Grancilla</t>
  </si>
  <si>
    <t>IIEE-SJ - 203002</t>
  </si>
  <si>
    <t>Ripio clasificado</t>
  </si>
  <si>
    <t>Ripio Común</t>
  </si>
  <si>
    <t>Piedra bola</t>
  </si>
  <si>
    <t>Pedraplen</t>
  </si>
  <si>
    <t>Material Base</t>
  </si>
  <si>
    <t>Material de Aporte Estabilizado</t>
  </si>
  <si>
    <t>Hidrófugo Ceresita</t>
  </si>
  <si>
    <t>Ladrillones comunes</t>
  </si>
  <si>
    <t>IIEE-SJ - 205002</t>
  </si>
  <si>
    <t>Ladrillo Refractario</t>
  </si>
  <si>
    <t>Ladrillos comunes</t>
  </si>
  <si>
    <t>Ladrillos de 2da</t>
  </si>
  <si>
    <t>Yeso</t>
  </si>
  <si>
    <t>INDEC-CM - 37410-11</t>
  </si>
  <si>
    <t>Cerco Perimetral</t>
  </si>
  <si>
    <t>Poste ólimpico tensores 3,10m</t>
  </si>
  <si>
    <t>DNV-T I - 20</t>
  </si>
  <si>
    <t>Poste ólimpico Intermedio 3,10m</t>
  </si>
  <si>
    <t>Poste ólimpico esquinero 3,10m</t>
  </si>
  <si>
    <t>Poste puntal 2,50m</t>
  </si>
  <si>
    <t>Tejido Romboidal 2m N°14,5</t>
  </si>
  <si>
    <t>Alambre de Púas 3 hebras</t>
  </si>
  <si>
    <t>Alambre galvanizado de alta resistencia 16/14</t>
  </si>
  <si>
    <t>Alambre galvanizado para atar</t>
  </si>
  <si>
    <t>Espárragos galvanizados 35cm 3/8x14</t>
  </si>
  <si>
    <t>INDEC-PB - 91223-1</t>
  </si>
  <si>
    <t>Espárragos galvanizados 25cm 3/8x10</t>
  </si>
  <si>
    <t>Planchuela Galvanizada 1" 3/16"</t>
  </si>
  <si>
    <t>Soporte "U" para planchuela</t>
  </si>
  <si>
    <t>Gancho galvanizado 3/8 x 8 20cm</t>
  </si>
  <si>
    <t>DNV-T I - 16</t>
  </si>
  <si>
    <t>Gancho galvanizado 3/8 x 10 25cm</t>
  </si>
  <si>
    <t>Caño PVC Ø 110</t>
  </si>
  <si>
    <t>INDEC-DCTO - Inciso h)</t>
  </si>
  <si>
    <t>Caño PVC Ø 25</t>
  </si>
  <si>
    <t>Poliestireno exp.3 cm en planchas</t>
  </si>
  <si>
    <t>INDEC-CM - 34720-11</t>
  </si>
  <si>
    <t>Poliestireno exp.2,5 cm en planchas</t>
  </si>
  <si>
    <t>Poliestireno exp.2 cm en planchas</t>
  </si>
  <si>
    <t>Poliestireno exp.2 cm x 10 cm en tiras</t>
  </si>
  <si>
    <t>Poliestireno expandido granular</t>
  </si>
  <si>
    <t>Polietileno 200 µ</t>
  </si>
  <si>
    <t>Membrana 4mm c/aluminio</t>
  </si>
  <si>
    <t>INDEC-CM - 37930-11</t>
  </si>
  <si>
    <t>INDEC-PB - 35110-5</t>
  </si>
  <si>
    <t>Emulsión Asfáltica</t>
  </si>
  <si>
    <t>IIEE-SJ - 206001</t>
  </si>
  <si>
    <t>Gas wilson</t>
  </si>
  <si>
    <t>INDEC-PB - 12020-1</t>
  </si>
  <si>
    <t>Barrera de vapor a base de solvente</t>
  </si>
  <si>
    <t>lts</t>
  </si>
  <si>
    <t>Membrana Líquida</t>
  </si>
  <si>
    <t>Impermeabilizante Incoloro</t>
  </si>
  <si>
    <t>Lana Mineral 80mm</t>
  </si>
  <si>
    <t>Gárgolas nuevas de hormigón</t>
  </si>
  <si>
    <t>Pisos y Revestimientos</t>
  </si>
  <si>
    <t>Pegamento para cerámico</t>
  </si>
  <si>
    <t>INDEC-CM - 37440-21</t>
  </si>
  <si>
    <t>Pegamento para cerámico bajo durlock</t>
  </si>
  <si>
    <t>Pastina para cerámicos</t>
  </si>
  <si>
    <t>Cerámicos para revestimiento</t>
  </si>
  <si>
    <t>INDEC-DCTO - Inciso c)</t>
  </si>
  <si>
    <t>Pastina para piso granítico</t>
  </si>
  <si>
    <t>IIEE-SJ - 204003</t>
  </si>
  <si>
    <t>Mosaico granítico 33 x 33</t>
  </si>
  <si>
    <t>INDEC-CM - 37540-11</t>
  </si>
  <si>
    <t>Pulido</t>
  </si>
  <si>
    <t>Encerado</t>
  </si>
  <si>
    <t>INDEC-PB - 94216-1</t>
  </si>
  <si>
    <t>Zócalo de Madera</t>
  </si>
  <si>
    <t>INDEC-CM - 31210-33</t>
  </si>
  <si>
    <t>Lustre</t>
  </si>
  <si>
    <t>INDEC-PB - 35110-4</t>
  </si>
  <si>
    <t>Piso Articulado</t>
  </si>
  <si>
    <t>Fijaciones (Zócalo de Madera)</t>
  </si>
  <si>
    <t>Umbrales y solías de granito natural</t>
  </si>
  <si>
    <t>INDEC-PB - 42944-1</t>
  </si>
  <si>
    <t>Piso de Goma Alto Tránsito</t>
  </si>
  <si>
    <t>INDEC-PB - 2519-1</t>
  </si>
  <si>
    <t>Adhesivo Piso de Goma</t>
  </si>
  <si>
    <t>Tapajunta de aluminio</t>
  </si>
  <si>
    <t>INDEC-PB - 41530-1</t>
  </si>
  <si>
    <t>Revestimiento de Piedra</t>
  </si>
  <si>
    <t>Piso de Caucho</t>
  </si>
  <si>
    <t>INDEC-CM - 37610-11</t>
  </si>
  <si>
    <t>Tabiquería y Cubierta Liviana</t>
  </si>
  <si>
    <t>Panel Térmico ClassWall PUR 50mm</t>
  </si>
  <si>
    <t>INDEC-PB - 2710-1</t>
  </si>
  <si>
    <t>Kit de Fijaciónes P/Panel ClassWall</t>
  </si>
  <si>
    <t>INDEC-PB - 2899-</t>
  </si>
  <si>
    <t>Panel Térmico Roof Panel Easy Clip PUR 50mm</t>
  </si>
  <si>
    <t>Kit de Fijaciónes P/Panel Roof Panel Easy Clip</t>
  </si>
  <si>
    <t>Carpintería</t>
  </si>
  <si>
    <t>Vidrio DVH Laminado de Seguridad 3+3</t>
  </si>
  <si>
    <t>INDEC-PB - 2610-1</t>
  </si>
  <si>
    <t>Carpintería Metálica S/Especificaciones Técnicas</t>
  </si>
  <si>
    <t>IIEE-SJ - 211</t>
  </si>
  <si>
    <t>Carpintería Aluminio S/Especificaciones Técnicas</t>
  </si>
  <si>
    <t>INDEC-PB - 42120-1</t>
  </si>
  <si>
    <t>Perfiles de aluminio</t>
  </si>
  <si>
    <t>INDEC-PB - 41532-1</t>
  </si>
  <si>
    <t>Telas mosquiteras</t>
  </si>
  <si>
    <t>Cordon Burlete Para Tejido Mosquitero Diam 4.5mm</t>
  </si>
  <si>
    <t>Pinturas</t>
  </si>
  <si>
    <t>Cinta de enmascarar</t>
  </si>
  <si>
    <t>u.</t>
  </si>
  <si>
    <t>INDEC-PB - 32129-1</t>
  </si>
  <si>
    <t>Acido muriático</t>
  </si>
  <si>
    <t>INDEC-DCTO - Inciso e)</t>
  </si>
  <si>
    <t>Enduído plástico</t>
  </si>
  <si>
    <t>INDEC-CM - 35110-11</t>
  </si>
  <si>
    <t>Látex antihongo</t>
  </si>
  <si>
    <t>lt</t>
  </si>
  <si>
    <t>INDEC-PB - 35110-3</t>
  </si>
  <si>
    <t>Latex para interior</t>
  </si>
  <si>
    <t>INDEC-CM - 35110-31</t>
  </si>
  <si>
    <t>Latex para Exterior</t>
  </si>
  <si>
    <t>INDEC-CM - 35110-32</t>
  </si>
  <si>
    <t>Entonador 120 cc</t>
  </si>
  <si>
    <t>Sellador al agua</t>
  </si>
  <si>
    <t>Lija</t>
  </si>
  <si>
    <t>INDEC-PB - 37910-1</t>
  </si>
  <si>
    <t>Aguarrás</t>
  </si>
  <si>
    <t>Sellador</t>
  </si>
  <si>
    <t>Desoxidante y desfofatizante</t>
  </si>
  <si>
    <t>Antióxido</t>
  </si>
  <si>
    <t>Esmalte sintético</t>
  </si>
  <si>
    <t>INDEC-CM - 35110-21</t>
  </si>
  <si>
    <t>Masilla al aguarrás</t>
  </si>
  <si>
    <t>SALPICADO PLÁSTICO</t>
  </si>
  <si>
    <t>TABIQUERÍA</t>
  </si>
  <si>
    <t>Montantes de 70 mm</t>
  </si>
  <si>
    <t>Soleras de 70 mm</t>
  </si>
  <si>
    <t>Montantes de 35 mm</t>
  </si>
  <si>
    <t>Soleras de 35 mm</t>
  </si>
  <si>
    <t>Placas Cementicia 12,5mm</t>
  </si>
  <si>
    <t>Placas Yeso Estandar 12mm</t>
  </si>
  <si>
    <t>Placas Yeso Estandar Antihumedad 9mm</t>
  </si>
  <si>
    <t>Tornillos T2</t>
  </si>
  <si>
    <t>Tornillos T1</t>
  </si>
  <si>
    <t>Fijaciones (Tarugo Ø 8 con tornillo)</t>
  </si>
  <si>
    <t>Cinta de papel</t>
  </si>
  <si>
    <t>Cinta de papel microperforada</t>
  </si>
  <si>
    <t>Masilla Durlock</t>
  </si>
  <si>
    <t>INDEC-CM - 35110-12</t>
  </si>
  <si>
    <t>Cantoneras</t>
  </si>
  <si>
    <t xml:space="preserve">Lana de vidrio </t>
  </si>
  <si>
    <t>Enduido Interior</t>
  </si>
  <si>
    <t>INDEC-PB - 15200-1</t>
  </si>
  <si>
    <t>tarugos t/fisher N° 8</t>
  </si>
  <si>
    <t>MARMOLERÍA</t>
  </si>
  <si>
    <t>Mesadas Granito Natural</t>
  </si>
  <si>
    <t>Separador Granito Natural</t>
  </si>
  <si>
    <t xml:space="preserve">Estructura Apoyo Separador </t>
  </si>
  <si>
    <t>Zocalo Granito Natural (h=5cm)</t>
  </si>
  <si>
    <t>Frentin Granito Natural (h=10cm)</t>
  </si>
  <si>
    <t>Adhesivo (Mesada Granito Natural)</t>
  </si>
  <si>
    <t>Sellador (Mesada Granito Natural)</t>
  </si>
  <si>
    <t>Cc.</t>
  </si>
  <si>
    <t>Ménsulas (Mesada Granito Natural)</t>
  </si>
  <si>
    <t>Fijaciones (Mesada Granito Natural)</t>
  </si>
  <si>
    <t>CARPINTERÍAS</t>
  </si>
  <si>
    <t>Chapa Doblada y Plegada Según Esp. Técnicas</t>
  </si>
  <si>
    <t>Estructuras Metálicas Según Esp. Técnicas</t>
  </si>
  <si>
    <t>Chapa Perforada Según Esp. Técnicas</t>
  </si>
  <si>
    <t>Rejas Según Esp. Técnicas</t>
  </si>
  <si>
    <t>Carpintería Madera Según Esp. Técnicas</t>
  </si>
  <si>
    <t>Muebles Fijos Según Esp. Técnicas</t>
  </si>
  <si>
    <t>Carpintería Edif. Viejo Esp. Técnicas</t>
  </si>
  <si>
    <t>Vidrio Laminado de Seguridad 3+3</t>
  </si>
  <si>
    <t>Policarbonatos</t>
  </si>
  <si>
    <t>Base MDF Espejo</t>
  </si>
  <si>
    <t>INDEC-PB - 2022-1</t>
  </si>
  <si>
    <t>MATERIALES INSTALACION SANITARIA</t>
  </si>
  <si>
    <t>cañeria de distribucion de agua fria - caliente</t>
  </si>
  <si>
    <t>INDEC-PB - 2520-1</t>
  </si>
  <si>
    <t>surtidores pico manguera</t>
  </si>
  <si>
    <t>pressmatic</t>
  </si>
  <si>
    <t>INDEC-DCTO - Inciso r)</t>
  </si>
  <si>
    <t>flexibles</t>
  </si>
  <si>
    <t>asientos inodoros</t>
  </si>
  <si>
    <t>mochilas plasticas</t>
  </si>
  <si>
    <t>rejilla 15x15</t>
  </si>
  <si>
    <t>espejo</t>
  </si>
  <si>
    <t>economatic migitorios</t>
  </si>
  <si>
    <t>limpieza de artefactos existentes</t>
  </si>
  <si>
    <t>asientos inodoros discapacitados</t>
  </si>
  <si>
    <t>barral rebatible 60cm</t>
  </si>
  <si>
    <t>toallero</t>
  </si>
  <si>
    <t>inodoro andina</t>
  </si>
  <si>
    <t>mochila andina</t>
  </si>
  <si>
    <t>bidet</t>
  </si>
  <si>
    <t>griferia para bidet</t>
  </si>
  <si>
    <t>portarollo</t>
  </si>
  <si>
    <t>jabonera</t>
  </si>
  <si>
    <t>Bacha Pileton Industrial Profundo 100x50x50 Cm</t>
  </si>
  <si>
    <t>Caño B.C. PPL Termofusión de 50 mm -</t>
  </si>
  <si>
    <t>INDEC-CM - 36320-22</t>
  </si>
  <si>
    <t>Caño B.C.PPL Termofusión de 40 mm -</t>
  </si>
  <si>
    <t>Caño B.C.PPL Termofusión de 32 mm -</t>
  </si>
  <si>
    <t>Caño B.C.PPL Termofusión de 25 mm -</t>
  </si>
  <si>
    <t>Caño B.C.PPL Termofusión de 20 mm -</t>
  </si>
  <si>
    <t>Cupla PPL Termofusión de 50 mm -</t>
  </si>
  <si>
    <t>INDEC-CM - 36320-41</t>
  </si>
  <si>
    <t>Cupla PPL Termofusión de 40 mm -</t>
  </si>
  <si>
    <t>Cupla PPL Termofusión de 32 mm -</t>
  </si>
  <si>
    <t>Cupla PPL Termofusión de 25 mm -</t>
  </si>
  <si>
    <t>Cupla PPL Termofusión de 20 mm -</t>
  </si>
  <si>
    <t>Codo 50 mm PPL a 90° H-H -</t>
  </si>
  <si>
    <t>Codo 40 mm PPL a 90° H-H -</t>
  </si>
  <si>
    <t>Codo 32 mm PPL a 90° H-H -</t>
  </si>
  <si>
    <t>Codo 25 mm PPL a 90° H-H -</t>
  </si>
  <si>
    <t>Codo 20 mm PPL a 90° H-H -</t>
  </si>
  <si>
    <t>Codo 32 mm x 3/4" PPL a 90° Con rosca Hembra  -</t>
  </si>
  <si>
    <t>Codo 25 mm x 3/4" PPL a 90° Con rosca Hembra -</t>
  </si>
  <si>
    <t>Codo 25 mm x 1/2" PPL a 90° Con rosca Hembra -</t>
  </si>
  <si>
    <t>Conjunto bujes reducción, uniones tee, etc (medidas varias) -</t>
  </si>
  <si>
    <t>Conjunto llaves esféricas (medidas varias) -</t>
  </si>
  <si>
    <t>INDEC-CM - 43240-32</t>
  </si>
  <si>
    <t>Conjunto de flexibles (medidas varias) -</t>
  </si>
  <si>
    <t>INDEC-CM - 42999-11</t>
  </si>
  <si>
    <t>Caño PVC 40 mm -</t>
  </si>
  <si>
    <t>CUPLA CLOACA PVC 40</t>
  </si>
  <si>
    <t>Pegamentox250</t>
  </si>
  <si>
    <t xml:space="preserve">Bomba Centrifuga </t>
  </si>
  <si>
    <t>INDEC-CM - 43220-31</t>
  </si>
  <si>
    <t>arenado mochilas hierro fundido</t>
  </si>
  <si>
    <t>INDEC-PB - 44251-1</t>
  </si>
  <si>
    <t>sondeo y desobstruccion de cañerias</t>
  </si>
  <si>
    <t>INDEC-MO - 51620-1</t>
  </si>
  <si>
    <t>desagote de pozos absorbentes</t>
  </si>
  <si>
    <t>desagote de camara septica</t>
  </si>
  <si>
    <t>reposicion de tapas de camara</t>
  </si>
  <si>
    <t>reposicion de bocas de acceso</t>
  </si>
  <si>
    <t>reposicion de piletas de patio</t>
  </si>
  <si>
    <t>reparacion de perdidas de agua</t>
  </si>
  <si>
    <t>reparacion de colectores de tanque de reserva y cisterna</t>
  </si>
  <si>
    <t>colocacion de valvula de limpieza</t>
  </si>
  <si>
    <t>segar pozos absorbentes</t>
  </si>
  <si>
    <t>INSTALACION GAS</t>
  </si>
  <si>
    <t>Pantalla 3000cal</t>
  </si>
  <si>
    <t>INDEC-CM - 44821-11</t>
  </si>
  <si>
    <t>limpieza y cambio de picos de pantallas</t>
  </si>
  <si>
    <t>INDEC-DCTO - Inciso a)</t>
  </si>
  <si>
    <t>Rejillas de ventilacion 20x20</t>
  </si>
  <si>
    <t>Reparacion de encendido de termotanque de la cocina</t>
  </si>
  <si>
    <t>Reparacion y limpieza de cocina</t>
  </si>
  <si>
    <t>Flexibles de artefactos</t>
  </si>
  <si>
    <t>INDEC-MO - 51630-1</t>
  </si>
  <si>
    <t>Termocuplas</t>
  </si>
  <si>
    <t>Termotanque Tacho</t>
  </si>
  <si>
    <t>INDEC-PB - 85490-1</t>
  </si>
  <si>
    <t>Caño para GAS Epoxi 1/2"</t>
  </si>
  <si>
    <t>Caño para GAS Epoxi 3/4"</t>
  </si>
  <si>
    <t>Caño para GAS Epoxi 1"</t>
  </si>
  <si>
    <t>Esmalte Epoxi para caños de gas</t>
  </si>
  <si>
    <t>l</t>
  </si>
  <si>
    <t>INDEC-MO - 51730-1</t>
  </si>
  <si>
    <t>Cinta Anticorrosiva 5cm</t>
  </si>
  <si>
    <t>Grampa abrazadera Omega</t>
  </si>
  <si>
    <t>Silicona de alta temperatura</t>
  </si>
  <si>
    <t>Valvula de Paso Gas 1/2-3/4-1"</t>
  </si>
  <si>
    <t>INDEC-CM - 43240-31</t>
  </si>
  <si>
    <t>Equipos para limpieza final de obra</t>
  </si>
  <si>
    <t>TRABAJOS VARIOS</t>
  </si>
  <si>
    <t>limpieza cubierta de techo y desagues pluviales</t>
  </si>
  <si>
    <t>limpieza de tanques cisterna</t>
  </si>
  <si>
    <t>limpieza de tanques de reserva</t>
  </si>
  <si>
    <t>reparacion de cubierta losa de Hº</t>
  </si>
  <si>
    <t>extraccion de membrana y demolicion de cubierta</t>
  </si>
  <si>
    <t>colocacion de aislacion termica y carpeta de nivelacion</t>
  </si>
  <si>
    <t>membrana</t>
  </si>
  <si>
    <t>tela media sombra</t>
  </si>
  <si>
    <t>INDEC-PB - 2413-11</t>
  </si>
  <si>
    <t>Materiales Varios p /limpieza vidrios, metales, otros</t>
  </si>
  <si>
    <t>separadores de migitorio</t>
  </si>
  <si>
    <t>mesada granito</t>
  </si>
  <si>
    <t>cielorraso de durlock</t>
  </si>
  <si>
    <t>retiro de vidrios de puertas y ventanas</t>
  </si>
  <si>
    <t xml:space="preserve">Vidrio laminado de seguridad 3 + 3 </t>
  </si>
  <si>
    <t>Silicona transparente</t>
  </si>
  <si>
    <t>Insumos (contravidrios, tornillos, etc).</t>
  </si>
  <si>
    <t>reparacion de carpinteria metalica</t>
  </si>
  <si>
    <t>INDEC-PB - 42120-2</t>
  </si>
  <si>
    <t>cerraduras</t>
  </si>
  <si>
    <t>INDEC-PB - 42992-1</t>
  </si>
  <si>
    <t>picaportes</t>
  </si>
  <si>
    <t>pomelas y fallevas</t>
  </si>
  <si>
    <t>reparacion de carpinteria de madera</t>
  </si>
  <si>
    <t>INDEC-PB - 31430-1</t>
  </si>
  <si>
    <t>carpinteria metalica</t>
  </si>
  <si>
    <t>ingreso a sanitario</t>
  </si>
  <si>
    <t>box sanitario</t>
  </si>
  <si>
    <t>remocion de  juegos infantiles</t>
  </si>
  <si>
    <t>desarmado de cerco perimetral</t>
  </si>
  <si>
    <t>Provision y construccion de torre metalica</t>
  </si>
  <si>
    <t>material y M.O</t>
  </si>
  <si>
    <t xml:space="preserve">mano de obra </t>
  </si>
  <si>
    <t>materiales</t>
  </si>
  <si>
    <t xml:space="preserve">membrana </t>
  </si>
  <si>
    <t xml:space="preserve">pendiente </t>
  </si>
  <si>
    <t>Instalacion electrica</t>
  </si>
  <si>
    <t>Reparacion de Instalacion Electrica</t>
  </si>
  <si>
    <t>INDEC-PB - 46340-1</t>
  </si>
  <si>
    <t>caja tipo c con visor</t>
  </si>
  <si>
    <t>INDEC-CM - 42999-23</t>
  </si>
  <si>
    <t>caño pilar 4"x3 galva su pes</t>
  </si>
  <si>
    <t>INDEC-CM - 41277-21</t>
  </si>
  <si>
    <t>condulet prot lluvia diametro 4"</t>
  </si>
  <si>
    <t>cupla union 4" s/ rosca</t>
  </si>
  <si>
    <t>INDEC-CM - 41278-41</t>
  </si>
  <si>
    <t>caño acero 3/4 MOP</t>
  </si>
  <si>
    <t>conector hierro 3/4"</t>
  </si>
  <si>
    <t>union HO enchufe 3/4</t>
  </si>
  <si>
    <t>caja cuadrada 10x10 ch 16</t>
  </si>
  <si>
    <t>INDEC-CM - 42999-21</t>
  </si>
  <si>
    <t>caja rectangular ch 18</t>
  </si>
  <si>
    <t>tapa metal p/ caja 10x10</t>
  </si>
  <si>
    <t>abrazaderacaño 3/4</t>
  </si>
  <si>
    <t>bandeja perf 200 ala 50mm</t>
  </si>
  <si>
    <t>bandeja perf 300 ala 50mm</t>
  </si>
  <si>
    <t>banda divis. p/ band. Perf</t>
  </si>
  <si>
    <t>union p/ bandeja de 100 a 600</t>
  </si>
  <si>
    <t>conjunto de clip y flag p/ band</t>
  </si>
  <si>
    <t>curva plana T p/ bandeja 200</t>
  </si>
  <si>
    <t>union TE vertical p/ descen. 300</t>
  </si>
  <si>
    <t>curva vertical. Art 4 . Esl. p/band.200</t>
  </si>
  <si>
    <t>mensula pesada p/bandeja 200</t>
  </si>
  <si>
    <t>riel P/ grampas olmar 1,22mts</t>
  </si>
  <si>
    <t>varilla roscada 1/4" c/bulon</t>
  </si>
  <si>
    <t>soporte universal p/ caja deriv.</t>
  </si>
  <si>
    <t>gabinete 35x45x12x 36 bocas</t>
  </si>
  <si>
    <t>gabinete IP 40 p/ 105 bocas</t>
  </si>
  <si>
    <t>cable subterraneo 1x 50</t>
  </si>
  <si>
    <t>cable subterraneo 3x2,5 mm</t>
  </si>
  <si>
    <t>cable subterraneo 2x6 mm</t>
  </si>
  <si>
    <t>cable subterraneo 4x6 mm</t>
  </si>
  <si>
    <t>cable unipolar "HF" 2,5 mm</t>
  </si>
  <si>
    <t>cable unipolar "HF" 2,5 mm V/A</t>
  </si>
  <si>
    <t>cable unipolar "HF" 1,5 mm</t>
  </si>
  <si>
    <t>cable unipolar "HF" 1,5 mm V/A</t>
  </si>
  <si>
    <t>cable unipolar "HF" 4 mm</t>
  </si>
  <si>
    <t>cable unipolar "HF" 4 mm V/A</t>
  </si>
  <si>
    <t>cable unipolar "HF" 6 mm</t>
  </si>
  <si>
    <t>cable unipolar "HF" 6 mm V/A</t>
  </si>
  <si>
    <t>cable unipolar "HF" 10 mm</t>
  </si>
  <si>
    <t>cable unipolar "HF" 10 mm V/A</t>
  </si>
  <si>
    <t>cable unipolar "HF"16 mm</t>
  </si>
  <si>
    <t>cable unipolar "HF" 16 mm V/A</t>
  </si>
  <si>
    <t>cable unipolar "HF" 16 mm VE/AM</t>
  </si>
  <si>
    <t>cobre desnudo 25mm</t>
  </si>
  <si>
    <t>borne pol. Univer. 35mm gris</t>
  </si>
  <si>
    <t>borne pol. Univer. 35mm gris VE/AM</t>
  </si>
  <si>
    <t>cable t/taller 3x2,5</t>
  </si>
  <si>
    <t>proyector led 200w L/D</t>
  </si>
  <si>
    <t>INDEC-CM - 46531-11</t>
  </si>
  <si>
    <t>luz emergencia led 60L V</t>
  </si>
  <si>
    <t>interr. Termico. c120N 4x 80A</t>
  </si>
  <si>
    <t>INDEC-CM - 46212-41</t>
  </si>
  <si>
    <t>disyuntor dif. 4x100A 300 MA</t>
  </si>
  <si>
    <t>interr. Termico. E9 4x40A 4,5KA</t>
  </si>
  <si>
    <t>interr. Termico. E9 4x16A 4,5KA</t>
  </si>
  <si>
    <t>interr. Termico. E9 2x10A 4,5KA</t>
  </si>
  <si>
    <t>interr. Termico. E9 2x25A 4,5KA</t>
  </si>
  <si>
    <t>disyuntor easy9 2x40A 30MA</t>
  </si>
  <si>
    <t>peine alim p/4 contactos 63A</t>
  </si>
  <si>
    <t>peine alim p/2 contactos 63A</t>
  </si>
  <si>
    <t>jabalina 1/2 x 1,5 MT c/ conec14</t>
  </si>
  <si>
    <t>INDEC-CM - 42999-51</t>
  </si>
  <si>
    <t xml:space="preserve">gel mejorador de resistividad </t>
  </si>
  <si>
    <t>caja inspeccion p/ jabalina 15x15 polica</t>
  </si>
  <si>
    <t>borne poliam. Univ. 35mm AM/VER</t>
  </si>
  <si>
    <t>cinta scotch770 20mts 3M</t>
  </si>
  <si>
    <t>cinta autos. 19MMX 9,14M</t>
  </si>
  <si>
    <t>tornillo parker 40 x 4,5</t>
  </si>
  <si>
    <t>terminal pre 2.64-6,59mm</t>
  </si>
  <si>
    <t>spaguetti termoc. TF 4,5/2,ON</t>
  </si>
  <si>
    <t>spaguetti termoc. TF 6,5/3,ON</t>
  </si>
  <si>
    <t>spaguetti termoc. TF 9,5/4,ON</t>
  </si>
  <si>
    <t>precintos ALT(T80I)</t>
  </si>
  <si>
    <t xml:space="preserve">ficha macho K3 </t>
  </si>
  <si>
    <t>ficha hembra KH</t>
  </si>
  <si>
    <t>terminal cobre SCC 25mm</t>
  </si>
  <si>
    <t>union cobre UCC 25mm</t>
  </si>
  <si>
    <t>terminal cobre UCC 16mm</t>
  </si>
  <si>
    <t>union cobre UCC 16mm</t>
  </si>
  <si>
    <t>terminal cobre UCC 10mm</t>
  </si>
  <si>
    <t>union cobre UCC 10mm</t>
  </si>
  <si>
    <t>presacable poloprop. 7/8"</t>
  </si>
  <si>
    <t>campanilla alar.bca c/tran.15c</t>
  </si>
  <si>
    <t>fotocontrol 10A p/zocalo</t>
  </si>
  <si>
    <t>cable t/ taller 5x2,5mm</t>
  </si>
  <si>
    <t xml:space="preserve">Luminarias Led exterior </t>
  </si>
  <si>
    <t>Focos Led</t>
  </si>
  <si>
    <t>Plafon Led Luminaria</t>
  </si>
  <si>
    <t xml:space="preserve">Caño 1" semipesado </t>
  </si>
  <si>
    <t>conector hierro 1"</t>
  </si>
  <si>
    <t>Curva 1"</t>
  </si>
  <si>
    <t>Caja pase PVC 150x100x70 CP352</t>
  </si>
  <si>
    <t>Conector 7/8</t>
  </si>
  <si>
    <t>Curva 7/8</t>
  </si>
  <si>
    <t xml:space="preserve">Caño 7/8 Semipesado </t>
  </si>
  <si>
    <t>Grampa omega 1"</t>
  </si>
  <si>
    <t>Grampa omega 7/8</t>
  </si>
  <si>
    <t>Tarugos y tornillo 6mm</t>
  </si>
  <si>
    <t>Cable 1x4 mm</t>
  </si>
  <si>
    <t xml:space="preserve">Cinta aisladora </t>
  </si>
  <si>
    <t>Termica 2x16 amp.</t>
  </si>
  <si>
    <t>Toma 20 amp</t>
  </si>
  <si>
    <t>PROYECTOS</t>
  </si>
  <si>
    <t>INDEC-PB - 82129-1</t>
  </si>
  <si>
    <t>INDEC-PB - 93310-2</t>
  </si>
  <si>
    <t>INDEC-CM - 43240-21</t>
  </si>
  <si>
    <t>TOTAL COSTO</t>
  </si>
  <si>
    <t>RED DE MEDIA PRESIÓN LOTEO CENTENARIO Y VILLA VIRGEN DEL ROSARIO</t>
  </si>
  <si>
    <t>Departamento Chimbas</t>
  </si>
  <si>
    <t xml:space="preserve">Provisión y Colocación de Accesorios PE  (63,50) </t>
  </si>
  <si>
    <t xml:space="preserve">Provision y Colocación de  Caño PE p/red de media presion 63 mm diam. </t>
  </si>
  <si>
    <t>2.2</t>
  </si>
  <si>
    <t>2.3</t>
  </si>
  <si>
    <t>2.6</t>
  </si>
  <si>
    <t>CONCURSO de PRECIOS N°:</t>
  </si>
  <si>
    <t>CONCURSO de PRECIOS  N°:</t>
  </si>
  <si>
    <t>CONCURSO de PRECIOS°: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</si>
</sst>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0"/>
    <numFmt numFmtId="189" formatCode="0.0000"/>
    <numFmt numFmtId="190" formatCode="0.00000"/>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rgb="FFFF0000"/>
      <name val="Arial"/>
      <family val="2"/>
    </font>
    <font>
      <sz val="10"/>
      <color rgb="FFFF0000"/>
      <name val="Arial"/>
      <family val="2"/>
    </font>
    <font>
      <b/>
      <sz val="8"/>
      <color rgb="FFFF0000"/>
      <name val="Arial"/>
      <family val="2"/>
    </font>
    <font>
      <b/>
      <sz val="11"/>
      <name val="Arial"/>
      <family val="2"/>
    </font>
    <font>
      <b/>
      <sz val="9"/>
      <color rgb="FFFF0000"/>
      <name val="Arial"/>
      <family val="2"/>
    </font>
    <font>
      <sz val="9"/>
      <color rgb="FFFF0000"/>
      <name val="Arial"/>
      <family val="2"/>
    </font>
    <font>
      <sz val="8"/>
      <name val="Arial"/>
      <family val="2"/>
    </font>
    <font>
      <sz val="10"/>
      <name val="Arial"/>
      <family val="2"/>
    </font>
    <font>
      <b/>
      <sz val="10"/>
      <color theme="0"/>
      <name val="Arial"/>
      <family val="2"/>
    </font>
    <font>
      <b/>
      <sz val="9"/>
      <color theme="0"/>
      <name val="Arial"/>
      <family val="2"/>
    </font>
    <font>
      <sz val="9"/>
      <color theme="8" tint="-0.249977111117893"/>
      <name val="Arial"/>
      <family val="2"/>
    </font>
    <font>
      <sz val="8"/>
      <name val="Calibri"/>
      <family val="2"/>
    </font>
  </fonts>
  <fills count="1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70C0"/>
        <bgColor indexed="64"/>
      </patternFill>
    </fill>
    <fill>
      <patternFill patternType="solid">
        <fgColor theme="5" tint="0.39997558519241921"/>
        <bgColor indexed="64"/>
      </patternFill>
    </fill>
  </fills>
  <borders count="5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2">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1" fillId="0" borderId="0" applyNumberFormat="0" applyFill="0" applyBorder="0" applyAlignment="0" applyProtection="0"/>
    <xf numFmtId="0" fontId="12" fillId="0" borderId="0" applyNumberFormat="0" applyFill="0" applyBorder="0" applyAlignment="0" applyProtection="0"/>
    <xf numFmtId="0" fontId="31"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2" fillId="0" borderId="0">
      <protection locked="0"/>
    </xf>
    <xf numFmtId="0" fontId="18" fillId="0" borderId="0">
      <protection locked="0"/>
    </xf>
    <xf numFmtId="0" fontId="18" fillId="0" borderId="0">
      <protection locked="0"/>
    </xf>
    <xf numFmtId="0" fontId="18" fillId="0" borderId="0">
      <protection locked="0"/>
    </xf>
    <xf numFmtId="0" fontId="32"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3"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4" fillId="0" borderId="0"/>
    <xf numFmtId="0" fontId="35" fillId="0" borderId="0"/>
    <xf numFmtId="0" fontId="34" fillId="0" borderId="0"/>
    <xf numFmtId="0" fontId="6" fillId="0" borderId="0"/>
    <xf numFmtId="0" fontId="36" fillId="0" borderId="0"/>
    <xf numFmtId="0" fontId="6" fillId="0" borderId="0"/>
    <xf numFmtId="0" fontId="6" fillId="0" borderId="0"/>
    <xf numFmtId="0" fontId="1" fillId="0" borderId="0"/>
    <xf numFmtId="0" fontId="1" fillId="0" borderId="0"/>
    <xf numFmtId="0" fontId="36"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xf numFmtId="43" fontId="45" fillId="0" borderId="0" applyFont="0" applyFill="0" applyBorder="0" applyAlignment="0" applyProtection="0"/>
  </cellStyleXfs>
  <cellXfs count="512">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0" fontId="10" fillId="0" borderId="19" xfId="7" applyFont="1" applyBorder="1" applyAlignment="1" applyProtection="1">
      <alignment vertical="center"/>
      <protection hidden="1"/>
    </xf>
    <xf numFmtId="9" fontId="6" fillId="0" borderId="13" xfId="16" applyFont="1" applyBorder="1" applyAlignment="1" applyProtection="1">
      <alignment vertical="center"/>
      <protection hidden="1"/>
    </xf>
    <xf numFmtId="9" fontId="6" fillId="0" borderId="16" xfId="16"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0" fillId="0" borderId="16" xfId="0" applyFont="1" applyBorder="1" applyAlignment="1">
      <alignment horizontal="center" vertical="center" wrapText="1"/>
    </xf>
    <xf numFmtId="0" fontId="6" fillId="0" borderId="13" xfId="0" applyFont="1" applyBorder="1" applyAlignment="1">
      <alignment horizontal="left" vertical="center"/>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9" fontId="6" fillId="0" borderId="9" xfId="16" applyFont="1"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180"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168" fontId="6" fillId="0" borderId="9" xfId="0" applyNumberFormat="1" applyFont="1" applyBorder="1" applyAlignment="1" applyProtection="1">
      <alignmen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49" fontId="6" fillId="0" borderId="16" xfId="0" applyNumberFormat="1" applyFont="1" applyBorder="1" applyAlignment="1">
      <alignment horizontal="center" vertical="center"/>
    </xf>
    <xf numFmtId="0" fontId="6" fillId="0" borderId="16" xfId="0" applyFont="1" applyBorder="1" applyAlignment="1">
      <alignment horizontal="left" vertical="center"/>
    </xf>
    <xf numFmtId="0" fontId="6" fillId="0" borderId="16" xfId="0" applyFont="1" applyBorder="1" applyAlignment="1">
      <alignment horizontal="left" vertical="center" wrapText="1"/>
    </xf>
    <xf numFmtId="4" fontId="6" fillId="0" borderId="16" xfId="0" applyNumberFormat="1" applyFont="1" applyBorder="1" applyAlignment="1">
      <alignment horizontal="center" vertical="center"/>
    </xf>
    <xf numFmtId="4" fontId="6" fillId="0" borderId="16" xfId="0" applyNumberFormat="1" applyFont="1" applyBorder="1" applyAlignment="1">
      <alignment vertical="center"/>
    </xf>
    <xf numFmtId="168" fontId="6" fillId="0" borderId="16" xfId="0" applyNumberFormat="1" applyFont="1" applyBorder="1" applyAlignment="1">
      <alignment vertical="center"/>
    </xf>
    <xf numFmtId="169" fontId="6" fillId="0" borderId="1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180" fontId="7" fillId="0" borderId="9" xfId="2" applyNumberFormat="1" applyFont="1" applyBorder="1" applyAlignment="1" applyProtection="1">
      <alignment horizontal="center"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7" fillId="0" borderId="39" xfId="7" applyFont="1" applyBorder="1" applyAlignment="1">
      <alignment horizontal="center" vertical="center"/>
    </xf>
    <xf numFmtId="0" fontId="7" fillId="0" borderId="9" xfId="7" applyFont="1" applyBorder="1" applyAlignment="1">
      <alignment horizontal="center" vertical="center"/>
    </xf>
    <xf numFmtId="0" fontId="7" fillId="0" borderId="9" xfId="7" applyFont="1" applyBorder="1" applyAlignment="1">
      <alignment vertical="center"/>
    </xf>
    <xf numFmtId="0" fontId="0" fillId="0" borderId="9" xfId="0" applyBorder="1"/>
    <xf numFmtId="0" fontId="7" fillId="2" borderId="9" xfId="7" applyFont="1" applyFill="1" applyBorder="1" applyAlignment="1">
      <alignment horizontal="right" vertical="center"/>
    </xf>
    <xf numFmtId="0" fontId="7" fillId="2" borderId="9" xfId="7" applyFont="1" applyFill="1" applyBorder="1" applyAlignment="1">
      <alignment horizontal="center" vertical="center"/>
    </xf>
    <xf numFmtId="49" fontId="0" fillId="0" borderId="47" xfId="0" applyNumberFormat="1" applyBorder="1" applyAlignment="1">
      <alignment horizontal="center"/>
    </xf>
    <xf numFmtId="0" fontId="6" fillId="0" borderId="9" xfId="0" applyFont="1" applyBorder="1" applyAlignment="1">
      <alignment horizontal="left"/>
    </xf>
    <xf numFmtId="49" fontId="0" fillId="0" borderId="32" xfId="0" applyNumberFormat="1" applyBorder="1" applyAlignment="1">
      <alignment horizontal="center"/>
    </xf>
    <xf numFmtId="49" fontId="6" fillId="0" borderId="9" xfId="0" applyNumberFormat="1" applyFont="1" applyBorder="1" applyAlignment="1">
      <alignment horizontal="center"/>
    </xf>
    <xf numFmtId="0" fontId="0" fillId="0" borderId="9" xfId="0" applyBorder="1" applyAlignment="1">
      <alignment horizontal="left"/>
    </xf>
    <xf numFmtId="49" fontId="0" fillId="0" borderId="9" xfId="0" applyNumberFormat="1" applyBorder="1" applyAlignment="1">
      <alignment horizontal="center"/>
    </xf>
    <xf numFmtId="0" fontId="38" fillId="0" borderId="9" xfId="7" applyFont="1" applyBorder="1" applyAlignment="1">
      <alignment vertical="center"/>
    </xf>
    <xf numFmtId="0" fontId="7" fillId="3" borderId="9" xfId="7" applyFont="1" applyFill="1" applyBorder="1" applyAlignment="1">
      <alignment vertical="center"/>
    </xf>
    <xf numFmtId="0" fontId="6" fillId="6" borderId="9" xfId="0" applyFont="1" applyFill="1" applyBorder="1" applyAlignment="1">
      <alignment horizontal="center" vertical="center"/>
    </xf>
    <xf numFmtId="0" fontId="6" fillId="6" borderId="9" xfId="0" applyFont="1" applyFill="1" applyBorder="1" applyAlignment="1" applyProtection="1">
      <alignment horizontal="center" vertical="center"/>
      <protection hidden="1"/>
    </xf>
    <xf numFmtId="0" fontId="7" fillId="0" borderId="9" xfId="7" applyFont="1" applyBorder="1" applyAlignment="1">
      <alignment horizontal="center" vertical="center" wrapText="1"/>
    </xf>
    <xf numFmtId="0" fontId="9" fillId="11" borderId="9" xfId="7" applyFont="1" applyFill="1" applyBorder="1" applyAlignment="1">
      <alignment horizontal="center" vertical="center" wrapText="1"/>
    </xf>
    <xf numFmtId="0" fontId="15" fillId="9" borderId="0" xfId="7" applyFont="1" applyFill="1" applyAlignment="1" applyProtection="1">
      <alignment horizontal="left" vertical="center"/>
      <protection hidden="1"/>
    </xf>
    <xf numFmtId="0" fontId="15" fillId="11" borderId="9" xfId="7" applyFont="1" applyFill="1" applyBorder="1" applyAlignment="1">
      <alignment horizontal="left" vertical="center" wrapText="1"/>
    </xf>
    <xf numFmtId="0" fontId="11" fillId="0" borderId="9" xfId="7" applyFont="1" applyBorder="1" applyAlignment="1">
      <alignment horizontal="left" vertical="center" wrapText="1"/>
    </xf>
    <xf numFmtId="0" fontId="11" fillId="2" borderId="9" xfId="7" applyFont="1" applyFill="1" applyBorder="1" applyAlignment="1">
      <alignment horizontal="left" vertical="center"/>
    </xf>
    <xf numFmtId="0" fontId="11" fillId="0" borderId="9" xfId="7" applyFont="1" applyBorder="1" applyAlignment="1">
      <alignment vertical="center"/>
    </xf>
    <xf numFmtId="0" fontId="43" fillId="0" borderId="9" xfId="7" applyFont="1" applyBorder="1" applyAlignment="1">
      <alignment vertical="center"/>
    </xf>
    <xf numFmtId="0" fontId="11" fillId="2" borderId="9" xfId="7" applyFont="1" applyFill="1" applyBorder="1" applyAlignment="1">
      <alignment vertical="center"/>
    </xf>
    <xf numFmtId="0" fontId="11" fillId="0" borderId="9" xfId="7" applyFont="1" applyBorder="1" applyAlignment="1">
      <alignment horizontal="center" vertical="center" wrapText="1"/>
    </xf>
    <xf numFmtId="0" fontId="9" fillId="0" borderId="9" xfId="7" applyFont="1" applyBorder="1" applyAlignment="1">
      <alignment horizontal="center" vertical="center" wrapText="1"/>
    </xf>
    <xf numFmtId="0" fontId="43" fillId="0" borderId="9" xfId="7" applyFont="1" applyBorder="1" applyAlignment="1">
      <alignment horizontal="center" vertical="center" wrapText="1"/>
    </xf>
    <xf numFmtId="0" fontId="11" fillId="0" borderId="9" xfId="0" applyFont="1" applyBorder="1"/>
    <xf numFmtId="0" fontId="11" fillId="0" borderId="12" xfId="7" applyFont="1" applyBorder="1" applyAlignment="1">
      <alignment vertical="center"/>
    </xf>
    <xf numFmtId="0" fontId="7" fillId="0" borderId="13" xfId="7" applyFont="1" applyBorder="1" applyAlignment="1">
      <alignment vertical="center"/>
    </xf>
    <xf numFmtId="0" fontId="38" fillId="0" borderId="12" xfId="7" applyFont="1" applyBorder="1" applyAlignment="1">
      <alignment vertical="center"/>
    </xf>
    <xf numFmtId="0" fontId="39" fillId="0" borderId="9" xfId="0" applyFont="1" applyBorder="1" applyAlignment="1">
      <alignment vertical="center" wrapText="1"/>
    </xf>
    <xf numFmtId="0" fontId="6" fillId="0" borderId="9" xfId="0" applyFont="1" applyBorder="1"/>
    <xf numFmtId="0" fontId="7" fillId="6" borderId="9" xfId="7" applyFont="1" applyFill="1" applyBorder="1" applyAlignment="1">
      <alignment vertical="center"/>
    </xf>
    <xf numFmtId="0" fontId="0" fillId="6" borderId="9" xfId="0" applyFill="1" applyBorder="1"/>
    <xf numFmtId="0" fontId="11" fillId="6" borderId="9" xfId="7" applyFont="1" applyFill="1" applyBorder="1" applyAlignment="1">
      <alignment vertical="center"/>
    </xf>
    <xf numFmtId="0" fontId="7" fillId="12" borderId="9" xfId="7" applyFont="1" applyFill="1" applyBorder="1" applyAlignment="1">
      <alignment horizontal="center" vertical="center" wrapText="1"/>
    </xf>
    <xf numFmtId="0" fontId="7" fillId="12" borderId="9" xfId="7" applyFont="1" applyFill="1" applyBorder="1" applyAlignment="1">
      <alignment horizontal="center" vertical="center"/>
    </xf>
    <xf numFmtId="0" fontId="0" fillId="12" borderId="9" xfId="0" applyFill="1" applyBorder="1"/>
    <xf numFmtId="0" fontId="7" fillId="12" borderId="9" xfId="7" applyFont="1" applyFill="1" applyBorder="1" applyAlignment="1">
      <alignment vertical="center"/>
    </xf>
    <xf numFmtId="0" fontId="43" fillId="0" borderId="9" xfId="7" applyFont="1" applyBorder="1" applyAlignment="1">
      <alignment vertical="center" wrapText="1"/>
    </xf>
    <xf numFmtId="0" fontId="43" fillId="0" borderId="9" xfId="0" applyFont="1" applyBorder="1"/>
    <xf numFmtId="0" fontId="10" fillId="0" borderId="13" xfId="0" applyFont="1" applyBorder="1" applyAlignment="1">
      <alignment horizontal="left" vertical="center"/>
    </xf>
    <xf numFmtId="0" fontId="7" fillId="3" borderId="0" xfId="0" applyFont="1" applyFill="1" applyAlignment="1">
      <alignment vertical="center"/>
    </xf>
    <xf numFmtId="0" fontId="7" fillId="3" borderId="0" xfId="0" applyFont="1" applyFill="1" applyAlignment="1" applyProtection="1">
      <alignment vertical="center"/>
      <protection locked="0"/>
    </xf>
    <xf numFmtId="0" fontId="10" fillId="0" borderId="9" xfId="7" applyFont="1" applyBorder="1" applyAlignment="1" applyProtection="1">
      <alignment horizontal="center" vertical="center"/>
      <protection hidden="1"/>
    </xf>
    <xf numFmtId="0" fontId="10" fillId="6" borderId="9" xfId="0" applyFont="1" applyFill="1" applyBorder="1" applyAlignment="1">
      <alignment horizontal="center" vertical="center"/>
    </xf>
    <xf numFmtId="0" fontId="10" fillId="12" borderId="9" xfId="0" applyFont="1" applyFill="1" applyBorder="1" applyAlignment="1">
      <alignment horizontal="center" vertical="center"/>
    </xf>
    <xf numFmtId="168" fontId="6" fillId="0" borderId="9" xfId="7" applyNumberFormat="1" applyBorder="1" applyAlignment="1" applyProtection="1">
      <alignment vertical="center"/>
      <protection hidden="1"/>
    </xf>
    <xf numFmtId="0" fontId="37" fillId="0" borderId="0" xfId="3" applyFont="1" applyAlignment="1">
      <alignment horizontal="center"/>
    </xf>
    <xf numFmtId="0" fontId="37" fillId="0" borderId="0" xfId="3" applyFont="1" applyAlignment="1">
      <alignment horizontal="center" wrapText="1"/>
    </xf>
    <xf numFmtId="0" fontId="7" fillId="0" borderId="22" xfId="0" applyFont="1" applyBorder="1" applyAlignment="1">
      <alignment horizontal="center" vertical="center"/>
    </xf>
    <xf numFmtId="0" fontId="38" fillId="0" borderId="0" xfId="0" applyFont="1" applyAlignment="1" applyProtection="1">
      <alignment vertical="center"/>
      <protection locked="0"/>
    </xf>
    <xf numFmtId="181" fontId="0" fillId="0" borderId="0" xfId="0" applyNumberFormat="1" applyAlignment="1">
      <alignment vertical="center"/>
    </xf>
    <xf numFmtId="180" fontId="7" fillId="0" borderId="0" xfId="0" applyNumberFormat="1" applyFont="1" applyAlignment="1" applyProtection="1">
      <alignment vertical="center"/>
      <protection locked="0"/>
    </xf>
    <xf numFmtId="168" fontId="0" fillId="0" borderId="0" xfId="2" applyFont="1" applyAlignment="1">
      <alignment vertical="center"/>
    </xf>
    <xf numFmtId="10" fontId="6" fillId="3" borderId="0" xfId="1" applyNumberFormat="1" applyFont="1" applyFill="1" applyAlignment="1">
      <alignment horizontal="center" vertical="center"/>
    </xf>
    <xf numFmtId="168" fontId="6" fillId="0" borderId="0" xfId="2" applyFont="1" applyAlignment="1">
      <alignment vertical="center"/>
    </xf>
    <xf numFmtId="44" fontId="0" fillId="0" borderId="0" xfId="0" applyNumberFormat="1" applyAlignment="1">
      <alignment vertical="center"/>
    </xf>
    <xf numFmtId="168" fontId="0" fillId="0" borderId="0" xfId="2" applyFont="1" applyAlignment="1" applyProtection="1">
      <alignment vertical="center"/>
      <protection hidden="1"/>
    </xf>
    <xf numFmtId="168" fontId="0" fillId="0" borderId="0" xfId="0" applyNumberFormat="1" applyAlignment="1" applyProtection="1">
      <alignment vertical="center"/>
      <protection hidden="1"/>
    </xf>
    <xf numFmtId="168" fontId="46" fillId="0" borderId="9" xfId="0" applyNumberFormat="1" applyFont="1" applyBorder="1" applyAlignment="1">
      <alignment vertical="center"/>
    </xf>
    <xf numFmtId="168" fontId="46" fillId="0" borderId="31" xfId="0" applyNumberFormat="1" applyFont="1" applyBorder="1" applyAlignment="1">
      <alignment vertical="center"/>
    </xf>
    <xf numFmtId="168" fontId="12" fillId="0" borderId="0" xfId="0" applyNumberFormat="1" applyFont="1" applyAlignment="1">
      <alignment vertical="center"/>
    </xf>
    <xf numFmtId="168" fontId="6" fillId="0" borderId="0" xfId="7" applyNumberFormat="1" applyAlignment="1">
      <alignment vertical="center"/>
    </xf>
    <xf numFmtId="175" fontId="6" fillId="0" borderId="0" xfId="1" applyNumberFormat="1" applyFont="1" applyAlignment="1">
      <alignment vertical="center"/>
    </xf>
    <xf numFmtId="9" fontId="6" fillId="3" borderId="0" xfId="1" applyFont="1" applyFill="1" applyAlignment="1">
      <alignment horizontal="center" vertical="center"/>
    </xf>
    <xf numFmtId="43" fontId="6" fillId="0" borderId="0" xfId="81" applyFont="1" applyAlignment="1">
      <alignment vertical="center"/>
    </xf>
    <xf numFmtId="175" fontId="0" fillId="0" borderId="0" xfId="1" applyNumberFormat="1" applyFont="1" applyAlignment="1">
      <alignment vertical="center"/>
    </xf>
    <xf numFmtId="169" fontId="6" fillId="0" borderId="9" xfId="1" applyNumberFormat="1" applyFont="1" applyBorder="1" applyAlignment="1" applyProtection="1">
      <alignment horizontal="center" vertical="center"/>
      <protection hidden="1"/>
    </xf>
    <xf numFmtId="169" fontId="6" fillId="0" borderId="19" xfId="7" applyNumberFormat="1" applyBorder="1" applyAlignment="1" applyProtection="1">
      <alignment horizontal="center" vertical="center"/>
      <protection hidden="1"/>
    </xf>
    <xf numFmtId="169" fontId="10" fillId="0" borderId="9" xfId="16" applyNumberFormat="1" applyFont="1" applyBorder="1" applyAlignment="1" applyProtection="1">
      <alignment horizontal="center" vertical="center"/>
      <protection hidden="1"/>
    </xf>
    <xf numFmtId="9" fontId="6" fillId="0" borderId="9" xfId="16" applyFont="1" applyBorder="1" applyAlignment="1" applyProtection="1">
      <alignment horizontal="center" vertical="center"/>
      <protection locked="0"/>
    </xf>
    <xf numFmtId="9" fontId="6" fillId="0" borderId="13" xfId="16" applyFont="1" applyBorder="1" applyAlignment="1" applyProtection="1">
      <alignment horizontal="center" vertical="center"/>
      <protection locked="0"/>
    </xf>
    <xf numFmtId="10" fontId="6" fillId="0" borderId="9" xfId="16" applyNumberFormat="1" applyFont="1" applyBorder="1" applyAlignment="1" applyProtection="1">
      <alignment horizontal="center" vertical="center"/>
      <protection hidden="1"/>
    </xf>
    <xf numFmtId="169" fontId="11" fillId="0" borderId="9" xfId="7" applyNumberFormat="1" applyFont="1" applyBorder="1" applyAlignment="1" applyProtection="1">
      <alignment vertical="center"/>
      <protection hidden="1"/>
    </xf>
    <xf numFmtId="0" fontId="10" fillId="0" borderId="9" xfId="0" applyFont="1" applyBorder="1" applyAlignment="1">
      <alignment horizontal="center" vertical="center"/>
    </xf>
    <xf numFmtId="180" fontId="11" fillId="0" borderId="0" xfId="49" applyNumberFormat="1" applyFont="1" applyAlignment="1">
      <alignment horizontal="right" vertical="center"/>
    </xf>
    <xf numFmtId="180" fontId="11" fillId="0" borderId="9" xfId="49" applyNumberFormat="1" applyFont="1" applyBorder="1" applyAlignment="1">
      <alignment horizontal="right" vertical="center"/>
    </xf>
    <xf numFmtId="0" fontId="47" fillId="13" borderId="9" xfId="0" applyFont="1" applyFill="1" applyBorder="1" applyAlignment="1">
      <alignment vertical="center"/>
    </xf>
    <xf numFmtId="0" fontId="47" fillId="13" borderId="9" xfId="0" applyFont="1" applyFill="1" applyBorder="1" applyAlignment="1">
      <alignment horizontal="center" vertical="center"/>
    </xf>
    <xf numFmtId="180" fontId="47" fillId="13" borderId="9" xfId="49" applyNumberFormat="1" applyFont="1" applyFill="1" applyBorder="1" applyAlignment="1">
      <alignment horizontal="right" vertical="center"/>
    </xf>
    <xf numFmtId="0" fontId="11" fillId="0" borderId="48" xfId="0" applyFont="1" applyBorder="1" applyAlignment="1">
      <alignment vertical="center"/>
    </xf>
    <xf numFmtId="17" fontId="11" fillId="0" borderId="49" xfId="0" applyNumberFormat="1" applyFont="1" applyBorder="1" applyAlignment="1">
      <alignment vertical="center"/>
    </xf>
    <xf numFmtId="0" fontId="11" fillId="0" borderId="50" xfId="0" applyFont="1" applyBorder="1" applyAlignment="1">
      <alignment vertical="center"/>
    </xf>
    <xf numFmtId="0" fontId="11" fillId="3" borderId="51" xfId="0" applyFont="1" applyFill="1" applyBorder="1" applyAlignment="1">
      <alignment vertical="center"/>
    </xf>
    <xf numFmtId="0" fontId="11" fillId="0" borderId="52" xfId="0" applyFont="1" applyBorder="1" applyAlignment="1">
      <alignment vertical="center"/>
    </xf>
    <xf numFmtId="0" fontId="11" fillId="3" borderId="53" xfId="0" applyFont="1" applyFill="1" applyBorder="1" applyAlignment="1">
      <alignment vertical="center"/>
    </xf>
    <xf numFmtId="180" fontId="11" fillId="0" borderId="9" xfId="49" applyNumberFormat="1" applyFont="1" applyFill="1" applyBorder="1" applyAlignment="1">
      <alignment horizontal="right" vertical="center"/>
    </xf>
    <xf numFmtId="0" fontId="48" fillId="0" borderId="0" xfId="0" applyFont="1" applyAlignment="1">
      <alignment vertical="center"/>
    </xf>
    <xf numFmtId="0" fontId="48" fillId="0" borderId="9" xfId="0" applyFont="1" applyBorder="1" applyAlignment="1">
      <alignment horizontal="center" vertical="center"/>
    </xf>
    <xf numFmtId="0" fontId="15" fillId="9" borderId="0" xfId="0" applyFont="1" applyFill="1" applyAlignment="1">
      <alignment vertical="center"/>
    </xf>
    <xf numFmtId="0" fontId="11" fillId="9" borderId="0" xfId="0" applyFont="1" applyFill="1" applyAlignment="1">
      <alignment vertical="center"/>
    </xf>
    <xf numFmtId="0" fontId="7" fillId="0" borderId="9" xfId="0" applyFont="1" applyBorder="1" applyAlignment="1">
      <alignment vertical="center"/>
    </xf>
    <xf numFmtId="168" fontId="11" fillId="0" borderId="9" xfId="0" applyNumberFormat="1" applyFont="1" applyBorder="1" applyAlignment="1">
      <alignment horizontal="right" vertical="center"/>
    </xf>
    <xf numFmtId="0" fontId="11" fillId="0" borderId="9" xfId="0" applyFont="1" applyBorder="1" applyAlignment="1">
      <alignment horizontal="left" vertical="center"/>
    </xf>
    <xf numFmtId="168" fontId="15" fillId="0" borderId="9" xfId="0" applyNumberFormat="1" applyFont="1" applyBorder="1" applyAlignment="1">
      <alignment horizontal="right" vertical="center"/>
    </xf>
    <xf numFmtId="180" fontId="15" fillId="0" borderId="9" xfId="49" applyNumberFormat="1" applyFont="1" applyFill="1" applyBorder="1" applyAlignment="1">
      <alignment horizontal="right" vertical="center"/>
    </xf>
    <xf numFmtId="168" fontId="11" fillId="0" borderId="9" xfId="49" applyFont="1" applyFill="1" applyBorder="1" applyAlignment="1">
      <alignment horizontal="right" vertical="center"/>
    </xf>
    <xf numFmtId="2" fontId="11" fillId="0" borderId="9" xfId="0" applyNumberFormat="1" applyFont="1" applyBorder="1" applyAlignment="1">
      <alignment horizontal="right" vertical="center"/>
    </xf>
    <xf numFmtId="0" fontId="7" fillId="0" borderId="9" xfId="0" applyFont="1" applyBorder="1" applyAlignment="1">
      <alignment vertical="center" wrapText="1"/>
    </xf>
    <xf numFmtId="0" fontId="11" fillId="0" borderId="9" xfId="0" applyFont="1" applyBorder="1" applyAlignment="1">
      <alignment horizontal="right" vertical="center"/>
    </xf>
    <xf numFmtId="0" fontId="11" fillId="3" borderId="9" xfId="0" applyFont="1" applyFill="1" applyBorder="1" applyAlignment="1">
      <alignment vertical="center"/>
    </xf>
    <xf numFmtId="0" fontId="7" fillId="0" borderId="9" xfId="7" applyFont="1" applyBorder="1" applyAlignment="1">
      <alignment horizontal="left" vertical="center"/>
    </xf>
    <xf numFmtId="2" fontId="11" fillId="0" borderId="9" xfId="0" applyNumberFormat="1" applyFont="1" applyBorder="1" applyAlignment="1">
      <alignment horizontal="center" vertical="center"/>
    </xf>
    <xf numFmtId="0" fontId="11" fillId="0" borderId="13" xfId="0" applyFont="1" applyBorder="1" applyAlignment="1">
      <alignment vertical="center" wrapText="1"/>
    </xf>
    <xf numFmtId="0" fontId="11" fillId="0" borderId="16" xfId="0" applyFont="1" applyBorder="1" applyAlignment="1">
      <alignment vertical="center" wrapText="1"/>
    </xf>
    <xf numFmtId="0" fontId="11" fillId="0" borderId="19" xfId="0" applyFont="1" applyBorder="1" applyAlignment="1">
      <alignment vertical="center" wrapText="1"/>
    </xf>
    <xf numFmtId="0" fontId="15" fillId="0" borderId="9" xfId="0" applyFont="1" applyBorder="1" applyAlignment="1">
      <alignment vertical="center"/>
    </xf>
    <xf numFmtId="168" fontId="11" fillId="0" borderId="9" xfId="49" applyFont="1" applyFill="1" applyBorder="1" applyAlignment="1">
      <alignment vertical="center"/>
    </xf>
    <xf numFmtId="168" fontId="11" fillId="5" borderId="9" xfId="49" applyFont="1" applyFill="1" applyBorder="1" applyAlignment="1">
      <alignment horizontal="left" vertical="center"/>
    </xf>
    <xf numFmtId="168" fontId="11" fillId="0" borderId="9" xfId="49" applyFont="1" applyFill="1" applyBorder="1" applyAlignment="1">
      <alignment horizontal="left" vertical="center"/>
    </xf>
    <xf numFmtId="0" fontId="11" fillId="5" borderId="9" xfId="0" applyFont="1" applyFill="1" applyBorder="1" applyAlignment="1">
      <alignment vertical="center"/>
    </xf>
    <xf numFmtId="168" fontId="7" fillId="0" borderId="0" xfId="2" applyFont="1" applyAlignment="1">
      <alignment vertical="center"/>
    </xf>
    <xf numFmtId="168" fontId="11" fillId="0" borderId="9" xfId="2" applyFont="1" applyBorder="1" applyAlignment="1">
      <alignment horizontal="center" vertical="center"/>
    </xf>
    <xf numFmtId="168" fontId="11" fillId="0" borderId="9" xfId="2" applyFont="1" applyFill="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left" vertical="center"/>
    </xf>
    <xf numFmtId="2" fontId="7" fillId="0" borderId="0" xfId="0" applyNumberFormat="1" applyFont="1" applyAlignment="1">
      <alignment horizontal="center" vertical="center"/>
    </xf>
    <xf numFmtId="180" fontId="7" fillId="0" borderId="0" xfId="0" applyNumberFormat="1" applyFont="1" applyAlignment="1">
      <alignment horizontal="left" vertical="center"/>
    </xf>
    <xf numFmtId="180" fontId="7" fillId="0" borderId="1" xfId="2" applyNumberFormat="1" applyFont="1" applyBorder="1" applyAlignment="1">
      <alignment horizontal="right" vertical="center"/>
    </xf>
    <xf numFmtId="168" fontId="11" fillId="0" borderId="9" xfId="49" applyFont="1" applyBorder="1" applyAlignment="1">
      <alignment horizontal="left" vertical="center"/>
    </xf>
    <xf numFmtId="182" fontId="10" fillId="0" borderId="9" xfId="2" applyNumberFormat="1" applyFont="1" applyFill="1" applyBorder="1" applyAlignment="1" applyProtection="1">
      <alignment vertical="center"/>
      <protection hidden="1"/>
    </xf>
    <xf numFmtId="0" fontId="11" fillId="14" borderId="9" xfId="0" applyFont="1" applyFill="1" applyBorder="1" applyAlignment="1">
      <alignment vertical="center"/>
    </xf>
    <xf numFmtId="0" fontId="11" fillId="14" borderId="9" xfId="0" applyFont="1" applyFill="1" applyBorder="1" applyAlignment="1">
      <alignment horizontal="center" vertical="center"/>
    </xf>
    <xf numFmtId="168" fontId="11" fillId="14" borderId="9" xfId="49" applyFont="1" applyFill="1" applyBorder="1" applyAlignment="1">
      <alignment horizontal="left" vertical="center"/>
    </xf>
    <xf numFmtId="44" fontId="0" fillId="0" borderId="0" xfId="0" applyNumberFormat="1" applyAlignment="1">
      <alignment horizontal="center" vertical="center"/>
    </xf>
    <xf numFmtId="0" fontId="9" fillId="0" borderId="3" xfId="0" applyFont="1" applyBorder="1" applyAlignment="1">
      <alignment horizontal="center" vertical="center"/>
    </xf>
    <xf numFmtId="14" fontId="9" fillId="0" borderId="0" xfId="0" applyNumberFormat="1" applyFont="1" applyAlignment="1">
      <alignment horizontal="center" vertical="center" wrapText="1"/>
    </xf>
    <xf numFmtId="2" fontId="7" fillId="0" borderId="9" xfId="0" applyNumberFormat="1" applyFont="1" applyBorder="1" applyAlignment="1" applyProtection="1">
      <alignment horizontal="center" vertical="center"/>
      <protection locked="0"/>
    </xf>
    <xf numFmtId="2" fontId="7" fillId="0" borderId="18" xfId="0" applyNumberFormat="1" applyFont="1" applyBorder="1" applyAlignment="1">
      <alignment horizontal="center" vertical="center"/>
    </xf>
    <xf numFmtId="188" fontId="7" fillId="0" borderId="9" xfId="0" applyNumberFormat="1" applyFont="1" applyBorder="1" applyAlignment="1" applyProtection="1">
      <alignment horizontal="center" vertical="center"/>
      <protection locked="0"/>
    </xf>
    <xf numFmtId="189" fontId="7" fillId="0" borderId="9" xfId="0" applyNumberFormat="1" applyFont="1" applyBorder="1" applyAlignment="1" applyProtection="1">
      <alignment horizontal="center" vertical="center"/>
      <protection locked="0"/>
    </xf>
    <xf numFmtId="190" fontId="7" fillId="0" borderId="9" xfId="0" applyNumberFormat="1" applyFont="1" applyBorder="1" applyAlignment="1" applyProtection="1">
      <alignment horizontal="center" vertical="center"/>
      <protection locked="0"/>
    </xf>
    <xf numFmtId="0" fontId="10" fillId="0" borderId="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19"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49" fontId="10" fillId="0" borderId="9" xfId="0" applyNumberFormat="1" applyFont="1" applyBorder="1" applyAlignment="1">
      <alignment horizontal="center" vertical="center" wrapText="1"/>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12" fillId="0" borderId="0" xfId="0" applyFont="1" applyAlignment="1">
      <alignment horizontal="left" vertical="center" wrapText="1"/>
    </xf>
    <xf numFmtId="0" fontId="15" fillId="0" borderId="9"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0" fillId="0" borderId="13" xfId="0" applyFont="1" applyBorder="1" applyAlignment="1">
      <alignment horizontal="left" vertical="center" wrapText="1"/>
    </xf>
    <xf numFmtId="0" fontId="10" fillId="0" borderId="19" xfId="0" applyFont="1" applyBorder="1" applyAlignment="1">
      <alignment horizontal="left" vertical="center" wrapText="1"/>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10" fillId="0" borderId="13" xfId="7" applyFont="1" applyBorder="1" applyAlignment="1" applyProtection="1">
      <alignment horizontal="left" vertical="center" wrapText="1"/>
      <protection hidden="1"/>
    </xf>
    <xf numFmtId="0" fontId="10" fillId="0" borderId="19" xfId="7" applyFont="1" applyBorder="1" applyAlignment="1" applyProtection="1">
      <alignment horizontal="left"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6" fillId="0" borderId="13" xfId="6" applyFont="1" applyBorder="1" applyAlignment="1" applyProtection="1">
      <alignment horizontal="center" vertical="center"/>
      <protection locked="0"/>
    </xf>
    <xf numFmtId="0" fontId="6" fillId="0" borderId="19" xfId="6" applyFont="1" applyBorder="1" applyAlignment="1" applyProtection="1">
      <alignment horizontal="center" vertical="center"/>
      <protection locked="0"/>
    </xf>
    <xf numFmtId="0" fontId="6" fillId="0" borderId="13" xfId="0" applyFont="1" applyBorder="1" applyAlignment="1" applyProtection="1">
      <alignment vertical="center"/>
      <protection locked="0"/>
    </xf>
    <xf numFmtId="0" fontId="6" fillId="0" borderId="19" xfId="0" applyFont="1" applyBorder="1" applyAlignment="1" applyProtection="1">
      <alignment vertical="center"/>
      <protection locked="0"/>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6" fillId="0" borderId="13" xfId="6" applyFont="1" applyBorder="1" applyAlignment="1" applyProtection="1">
      <alignment horizontal="left" vertical="center"/>
      <protection locked="0"/>
    </xf>
    <xf numFmtId="0" fontId="6" fillId="0" borderId="19" xfId="6" applyFont="1" applyBorder="1" applyAlignment="1" applyProtection="1">
      <alignment horizontal="left" vertical="center"/>
      <protection locked="0"/>
    </xf>
    <xf numFmtId="0" fontId="0" fillId="0" borderId="13"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6" fillId="0" borderId="13" xfId="0" applyFont="1" applyBorder="1" applyAlignment="1" applyProtection="1">
      <alignment vertical="center"/>
      <protection hidden="1"/>
    </xf>
    <xf numFmtId="0" fontId="6" fillId="0" borderId="19" xfId="0" applyFont="1" applyBorder="1" applyAlignment="1" applyProtection="1">
      <alignment vertical="center"/>
      <protection hidden="1"/>
    </xf>
    <xf numFmtId="0" fontId="7" fillId="2" borderId="0" xfId="7" applyFont="1" applyFill="1" applyAlignment="1">
      <alignment horizontal="center" vertical="center" wrapText="1"/>
    </xf>
    <xf numFmtId="0" fontId="7" fillId="0" borderId="0" xfId="7" applyFont="1" applyAlignment="1">
      <alignment horizontal="center" vertical="center" wrapText="1"/>
    </xf>
    <xf numFmtId="0" fontId="7" fillId="0" borderId="40" xfId="7" applyFont="1" applyBorder="1" applyAlignment="1">
      <alignment horizontal="center" vertical="center" wrapText="1"/>
    </xf>
    <xf numFmtId="0" fontId="7" fillId="0" borderId="46" xfId="7" applyFont="1" applyBorder="1" applyAlignment="1">
      <alignment horizontal="center" vertical="center" wrapText="1"/>
    </xf>
    <xf numFmtId="0" fontId="10" fillId="5" borderId="41" xfId="7" applyFont="1" applyFill="1" applyBorder="1" applyAlignment="1">
      <alignment horizontal="center" vertical="center" wrapText="1"/>
    </xf>
    <xf numFmtId="0" fontId="10" fillId="5" borderId="0" xfId="7" applyFont="1" applyFill="1" applyAlignment="1">
      <alignment horizontal="center" vertical="center" wrapText="1"/>
    </xf>
    <xf numFmtId="0" fontId="41" fillId="10" borderId="13" xfId="7" applyFont="1" applyFill="1" applyBorder="1" applyAlignment="1">
      <alignment horizontal="center" vertical="center"/>
    </xf>
    <xf numFmtId="0" fontId="41" fillId="10" borderId="16" xfId="7" applyFont="1" applyFill="1" applyBorder="1" applyAlignment="1">
      <alignment horizontal="center" vertical="center"/>
    </xf>
    <xf numFmtId="0" fontId="41" fillId="10" borderId="30" xfId="7" applyFont="1" applyFill="1" applyBorder="1" applyAlignment="1">
      <alignment horizontal="center" vertical="center"/>
    </xf>
    <xf numFmtId="0" fontId="41" fillId="10" borderId="19" xfId="7" applyFont="1" applyFill="1" applyBorder="1" applyAlignment="1">
      <alignment horizontal="center" vertical="center"/>
    </xf>
    <xf numFmtId="0" fontId="7" fillId="0" borderId="9" xfId="7" applyFont="1" applyBorder="1" applyAlignment="1">
      <alignment horizontal="center" vertical="center" wrapText="1"/>
    </xf>
    <xf numFmtId="0" fontId="7" fillId="0" borderId="42" xfId="7" applyFont="1" applyBorder="1" applyAlignment="1">
      <alignment horizontal="center" vertical="center" wrapText="1"/>
    </xf>
    <xf numFmtId="0" fontId="7" fillId="0" borderId="45" xfId="7" applyFont="1" applyBorder="1" applyAlignment="1">
      <alignment horizontal="center"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34" xfId="7" applyFont="1" applyBorder="1" applyAlignment="1">
      <alignment horizontal="center" vertical="center" wrapText="1"/>
    </xf>
    <xf numFmtId="0" fontId="41" fillId="8" borderId="13" xfId="7" applyFont="1" applyFill="1" applyBorder="1" applyAlignment="1">
      <alignment horizontal="center" vertical="center" wrapText="1"/>
    </xf>
    <xf numFmtId="0" fontId="41" fillId="8" borderId="16" xfId="7" applyFont="1" applyFill="1" applyBorder="1" applyAlignment="1">
      <alignment horizontal="center" vertical="center" wrapText="1"/>
    </xf>
    <xf numFmtId="0" fontId="41" fillId="8" borderId="19" xfId="7" applyFont="1" applyFill="1" applyBorder="1" applyAlignment="1">
      <alignment horizontal="center" vertical="center" wrapText="1"/>
    </xf>
    <xf numFmtId="0" fontId="41" fillId="7" borderId="9" xfId="7" applyFont="1" applyFill="1" applyBorder="1" applyAlignment="1">
      <alignment horizontal="center"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1"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7" xfId="68" xr:uid="{00000000-0005-0000-0000-00003E000000}"/>
    <cellStyle name="Normal 8" xfId="69" xr:uid="{00000000-0005-0000-0000-00003F000000}"/>
    <cellStyle name="Normal 9" xfId="70" xr:uid="{00000000-0005-0000-0000-000040000000}"/>
    <cellStyle name="Normal_Analisis de precios AGOSTO 2004" xfId="6" xr:uid="{00000000-0005-0000-0000-000041000000}"/>
    <cellStyle name="Normal_LICITACION ESCUELA CAUCETE" xfId="5" xr:uid="{00000000-0005-0000-0000-000042000000}"/>
    <cellStyle name="Porcentaje" xfId="1" builtinId="5"/>
    <cellStyle name="Porcentaje 2" xfId="4" xr:uid="{00000000-0005-0000-0000-000044000000}"/>
    <cellStyle name="Porcentaje 2 2" xfId="71" xr:uid="{00000000-0005-0000-0000-000045000000}"/>
    <cellStyle name="Porcentaje 3" xfId="16" xr:uid="{00000000-0005-0000-0000-000046000000}"/>
    <cellStyle name="Porcentaje 3 2" xfId="72" xr:uid="{00000000-0005-0000-0000-000047000000}"/>
    <cellStyle name="Porcentaje 4" xfId="73" xr:uid="{00000000-0005-0000-0000-000048000000}"/>
    <cellStyle name="Porcentaje 4 2" xfId="74" xr:uid="{00000000-0005-0000-0000-000049000000}"/>
    <cellStyle name="Porcentaje 4 3" xfId="75" xr:uid="{00000000-0005-0000-0000-00004A000000}"/>
    <cellStyle name="Porcentaje 5" xfId="76" xr:uid="{00000000-0005-0000-0000-00004B000000}"/>
    <cellStyle name="Porcentaje 5 2" xfId="77" xr:uid="{00000000-0005-0000-0000-00004C000000}"/>
    <cellStyle name="Punto" xfId="17" xr:uid="{00000000-0005-0000-0000-00004D000000}"/>
    <cellStyle name="Punto 2" xfId="78" xr:uid="{00000000-0005-0000-0000-00004E000000}"/>
    <cellStyle name="Punto0" xfId="18" xr:uid="{00000000-0005-0000-0000-00004F000000}"/>
    <cellStyle name="Punto0 2" xfId="79" xr:uid="{00000000-0005-0000-0000-000050000000}"/>
    <cellStyle name="Total 2" xfId="80" xr:uid="{00000000-0005-0000-0000-000051000000}"/>
  </cellStyles>
  <dxfs count="17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178116552430017"/>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PTyCI!$E$40:$H$40</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ACD9-4FF4-B16A-3986A324B24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numRef>
              <c:f>PTyCI!$E$11:$H$11</c:f>
              <c:numCache>
                <c:formatCode>"Mes "#,#00\ </c:formatCode>
                <c:ptCount val="4"/>
                <c:pt idx="0" formatCode="General">
                  <c:v>0</c:v>
                </c:pt>
                <c:pt idx="1">
                  <c:v>1</c:v>
                </c:pt>
                <c:pt idx="2">
                  <c:v>2</c:v>
                </c:pt>
                <c:pt idx="3">
                  <c:v>3</c:v>
                </c:pt>
              </c:numCache>
            </c:numRef>
          </c:cat>
          <c:val>
            <c:numRef>
              <c:f>PTyCI!$E$41:$H$41</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97354384"/>
        <c:axId val="497357128"/>
      </c:lineChart>
      <c:catAx>
        <c:axId val="4973543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spPr>
          <a:ln w="19050">
            <a:solidFill>
              <a:srgbClr val="C00000"/>
            </a:solidFill>
          </a:ln>
        </c:spPr>
        <c:txPr>
          <a:bodyPr rot="0" vert="horz"/>
          <a:lstStyle/>
          <a:p>
            <a:pPr>
              <a:defRPr sz="1000" baseline="0">
                <a:latin typeface="Arial" pitchFamily="34" charset="0"/>
              </a:defRPr>
            </a:pPr>
            <a:endParaRPr lang="es-AR"/>
          </a:p>
        </c:txPr>
        <c:crossAx val="497357128"/>
        <c:crossesAt val="0"/>
        <c:auto val="1"/>
        <c:lblAlgn val="ctr"/>
        <c:lblOffset val="100"/>
        <c:noMultiLvlLbl val="0"/>
      </c:catAx>
      <c:valAx>
        <c:axId val="49735712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97354384"/>
        <c:crosses val="autoZero"/>
        <c:crossBetween val="between"/>
      </c:valAx>
    </c:plotArea>
    <c:legend>
      <c:legendPos val="r"/>
      <c:layout>
        <c:manualLayout>
          <c:xMode val="edge"/>
          <c:yMode val="edge"/>
          <c:x val="0.84602379629629632"/>
          <c:y val="9.3211249999999982E-2"/>
          <c:w val="0.15397620370370371"/>
          <c:h val="8.9875948156363711E-2"/>
        </c:manualLayout>
      </c:layout>
      <c:overlay val="0"/>
    </c:legend>
    <c:plotVisOnly val="0"/>
    <c:dispBlanksAs val="gap"/>
    <c:showDLblsOverMax val="0"/>
  </c:chart>
  <c:spPr>
    <a:noFill/>
    <a:ln>
      <a:noFill/>
    </a:ln>
  </c:sp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PTyCI!$E$43:$H$43</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PTyCI!$E$44:$H$44</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97353208"/>
        <c:axId val="497353992"/>
      </c:lineChart>
      <c:catAx>
        <c:axId val="49735320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a:pPr>
            <a:endParaRPr lang="es-AR"/>
          </a:p>
        </c:txPr>
        <c:crossAx val="497353992"/>
        <c:crosses val="autoZero"/>
        <c:auto val="1"/>
        <c:lblAlgn val="ctr"/>
        <c:lblOffset val="100"/>
        <c:noMultiLvlLbl val="0"/>
      </c:catAx>
      <c:valAx>
        <c:axId val="4973539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973532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179918</xdr:rowOff>
    </xdr:from>
    <xdr:to>
      <xdr:col>15</xdr:col>
      <xdr:colOff>5000</xdr:colOff>
      <xdr:row>39</xdr:row>
      <xdr:rowOff>98584</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articulo.mercadolibre.com.ar/MLA-851823586-plafon-led-luminaria-con-louver-2x18w-para-tubos-led-120cm-_JM?searchVariation=5471965449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ColWidth="11.42578125" defaultRowHeight="12.75" x14ac:dyDescent="0.2"/>
  <cols>
    <col min="1" max="1" width="148.5703125" style="190" customWidth="1"/>
    <col min="2" max="16384" width="11.42578125" style="190"/>
  </cols>
  <sheetData>
    <row r="1" spans="1:7" ht="30" customHeight="1" x14ac:dyDescent="0.2">
      <c r="A1" s="189" t="s">
        <v>1148</v>
      </c>
    </row>
    <row r="2" spans="1:7" ht="30" customHeight="1" x14ac:dyDescent="0.2">
      <c r="A2" s="189" t="s">
        <v>1170</v>
      </c>
    </row>
    <row r="3" spans="1:7" ht="165" x14ac:dyDescent="0.2">
      <c r="A3" s="191" t="s">
        <v>1175</v>
      </c>
    </row>
    <row r="4" spans="1:7" ht="30" customHeight="1" x14ac:dyDescent="0.2">
      <c r="A4" s="189" t="s">
        <v>1149</v>
      </c>
    </row>
    <row r="5" spans="1:7" ht="150" x14ac:dyDescent="0.2">
      <c r="A5" s="217" t="s">
        <v>1171</v>
      </c>
    </row>
    <row r="6" spans="1:7" ht="255.75" x14ac:dyDescent="0.2">
      <c r="A6" s="217" t="s">
        <v>1173</v>
      </c>
      <c r="B6" s="192"/>
      <c r="C6" s="192"/>
      <c r="D6" s="192"/>
      <c r="E6" s="192"/>
      <c r="F6" s="192"/>
      <c r="G6" s="192"/>
    </row>
    <row r="7" spans="1:7" ht="15" x14ac:dyDescent="0.2">
      <c r="A7" s="191" t="s">
        <v>1172</v>
      </c>
      <c r="B7" s="192"/>
      <c r="C7" s="192"/>
      <c r="D7" s="192"/>
      <c r="E7" s="192"/>
      <c r="F7" s="192"/>
      <c r="G7" s="192"/>
    </row>
    <row r="8" spans="1:7" ht="45" customHeight="1" x14ac:dyDescent="0.2">
      <c r="A8" s="191" t="s">
        <v>1174</v>
      </c>
      <c r="B8" s="192"/>
      <c r="C8" s="192"/>
      <c r="D8" s="192"/>
      <c r="E8" s="192"/>
      <c r="F8" s="192"/>
      <c r="G8" s="192"/>
    </row>
    <row r="9" spans="1:7" ht="30" x14ac:dyDescent="0.2">
      <c r="A9" s="191" t="s">
        <v>1179</v>
      </c>
      <c r="B9" s="192" t="s">
        <v>3</v>
      </c>
      <c r="C9" s="192"/>
      <c r="D9" s="192"/>
      <c r="E9" s="192"/>
      <c r="F9" s="192"/>
      <c r="G9" s="192"/>
    </row>
    <row r="10" spans="1:7" ht="30" customHeight="1" x14ac:dyDescent="0.2">
      <c r="A10" s="189" t="s">
        <v>1150</v>
      </c>
    </row>
    <row r="11" spans="1:7" ht="45" customHeight="1" x14ac:dyDescent="0.2">
      <c r="A11" s="191" t="s">
        <v>1176</v>
      </c>
      <c r="B11" s="192"/>
      <c r="C11" s="192"/>
      <c r="D11" s="192"/>
      <c r="E11" s="192"/>
      <c r="F11" s="192"/>
      <c r="G11" s="192"/>
    </row>
    <row r="12" spans="1:7" ht="45" customHeight="1" x14ac:dyDescent="0.2">
      <c r="A12" s="191" t="s">
        <v>1180</v>
      </c>
      <c r="B12" s="192"/>
      <c r="C12" s="192"/>
      <c r="D12" s="192"/>
      <c r="E12" s="192"/>
      <c r="F12" s="192"/>
      <c r="G12" s="192"/>
    </row>
    <row r="13" spans="1:7" ht="30" x14ac:dyDescent="0.2">
      <c r="A13" s="191" t="s">
        <v>1177</v>
      </c>
      <c r="B13" s="192"/>
      <c r="C13" s="192"/>
      <c r="D13" s="192"/>
      <c r="E13" s="192"/>
      <c r="F13" s="192"/>
      <c r="G13" s="192"/>
    </row>
    <row r="14" spans="1:7" ht="15" x14ac:dyDescent="0.2">
      <c r="A14" s="191"/>
      <c r="B14" s="192"/>
      <c r="C14" s="192"/>
      <c r="D14" s="192"/>
      <c r="E14" s="192"/>
      <c r="F14" s="192"/>
      <c r="G14" s="192"/>
    </row>
    <row r="15" spans="1:7" ht="30" customHeight="1" x14ac:dyDescent="0.2">
      <c r="A15" s="189" t="s">
        <v>1151</v>
      </c>
    </row>
    <row r="16" spans="1:7" ht="45" x14ac:dyDescent="0.2">
      <c r="A16" s="191" t="s">
        <v>1178</v>
      </c>
      <c r="B16" s="192"/>
      <c r="C16" s="192"/>
      <c r="D16" s="192"/>
      <c r="E16" s="192"/>
      <c r="F16" s="192"/>
      <c r="G16" s="192"/>
    </row>
    <row r="17" spans="1:7" ht="15" x14ac:dyDescent="0.2">
      <c r="A17" s="191" t="s">
        <v>1181</v>
      </c>
      <c r="B17" s="192"/>
      <c r="C17" s="192"/>
      <c r="D17" s="192"/>
      <c r="E17" s="192"/>
      <c r="F17" s="192"/>
      <c r="G17" s="192"/>
    </row>
    <row r="18" spans="1:7" ht="30" customHeight="1" x14ac:dyDescent="0.2">
      <c r="A18" s="189" t="s">
        <v>1154</v>
      </c>
    </row>
    <row r="19" spans="1:7" ht="45" x14ac:dyDescent="0.2">
      <c r="A19" s="191" t="s">
        <v>1182</v>
      </c>
      <c r="B19" s="192"/>
      <c r="C19" s="192"/>
      <c r="D19" s="192"/>
      <c r="E19" s="192"/>
      <c r="F19" s="192"/>
      <c r="G19" s="192"/>
    </row>
    <row r="21" spans="1:7" ht="30" customHeight="1" x14ac:dyDescent="0.2">
      <c r="A21" s="189" t="s">
        <v>1183</v>
      </c>
    </row>
    <row r="22" spans="1:7" ht="45" x14ac:dyDescent="0.2">
      <c r="A22" s="191" t="s">
        <v>1184</v>
      </c>
    </row>
    <row r="23" spans="1:7" ht="15" x14ac:dyDescent="0.2">
      <c r="A23" s="191"/>
    </row>
    <row r="24" spans="1:7" ht="30" x14ac:dyDescent="0.2">
      <c r="A24" s="191" t="s">
        <v>1187</v>
      </c>
    </row>
    <row r="25" spans="1:7" ht="15" x14ac:dyDescent="0.2">
      <c r="A25" s="19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L646"/>
  <sheetViews>
    <sheetView zoomScale="90" zoomScaleNormal="90" workbookViewId="0">
      <selection activeCell="D7" sqref="D7"/>
    </sheetView>
  </sheetViews>
  <sheetFormatPr baseColWidth="10" defaultColWidth="11.42578125" defaultRowHeight="12" x14ac:dyDescent="0.2"/>
  <cols>
    <col min="1" max="1" width="46.42578125" style="115" customWidth="1"/>
    <col min="2" max="2" width="11.42578125" style="117"/>
    <col min="3" max="3" width="12" style="117" bestFit="1" customWidth="1"/>
    <col min="4" max="4" width="15.7109375" style="369" bestFit="1" customWidth="1"/>
    <col min="5" max="5" width="19" style="115" customWidth="1"/>
    <col min="6" max="6" width="43.7109375" style="115" customWidth="1"/>
    <col min="7" max="9" width="11.42578125" style="115"/>
    <col min="10" max="10" width="24.7109375" style="115" bestFit="1" customWidth="1"/>
    <col min="11" max="16384" width="11.42578125" style="115"/>
  </cols>
  <sheetData>
    <row r="1" spans="1:9" x14ac:dyDescent="0.2">
      <c r="A1" s="114" t="s">
        <v>1131</v>
      </c>
    </row>
    <row r="3" spans="1:9" s="117" customFormat="1" ht="12.75" thickBot="1" x14ac:dyDescent="0.25">
      <c r="A3" s="116" t="s">
        <v>1146</v>
      </c>
      <c r="B3" s="116" t="s">
        <v>1</v>
      </c>
      <c r="C3" s="116"/>
      <c r="D3" s="370" t="s">
        <v>1130</v>
      </c>
      <c r="E3" s="116" t="s">
        <v>1124</v>
      </c>
      <c r="F3" s="116" t="s">
        <v>1125</v>
      </c>
    </row>
    <row r="4" spans="1:9" x14ac:dyDescent="0.2">
      <c r="A4" s="371" t="s">
        <v>1428</v>
      </c>
      <c r="B4" s="372"/>
      <c r="C4" s="372"/>
      <c r="D4" s="373"/>
      <c r="E4" s="371"/>
      <c r="F4" s="371"/>
      <c r="H4" s="374"/>
      <c r="I4" s="375">
        <v>44835</v>
      </c>
    </row>
    <row r="5" spans="1:9" x14ac:dyDescent="0.2">
      <c r="A5" s="118" t="s">
        <v>731</v>
      </c>
      <c r="B5" s="116" t="s">
        <v>1429</v>
      </c>
      <c r="C5" s="116"/>
      <c r="D5" s="370">
        <f>+I5</f>
        <v>0</v>
      </c>
      <c r="E5" s="118" t="s">
        <v>1129</v>
      </c>
      <c r="F5" s="118" t="str">
        <f>IFERROR(VLOOKUP(E5,Tabla_Indices,5,FALSE),"")</f>
        <v>Oficial Especializado</v>
      </c>
      <c r="H5" s="376" t="s">
        <v>731</v>
      </c>
      <c r="I5" s="377"/>
    </row>
    <row r="6" spans="1:9" x14ac:dyDescent="0.2">
      <c r="A6" s="118" t="s">
        <v>1127</v>
      </c>
      <c r="B6" s="116" t="s">
        <v>1429</v>
      </c>
      <c r="C6" s="116"/>
      <c r="D6" s="370">
        <f t="shared" ref="D6:D8" si="0">+I6</f>
        <v>0</v>
      </c>
      <c r="E6" s="118" t="s">
        <v>1128</v>
      </c>
      <c r="F6" s="118" t="str">
        <f t="shared" ref="F6:F10" si="1">IFERROR(VLOOKUP(E6,Tabla_Indices,5,FALSE),"")</f>
        <v xml:space="preserve">Oficial </v>
      </c>
      <c r="H6" s="376" t="s">
        <v>1127</v>
      </c>
      <c r="I6" s="377"/>
    </row>
    <row r="7" spans="1:9" x14ac:dyDescent="0.2">
      <c r="A7" s="118" t="s">
        <v>1430</v>
      </c>
      <c r="B7" s="116" t="s">
        <v>1429</v>
      </c>
      <c r="C7" s="116"/>
      <c r="D7" s="370">
        <f t="shared" si="0"/>
        <v>0</v>
      </c>
      <c r="E7" s="118" t="s">
        <v>1126</v>
      </c>
      <c r="F7" s="118" t="str">
        <f t="shared" si="1"/>
        <v>Ayudante</v>
      </c>
      <c r="H7" s="376" t="s">
        <v>1430</v>
      </c>
      <c r="I7" s="377"/>
    </row>
    <row r="8" spans="1:9" x14ac:dyDescent="0.2">
      <c r="A8" s="118" t="s">
        <v>733</v>
      </c>
      <c r="B8" s="116" t="s">
        <v>1429</v>
      </c>
      <c r="C8" s="116"/>
      <c r="D8" s="370">
        <f t="shared" si="0"/>
        <v>0</v>
      </c>
      <c r="E8" s="118" t="s">
        <v>1126</v>
      </c>
      <c r="F8" s="118" t="str">
        <f t="shared" si="1"/>
        <v>Ayudante</v>
      </c>
      <c r="H8" s="376" t="s">
        <v>733</v>
      </c>
      <c r="I8" s="377"/>
    </row>
    <row r="9" spans="1:9" ht="12.75" thickBot="1" x14ac:dyDescent="0.25">
      <c r="A9" s="118" t="s">
        <v>334</v>
      </c>
      <c r="B9" s="116" t="s">
        <v>1431</v>
      </c>
      <c r="C9" s="116"/>
      <c r="D9" s="370">
        <f>+I9</f>
        <v>0</v>
      </c>
      <c r="E9" s="118" t="s">
        <v>1126</v>
      </c>
      <c r="F9" s="118" t="str">
        <f t="shared" si="1"/>
        <v>Ayudante</v>
      </c>
      <c r="H9" s="378" t="s">
        <v>334</v>
      </c>
      <c r="I9" s="379"/>
    </row>
    <row r="10" spans="1:9" x14ac:dyDescent="0.2">
      <c r="A10" s="118" t="s">
        <v>1432</v>
      </c>
      <c r="B10" s="116" t="s">
        <v>1429</v>
      </c>
      <c r="C10" s="116"/>
      <c r="D10" s="370">
        <f>+I5*0.627</f>
        <v>0</v>
      </c>
      <c r="E10" s="118" t="s">
        <v>1129</v>
      </c>
      <c r="F10" s="118" t="str">
        <f t="shared" si="1"/>
        <v>Oficial Especializado</v>
      </c>
    </row>
    <row r="11" spans="1:9" x14ac:dyDescent="0.2">
      <c r="A11" s="118" t="s">
        <v>1433</v>
      </c>
      <c r="B11" s="116" t="s">
        <v>1429</v>
      </c>
      <c r="C11" s="116"/>
      <c r="D11" s="370">
        <f t="shared" ref="D11:D14" si="2">+I6*0.627</f>
        <v>0</v>
      </c>
      <c r="E11" s="118" t="s">
        <v>1128</v>
      </c>
      <c r="F11" s="118" t="str">
        <f t="shared" ref="F11:F14" si="3">IFERROR(VLOOKUP(E11,Tabla_Indices,5,FALSE),"")</f>
        <v xml:space="preserve">Oficial </v>
      </c>
    </row>
    <row r="12" spans="1:9" x14ac:dyDescent="0.2">
      <c r="A12" s="118" t="s">
        <v>1434</v>
      </c>
      <c r="B12" s="116" t="s">
        <v>1429</v>
      </c>
      <c r="C12" s="116"/>
      <c r="D12" s="370">
        <f t="shared" si="2"/>
        <v>0</v>
      </c>
      <c r="E12" s="118" t="s">
        <v>1126</v>
      </c>
      <c r="F12" s="118" t="str">
        <f t="shared" si="3"/>
        <v>Ayudante</v>
      </c>
    </row>
    <row r="13" spans="1:9" x14ac:dyDescent="0.2">
      <c r="A13" s="118" t="s">
        <v>1435</v>
      </c>
      <c r="B13" s="116" t="s">
        <v>1429</v>
      </c>
      <c r="C13" s="116"/>
      <c r="D13" s="370">
        <f t="shared" si="2"/>
        <v>0</v>
      </c>
      <c r="E13" s="118" t="s">
        <v>1126</v>
      </c>
      <c r="F13" s="118" t="str">
        <f t="shared" si="3"/>
        <v>Ayudante</v>
      </c>
    </row>
    <row r="14" spans="1:9" x14ac:dyDescent="0.2">
      <c r="A14" s="118" t="s">
        <v>1436</v>
      </c>
      <c r="B14" s="116" t="s">
        <v>1431</v>
      </c>
      <c r="C14" s="116"/>
      <c r="D14" s="370">
        <f t="shared" si="2"/>
        <v>0</v>
      </c>
      <c r="E14" s="118" t="s">
        <v>1126</v>
      </c>
      <c r="F14" s="118" t="str">
        <f t="shared" si="3"/>
        <v>Ayudante</v>
      </c>
    </row>
    <row r="15" spans="1:9" x14ac:dyDescent="0.2">
      <c r="A15" s="371" t="s">
        <v>2118</v>
      </c>
      <c r="B15" s="372"/>
      <c r="C15" s="372"/>
      <c r="D15" s="373"/>
      <c r="E15" s="371"/>
      <c r="F15" s="371"/>
    </row>
    <row r="16" spans="1:9" x14ac:dyDescent="0.2">
      <c r="A16" s="415" t="s">
        <v>1384</v>
      </c>
      <c r="B16" s="416" t="s">
        <v>5</v>
      </c>
      <c r="C16" s="417"/>
      <c r="D16" s="417"/>
      <c r="E16" s="415" t="s">
        <v>2119</v>
      </c>
      <c r="F16" s="415" t="str">
        <f t="shared" ref="F16:F17" si="4">IFERROR(VLOOKUP(E16,Tabla_Indices,5,FALSE),"")</f>
        <v xml:space="preserve">Papeles                                                              </v>
      </c>
    </row>
    <row r="17" spans="1:7" x14ac:dyDescent="0.2">
      <c r="A17" s="118" t="s">
        <v>1385</v>
      </c>
      <c r="B17" s="116" t="s">
        <v>5</v>
      </c>
      <c r="C17" s="403"/>
      <c r="D17" s="402"/>
      <c r="E17" s="118" t="s">
        <v>1134</v>
      </c>
      <c r="F17" s="118" t="str">
        <f t="shared" si="4"/>
        <v xml:space="preserve">Herramientas de mano                                                   </v>
      </c>
    </row>
    <row r="18" spans="1:7" x14ac:dyDescent="0.2">
      <c r="A18" s="118" t="s">
        <v>1386</v>
      </c>
      <c r="B18" s="116" t="s">
        <v>5</v>
      </c>
      <c r="C18" s="403"/>
      <c r="D18" s="402"/>
      <c r="E18" s="118" t="s">
        <v>1387</v>
      </c>
      <c r="F18" s="118" t="str">
        <f t="shared" ref="F18:F19" si="5">IFERROR(VLOOKUP(E18,Tabla_Indices,5,FALSE),"")</f>
        <v xml:space="preserve">Chapas metálicas                                                       </v>
      </c>
      <c r="G18" s="118"/>
    </row>
    <row r="19" spans="1:7" x14ac:dyDescent="0.2">
      <c r="A19" s="118" t="s">
        <v>1388</v>
      </c>
      <c r="B19" s="116" t="s">
        <v>5</v>
      </c>
      <c r="C19" s="403"/>
      <c r="D19" s="402"/>
      <c r="E19" s="118" t="s">
        <v>1390</v>
      </c>
      <c r="F19" s="118" t="str">
        <f t="shared" si="5"/>
        <v>Máquinas herramientas y sus accesorios (incluye: Tornos y sus partes y piezas, Taladros, Amoladoras, Máquinas para carpintería, Soldadoras eléctricas y Accesorio para máquinas herramientas)</v>
      </c>
      <c r="G19" s="118"/>
    </row>
    <row r="20" spans="1:7" x14ac:dyDescent="0.2">
      <c r="A20" s="118" t="s">
        <v>1389</v>
      </c>
      <c r="B20" s="116" t="s">
        <v>5</v>
      </c>
      <c r="C20" s="403"/>
      <c r="D20" s="402"/>
      <c r="E20" s="118" t="s">
        <v>1390</v>
      </c>
      <c r="F20" s="118" t="str">
        <f t="shared" ref="F20:F22" si="6">IFERROR(VLOOKUP(E20,Tabla_Indices,5,FALSE),"")</f>
        <v>Máquinas herramientas y sus accesorios (incluye: Tornos y sus partes y piezas, Taladros, Amoladoras, Máquinas para carpintería, Soldadoras eléctricas y Accesorio para máquinas herramientas)</v>
      </c>
    </row>
    <row r="21" spans="1:7" x14ac:dyDescent="0.2">
      <c r="A21" s="118" t="s">
        <v>1391</v>
      </c>
      <c r="B21" s="116" t="s">
        <v>5</v>
      </c>
      <c r="C21" s="403"/>
      <c r="D21" s="402"/>
      <c r="E21" s="118" t="s">
        <v>1390</v>
      </c>
      <c r="F21" s="118" t="str">
        <f t="shared" si="6"/>
        <v>Máquinas herramientas y sus accesorios (incluye: Tornos y sus partes y piezas, Taladros, Amoladoras, Máquinas para carpintería, Soldadoras eléctricas y Accesorio para máquinas herramientas)</v>
      </c>
    </row>
    <row r="22" spans="1:7" x14ac:dyDescent="0.2">
      <c r="A22" s="118" t="s">
        <v>1392</v>
      </c>
      <c r="B22" s="116" t="s">
        <v>1259</v>
      </c>
      <c r="C22" s="403"/>
      <c r="D22" s="402"/>
      <c r="E22" s="118" t="s">
        <v>1425</v>
      </c>
      <c r="F22" s="118" t="str">
        <f t="shared" si="6"/>
        <v>Gastos generales</v>
      </c>
    </row>
    <row r="23" spans="1:7" x14ac:dyDescent="0.2">
      <c r="A23" s="394" t="s">
        <v>1419</v>
      </c>
      <c r="B23" s="116" t="s">
        <v>6</v>
      </c>
      <c r="C23" s="403"/>
      <c r="D23" s="403">
        <f>+C23*1.07</f>
        <v>0</v>
      </c>
      <c r="E23" s="118" t="s">
        <v>1135</v>
      </c>
      <c r="F23" s="118" t="str">
        <f t="shared" ref="F23:F24" si="7">IFERROR(VLOOKUP(E23,Tabla_Indices,5,FALSE),"")</f>
        <v>Hormigón elaborado</v>
      </c>
    </row>
    <row r="24" spans="1:7" x14ac:dyDescent="0.2">
      <c r="A24" s="118" t="s">
        <v>1420</v>
      </c>
      <c r="B24" s="116" t="s">
        <v>5</v>
      </c>
      <c r="C24" s="413"/>
      <c r="D24" s="403">
        <f>+C24*1.07</f>
        <v>0</v>
      </c>
      <c r="E24" s="118" t="s">
        <v>1390</v>
      </c>
      <c r="F24" s="118" t="str">
        <f t="shared" si="7"/>
        <v>Máquinas herramientas y sus accesorios (incluye: Tornos y sus partes y piezas, Taladros, Amoladoras, Máquinas para carpintería, Soldadoras eléctricas y Accesorio para máquinas herramientas)</v>
      </c>
    </row>
    <row r="25" spans="1:7" x14ac:dyDescent="0.2">
      <c r="A25" s="118" t="s">
        <v>1421</v>
      </c>
      <c r="B25" s="116" t="s">
        <v>5</v>
      </c>
      <c r="C25" s="402"/>
      <c r="D25" s="403">
        <f>+C25*1.07</f>
        <v>0</v>
      </c>
      <c r="E25" s="118" t="s">
        <v>1133</v>
      </c>
      <c r="F25" s="118" t="str">
        <f t="shared" ref="F25" si="8">IFERROR(VLOOKUP(E25,Tabla_Indices,5,FALSE),"")</f>
        <v>Camión volcador</v>
      </c>
    </row>
    <row r="26" spans="1:7" x14ac:dyDescent="0.2">
      <c r="A26" s="118"/>
      <c r="B26" s="116"/>
      <c r="C26" s="116"/>
      <c r="D26" s="370"/>
      <c r="E26" s="118"/>
      <c r="F26" s="118"/>
    </row>
    <row r="27" spans="1:7" x14ac:dyDescent="0.2">
      <c r="A27" s="118"/>
      <c r="B27" s="116"/>
      <c r="C27" s="116"/>
      <c r="D27" s="370"/>
      <c r="E27" s="118"/>
      <c r="F27" s="118"/>
    </row>
    <row r="28" spans="1:7" x14ac:dyDescent="0.2">
      <c r="A28" s="118"/>
      <c r="B28" s="116"/>
      <c r="C28" s="116"/>
      <c r="D28" s="370"/>
      <c r="E28" s="118"/>
      <c r="F28" s="118"/>
    </row>
    <row r="29" spans="1:7" x14ac:dyDescent="0.2">
      <c r="A29" s="118"/>
      <c r="B29" s="116"/>
      <c r="C29" s="116"/>
      <c r="D29" s="370"/>
      <c r="E29" s="118"/>
      <c r="F29" s="118"/>
    </row>
    <row r="30" spans="1:7" x14ac:dyDescent="0.2">
      <c r="A30" s="118"/>
      <c r="B30" s="116"/>
      <c r="C30" s="116"/>
      <c r="D30" s="370"/>
      <c r="E30" s="118"/>
      <c r="F30" s="118"/>
    </row>
    <row r="31" spans="1:7" x14ac:dyDescent="0.2">
      <c r="A31" s="118"/>
      <c r="B31" s="116"/>
      <c r="C31" s="116"/>
      <c r="D31" s="370"/>
      <c r="E31" s="118"/>
      <c r="F31" s="118"/>
    </row>
    <row r="32" spans="1:7" x14ac:dyDescent="0.2">
      <c r="A32" s="118"/>
      <c r="B32" s="116"/>
      <c r="C32" s="116"/>
      <c r="D32" s="370"/>
      <c r="E32" s="118"/>
      <c r="F32" s="118"/>
    </row>
    <row r="33" spans="1:11" x14ac:dyDescent="0.2">
      <c r="A33" s="118"/>
      <c r="B33" s="116"/>
      <c r="C33" s="116"/>
      <c r="D33" s="370"/>
      <c r="E33" s="118"/>
      <c r="F33" s="118"/>
    </row>
    <row r="34" spans="1:11" x14ac:dyDescent="0.2">
      <c r="A34" s="118"/>
      <c r="B34" s="116"/>
      <c r="C34" s="116"/>
      <c r="D34" s="370"/>
      <c r="E34" s="118"/>
      <c r="F34" s="118"/>
    </row>
    <row r="35" spans="1:11" x14ac:dyDescent="0.2">
      <c r="A35" s="118"/>
      <c r="B35" s="116"/>
      <c r="C35" s="116"/>
      <c r="D35" s="370"/>
      <c r="E35" s="118"/>
      <c r="F35" s="118"/>
    </row>
    <row r="36" spans="1:11" x14ac:dyDescent="0.2">
      <c r="A36" s="118"/>
      <c r="B36" s="116"/>
      <c r="C36" s="116"/>
      <c r="D36" s="370"/>
      <c r="E36" s="118"/>
      <c r="F36" s="118"/>
    </row>
    <row r="37" spans="1:11" x14ac:dyDescent="0.2">
      <c r="A37" s="371" t="s">
        <v>1437</v>
      </c>
      <c r="B37" s="372"/>
      <c r="C37" s="372"/>
      <c r="D37" s="373"/>
      <c r="E37" s="371"/>
      <c r="F37" s="371"/>
    </row>
    <row r="38" spans="1:11" x14ac:dyDescent="0.2">
      <c r="A38" s="118" t="str">
        <f t="shared" ref="A38:A101" si="9">+CONCATENATE(H38," - ",I38," - año: ",J38)</f>
        <v>Camioneta  - FORD XLT  - año: 2000</v>
      </c>
      <c r="B38" s="116" t="s">
        <v>1438</v>
      </c>
      <c r="C38" s="116"/>
      <c r="D38" s="380"/>
      <c r="E38" s="118" t="s">
        <v>1439</v>
      </c>
      <c r="F38" s="118" t="str">
        <f t="shared" ref="F38:F101" si="10">IFERROR(VLOOKUP(E38,Tabla_Indices,5,FALSE),"")</f>
        <v>Camioneta</v>
      </c>
      <c r="H38" s="381" t="s">
        <v>1440</v>
      </c>
      <c r="I38" s="381" t="s">
        <v>1441</v>
      </c>
      <c r="J38" s="381">
        <v>2000</v>
      </c>
      <c r="K38" s="382">
        <v>1</v>
      </c>
    </row>
    <row r="39" spans="1:11" x14ac:dyDescent="0.2">
      <c r="A39" s="118" t="str">
        <f t="shared" si="9"/>
        <v>Compresor 150L - BTA - año: 2001</v>
      </c>
      <c r="B39" s="116" t="s">
        <v>1438</v>
      </c>
      <c r="C39" s="116"/>
      <c r="D39" s="380"/>
      <c r="E39" s="118"/>
      <c r="F39" s="118" t="str">
        <f t="shared" si="10"/>
        <v/>
      </c>
      <c r="H39" s="381" t="s">
        <v>1442</v>
      </c>
      <c r="I39" s="381" t="s">
        <v>1443</v>
      </c>
      <c r="J39" s="381">
        <v>2001</v>
      </c>
      <c r="K39" s="382">
        <v>1</v>
      </c>
    </row>
    <row r="40" spans="1:11" x14ac:dyDescent="0.2">
      <c r="A40" s="118" t="str">
        <f t="shared" si="9"/>
        <v>Compresor 50L - BTA - año: 2001</v>
      </c>
      <c r="B40" s="116" t="s">
        <v>1438</v>
      </c>
      <c r="C40" s="116"/>
      <c r="D40" s="380"/>
      <c r="E40" s="118"/>
      <c r="F40" s="118" t="str">
        <f t="shared" si="10"/>
        <v/>
      </c>
      <c r="H40" s="381" t="s">
        <v>1444</v>
      </c>
      <c r="I40" s="381" t="s">
        <v>1443</v>
      </c>
      <c r="J40" s="381">
        <v>2001</v>
      </c>
      <c r="K40" s="382">
        <v>1</v>
      </c>
    </row>
    <row r="41" spans="1:11" x14ac:dyDescent="0.2">
      <c r="A41" s="118" t="str">
        <f t="shared" si="9"/>
        <v>Hormigonera 180 lts.  tipo L – 180 - SORRENTO - año: 2001</v>
      </c>
      <c r="B41" s="116" t="s">
        <v>1438</v>
      </c>
      <c r="C41" s="116">
        <v>1</v>
      </c>
      <c r="D41" s="380"/>
      <c r="E41" s="118" t="s">
        <v>1134</v>
      </c>
      <c r="F41" s="118" t="str">
        <f t="shared" si="10"/>
        <v xml:space="preserve">Herramientas de mano                                                   </v>
      </c>
      <c r="H41" s="381" t="s">
        <v>1445</v>
      </c>
      <c r="I41" s="381" t="s">
        <v>1446</v>
      </c>
      <c r="J41" s="381">
        <v>2001</v>
      </c>
      <c r="K41" s="382">
        <v>4</v>
      </c>
    </row>
    <row r="42" spans="1:11" x14ac:dyDescent="0.2">
      <c r="A42" s="118" t="str">
        <f t="shared" si="9"/>
        <v>Vibrador para hormigón  - CETEC - año: 2001</v>
      </c>
      <c r="B42" s="116" t="s">
        <v>1438</v>
      </c>
      <c r="C42" s="116"/>
      <c r="D42" s="380"/>
      <c r="E42" s="118"/>
      <c r="F42" s="118" t="str">
        <f t="shared" si="10"/>
        <v/>
      </c>
      <c r="H42" s="381" t="s">
        <v>1447</v>
      </c>
      <c r="I42" s="381" t="s">
        <v>1448</v>
      </c>
      <c r="J42" s="381">
        <v>2001</v>
      </c>
      <c r="K42" s="382">
        <v>1</v>
      </c>
    </row>
    <row r="43" spans="1:11" x14ac:dyDescent="0.2">
      <c r="A43" s="118" t="str">
        <f t="shared" si="9"/>
        <v>Motocompresor    6 m3/min - CETEC - año: 2002</v>
      </c>
      <c r="B43" s="116" t="s">
        <v>1438</v>
      </c>
      <c r="C43" s="116"/>
      <c r="D43" s="380"/>
      <c r="E43" s="118"/>
      <c r="F43" s="118" t="str">
        <f t="shared" si="10"/>
        <v/>
      </c>
      <c r="H43" s="381" t="s">
        <v>1449</v>
      </c>
      <c r="I43" s="381" t="s">
        <v>1448</v>
      </c>
      <c r="J43" s="381">
        <v>2002</v>
      </c>
      <c r="K43" s="382">
        <v>1</v>
      </c>
    </row>
    <row r="44" spans="1:11" x14ac:dyDescent="0.2">
      <c r="A44" s="118" t="str">
        <f t="shared" si="9"/>
        <v>Pisón manual -  - año: 2002</v>
      </c>
      <c r="B44" s="116" t="s">
        <v>1438</v>
      </c>
      <c r="C44" s="116"/>
      <c r="D44" s="380"/>
      <c r="E44" s="118"/>
      <c r="F44" s="118" t="str">
        <f t="shared" si="10"/>
        <v/>
      </c>
      <c r="H44" s="381" t="s">
        <v>1450</v>
      </c>
      <c r="I44" s="381"/>
      <c r="J44" s="381">
        <v>2002</v>
      </c>
      <c r="K44" s="382">
        <v>2</v>
      </c>
    </row>
    <row r="45" spans="1:11" x14ac:dyDescent="0.2">
      <c r="A45" s="118" t="str">
        <f t="shared" si="9"/>
        <v>Bomba de achique con motor a explosión marca Honda - HONDA  - año: 2002</v>
      </c>
      <c r="B45" s="116" t="s">
        <v>1438</v>
      </c>
      <c r="C45" s="116"/>
      <c r="D45" s="380"/>
      <c r="E45" s="118"/>
      <c r="F45" s="118" t="str">
        <f t="shared" si="10"/>
        <v/>
      </c>
      <c r="H45" s="381" t="s">
        <v>1451</v>
      </c>
      <c r="I45" s="381" t="s">
        <v>1452</v>
      </c>
      <c r="J45" s="381">
        <v>2002</v>
      </c>
      <c r="K45" s="382">
        <v>1</v>
      </c>
    </row>
    <row r="46" spans="1:11" x14ac:dyDescent="0.2">
      <c r="A46" s="118" t="str">
        <f t="shared" si="9"/>
        <v>Bomba Centrífuga 5-40 Lts/min - GAMMA - año: 2002</v>
      </c>
      <c r="B46" s="116" t="s">
        <v>1438</v>
      </c>
      <c r="C46" s="116"/>
      <c r="D46" s="380"/>
      <c r="E46" s="118"/>
      <c r="F46" s="118" t="str">
        <f t="shared" si="10"/>
        <v/>
      </c>
      <c r="H46" s="381" t="s">
        <v>1453</v>
      </c>
      <c r="I46" s="381" t="s">
        <v>1454</v>
      </c>
      <c r="J46" s="381">
        <v>2002</v>
      </c>
      <c r="K46" s="382">
        <v>1</v>
      </c>
    </row>
    <row r="47" spans="1:11" x14ac:dyDescent="0.2">
      <c r="A47" s="118" t="str">
        <f t="shared" si="9"/>
        <v>Martillo neumático con sus puntas correspondientes - CETEC - año: 2002</v>
      </c>
      <c r="B47" s="116" t="s">
        <v>1438</v>
      </c>
      <c r="C47" s="116"/>
      <c r="D47" s="380"/>
      <c r="E47" s="118"/>
      <c r="F47" s="118" t="str">
        <f t="shared" si="10"/>
        <v/>
      </c>
      <c r="H47" s="381" t="s">
        <v>1455</v>
      </c>
      <c r="I47" s="381" t="s">
        <v>1448</v>
      </c>
      <c r="J47" s="381">
        <v>2002</v>
      </c>
      <c r="K47" s="382">
        <v>1</v>
      </c>
    </row>
    <row r="48" spans="1:11" x14ac:dyDescent="0.2">
      <c r="A48" s="118" t="str">
        <f t="shared" si="9"/>
        <v xml:space="preserve">Conos reflectivos y  balizas intermitentes -  - año: </v>
      </c>
      <c r="B48" s="116" t="s">
        <v>1438</v>
      </c>
      <c r="C48" s="116"/>
      <c r="D48" s="380"/>
      <c r="E48" s="118"/>
      <c r="F48" s="118" t="str">
        <f t="shared" si="10"/>
        <v/>
      </c>
      <c r="H48" s="381" t="s">
        <v>1456</v>
      </c>
      <c r="I48" s="381"/>
      <c r="J48" s="381"/>
      <c r="K48" s="382">
        <v>10</v>
      </c>
    </row>
    <row r="49" spans="1:11" x14ac:dyDescent="0.2">
      <c r="A49" s="118" t="str">
        <f t="shared" si="9"/>
        <v xml:space="preserve">Carteles  de Obra y Vallas   -  - año: </v>
      </c>
      <c r="B49" s="116" t="s">
        <v>1438</v>
      </c>
      <c r="C49" s="116"/>
      <c r="D49" s="380"/>
      <c r="E49" s="118"/>
      <c r="F49" s="118" t="str">
        <f t="shared" si="10"/>
        <v/>
      </c>
      <c r="H49" s="381" t="s">
        <v>1457</v>
      </c>
      <c r="I49" s="381"/>
      <c r="J49" s="381"/>
      <c r="K49" s="382">
        <v>10</v>
      </c>
    </row>
    <row r="50" spans="1:11" x14ac:dyDescent="0.2">
      <c r="A50" s="118" t="str">
        <f t="shared" si="9"/>
        <v xml:space="preserve">Vallas Metalicas  -  - año: </v>
      </c>
      <c r="B50" s="116" t="s">
        <v>1438</v>
      </c>
      <c r="C50" s="116"/>
      <c r="D50" s="380"/>
      <c r="E50" s="118"/>
      <c r="F50" s="118" t="str">
        <f t="shared" si="10"/>
        <v/>
      </c>
      <c r="H50" s="381" t="s">
        <v>1458</v>
      </c>
      <c r="I50" s="381"/>
      <c r="J50" s="381"/>
      <c r="K50" s="382">
        <v>30</v>
      </c>
    </row>
    <row r="51" spans="1:11" x14ac:dyDescent="0.2">
      <c r="A51" s="118" t="str">
        <f t="shared" si="9"/>
        <v>Hormigonera Trifasica  350Lts  -  - año: 2002</v>
      </c>
      <c r="B51" s="116" t="s">
        <v>1438</v>
      </c>
      <c r="C51" s="116"/>
      <c r="D51" s="380"/>
      <c r="E51" s="118"/>
      <c r="F51" s="118" t="str">
        <f t="shared" si="10"/>
        <v/>
      </c>
      <c r="H51" s="381" t="s">
        <v>1459</v>
      </c>
      <c r="I51" s="381"/>
      <c r="J51" s="381">
        <v>2002</v>
      </c>
      <c r="K51" s="382">
        <v>1</v>
      </c>
    </row>
    <row r="52" spans="1:11" x14ac:dyDescent="0.2">
      <c r="A52" s="118" t="str">
        <f t="shared" si="9"/>
        <v>Tablones de distintas medidas -  - año: 2002</v>
      </c>
      <c r="B52" s="116" t="s">
        <v>1438</v>
      </c>
      <c r="C52" s="116"/>
      <c r="D52" s="380"/>
      <c r="E52" s="118"/>
      <c r="F52" s="118" t="str">
        <f t="shared" si="10"/>
        <v/>
      </c>
      <c r="H52" s="381" t="s">
        <v>1460</v>
      </c>
      <c r="I52" s="381"/>
      <c r="J52" s="381">
        <v>2002</v>
      </c>
      <c r="K52" s="382">
        <v>1</v>
      </c>
    </row>
    <row r="53" spans="1:11" x14ac:dyDescent="0.2">
      <c r="A53" s="118" t="str">
        <f t="shared" si="9"/>
        <v>Pala punta corazón -  - año: 2002</v>
      </c>
      <c r="B53" s="116" t="s">
        <v>1438</v>
      </c>
      <c r="C53" s="116"/>
      <c r="D53" s="380"/>
      <c r="E53" s="118"/>
      <c r="F53" s="118" t="str">
        <f t="shared" si="10"/>
        <v/>
      </c>
      <c r="H53" s="381" t="s">
        <v>1461</v>
      </c>
      <c r="I53" s="381"/>
      <c r="J53" s="381">
        <v>2002</v>
      </c>
      <c r="K53" s="382">
        <v>10</v>
      </c>
    </row>
    <row r="54" spans="1:11" x14ac:dyDescent="0.2">
      <c r="A54" s="118" t="str">
        <f t="shared" si="9"/>
        <v>Picos -  - año: 2002</v>
      </c>
      <c r="B54" s="116" t="s">
        <v>1438</v>
      </c>
      <c r="C54" s="116"/>
      <c r="D54" s="380"/>
      <c r="E54" s="118"/>
      <c r="F54" s="118" t="str">
        <f t="shared" si="10"/>
        <v/>
      </c>
      <c r="H54" s="381" t="s">
        <v>1462</v>
      </c>
      <c r="I54" s="381"/>
      <c r="J54" s="381">
        <v>2002</v>
      </c>
      <c r="K54" s="382">
        <v>10</v>
      </c>
    </row>
    <row r="55" spans="1:11" x14ac:dyDescent="0.2">
      <c r="A55" s="118" t="str">
        <f t="shared" si="9"/>
        <v>Carretillas de chapa -  - año: 2002</v>
      </c>
      <c r="B55" s="116" t="s">
        <v>1438</v>
      </c>
      <c r="C55" s="116"/>
      <c r="D55" s="380"/>
      <c r="E55" s="118"/>
      <c r="F55" s="118" t="str">
        <f t="shared" si="10"/>
        <v/>
      </c>
      <c r="H55" s="381" t="s">
        <v>1463</v>
      </c>
      <c r="I55" s="381"/>
      <c r="J55" s="381">
        <v>2002</v>
      </c>
      <c r="K55" s="382">
        <v>10</v>
      </c>
    </row>
    <row r="56" spans="1:11" x14ac:dyDescent="0.2">
      <c r="A56" s="118" t="str">
        <f t="shared" si="9"/>
        <v>Equipos de albañilería (cuchara ,baldes y martelina) -  - año: 2002</v>
      </c>
      <c r="B56" s="116" t="s">
        <v>1438</v>
      </c>
      <c r="C56" s="116"/>
      <c r="D56" s="380"/>
      <c r="E56" s="118"/>
      <c r="F56" s="118" t="str">
        <f t="shared" si="10"/>
        <v/>
      </c>
      <c r="H56" s="381" t="s">
        <v>1464</v>
      </c>
      <c r="I56" s="381"/>
      <c r="J56" s="381">
        <v>2002</v>
      </c>
      <c r="K56" s="382">
        <v>6</v>
      </c>
    </row>
    <row r="57" spans="1:11" x14ac:dyDescent="0.2">
      <c r="A57" s="118" t="str">
        <f t="shared" si="9"/>
        <v>Maquina Aserradora disco 14” Motor Honda 5.5 Hp.- - HONDA  - año: 2002</v>
      </c>
      <c r="B57" s="116" t="s">
        <v>1438</v>
      </c>
      <c r="C57" s="116"/>
      <c r="D57" s="380"/>
      <c r="E57" s="118" t="s">
        <v>1134</v>
      </c>
      <c r="F57" s="118" t="str">
        <f t="shared" si="10"/>
        <v xml:space="preserve">Herramientas de mano                                                   </v>
      </c>
      <c r="H57" s="381" t="s">
        <v>1465</v>
      </c>
      <c r="I57" s="381" t="s">
        <v>1452</v>
      </c>
      <c r="J57" s="381">
        <v>2002</v>
      </c>
      <c r="K57" s="382">
        <v>1</v>
      </c>
    </row>
    <row r="58" spans="1:11" x14ac:dyDescent="0.2">
      <c r="A58" s="118" t="str">
        <f t="shared" si="9"/>
        <v>Cascos , Antiparras ,Guantes y Botines -  - año: 2002</v>
      </c>
      <c r="B58" s="116" t="s">
        <v>1438</v>
      </c>
      <c r="C58" s="116"/>
      <c r="D58" s="380"/>
      <c r="E58" s="118"/>
      <c r="F58" s="118" t="str">
        <f t="shared" si="10"/>
        <v/>
      </c>
      <c r="H58" s="381" t="s">
        <v>1466</v>
      </c>
      <c r="I58" s="381"/>
      <c r="J58" s="381">
        <v>2002</v>
      </c>
      <c r="K58" s="382">
        <v>1</v>
      </c>
    </row>
    <row r="59" spans="1:11" x14ac:dyDescent="0.2">
      <c r="A59" s="118" t="str">
        <f t="shared" si="9"/>
        <v>Taladro Percutor 10 Y 13mm - BOSCH - año: 2002</v>
      </c>
      <c r="B59" s="116" t="s">
        <v>1438</v>
      </c>
      <c r="C59" s="116"/>
      <c r="D59" s="380"/>
      <c r="E59" s="118"/>
      <c r="F59" s="118" t="str">
        <f t="shared" si="10"/>
        <v/>
      </c>
      <c r="H59" s="381" t="s">
        <v>1467</v>
      </c>
      <c r="I59" s="381" t="s">
        <v>1468</v>
      </c>
      <c r="J59" s="381">
        <v>2002</v>
      </c>
      <c r="K59" s="382">
        <v>2</v>
      </c>
    </row>
    <row r="60" spans="1:11" x14ac:dyDescent="0.2">
      <c r="A60" s="118" t="str">
        <f t="shared" si="9"/>
        <v>Matafuego de 10Kg tipo ABC -  - año: 2002</v>
      </c>
      <c r="B60" s="116" t="s">
        <v>1438</v>
      </c>
      <c r="C60" s="116"/>
      <c r="D60" s="380"/>
      <c r="E60" s="118"/>
      <c r="F60" s="118" t="str">
        <f t="shared" si="10"/>
        <v/>
      </c>
      <c r="H60" s="381" t="s">
        <v>1469</v>
      </c>
      <c r="I60" s="381"/>
      <c r="J60" s="381">
        <v>2002</v>
      </c>
      <c r="K60" s="382">
        <v>1</v>
      </c>
    </row>
    <row r="61" spans="1:11" x14ac:dyDescent="0.2">
      <c r="A61" s="118" t="str">
        <f t="shared" si="9"/>
        <v>Andamio Tubular Cuerpo -  - año: 2002</v>
      </c>
      <c r="B61" s="116" t="s">
        <v>1438</v>
      </c>
      <c r="C61" s="116"/>
      <c r="D61" s="380"/>
      <c r="E61" s="118"/>
      <c r="F61" s="118" t="str">
        <f t="shared" si="10"/>
        <v/>
      </c>
      <c r="H61" s="381" t="s">
        <v>1470</v>
      </c>
      <c r="I61" s="381"/>
      <c r="J61" s="381">
        <v>2002</v>
      </c>
      <c r="K61" s="382">
        <v>7</v>
      </c>
    </row>
    <row r="62" spans="1:11" x14ac:dyDescent="0.2">
      <c r="A62" s="118" t="str">
        <f t="shared" si="9"/>
        <v>Caballete Telescópico  -  - año: 2002</v>
      </c>
      <c r="B62" s="116" t="s">
        <v>1438</v>
      </c>
      <c r="C62" s="116"/>
      <c r="D62" s="380"/>
      <c r="E62" s="118"/>
      <c r="F62" s="118" t="str">
        <f t="shared" si="10"/>
        <v/>
      </c>
      <c r="H62" s="381" t="s">
        <v>1471</v>
      </c>
      <c r="I62" s="381"/>
      <c r="J62" s="381">
        <v>2002</v>
      </c>
      <c r="K62" s="382">
        <v>6</v>
      </c>
    </row>
    <row r="63" spans="1:11" x14ac:dyDescent="0.2">
      <c r="A63" s="118" t="str">
        <f t="shared" si="9"/>
        <v>Aparejo 300Kg -  - año: 2003</v>
      </c>
      <c r="B63" s="116" t="s">
        <v>1438</v>
      </c>
      <c r="C63" s="116"/>
      <c r="D63" s="380"/>
      <c r="E63" s="118"/>
      <c r="F63" s="118" t="str">
        <f t="shared" si="10"/>
        <v/>
      </c>
      <c r="H63" s="381" t="s">
        <v>1472</v>
      </c>
      <c r="I63" s="381"/>
      <c r="J63" s="381">
        <v>2003</v>
      </c>
      <c r="K63" s="382">
        <v>1</v>
      </c>
    </row>
    <row r="64" spans="1:11" x14ac:dyDescent="0.2">
      <c r="A64" s="118" t="str">
        <f t="shared" si="9"/>
        <v>Vibrocompactadora Motor honda 5.5 Hp , 82kg. 1500 N a plancha - HONDA  - año: 2004</v>
      </c>
      <c r="B64" s="116" t="s">
        <v>1438</v>
      </c>
      <c r="C64" s="116"/>
      <c r="D64" s="380"/>
      <c r="E64" s="118"/>
      <c r="F64" s="118" t="str">
        <f t="shared" si="10"/>
        <v/>
      </c>
      <c r="H64" s="381" t="s">
        <v>1473</v>
      </c>
      <c r="I64" s="381" t="s">
        <v>1452</v>
      </c>
      <c r="J64" s="381">
        <v>2004</v>
      </c>
      <c r="K64" s="382">
        <v>1</v>
      </c>
    </row>
    <row r="65" spans="1:11" x14ac:dyDescent="0.2">
      <c r="A65" s="118" t="str">
        <f t="shared" si="9"/>
        <v>Moladora   Disco 9” 852 W - MAKITA - año: 2004</v>
      </c>
      <c r="B65" s="116" t="s">
        <v>1438</v>
      </c>
      <c r="C65" s="116"/>
      <c r="D65" s="380"/>
      <c r="E65" s="118" t="s">
        <v>1134</v>
      </c>
      <c r="F65" s="118" t="str">
        <f t="shared" si="10"/>
        <v xml:space="preserve">Herramientas de mano                                                   </v>
      </c>
      <c r="H65" s="381" t="s">
        <v>1474</v>
      </c>
      <c r="I65" s="381" t="s">
        <v>1475</v>
      </c>
      <c r="J65" s="381">
        <v>2004</v>
      </c>
      <c r="K65" s="382">
        <v>1</v>
      </c>
    </row>
    <row r="66" spans="1:11" x14ac:dyDescent="0.2">
      <c r="A66" s="118" t="str">
        <f t="shared" si="9"/>
        <v>Moladora disco 4” - BLACK Y DEKERT - año: 2004</v>
      </c>
      <c r="B66" s="116" t="s">
        <v>1438</v>
      </c>
      <c r="C66" s="116"/>
      <c r="D66" s="380"/>
      <c r="E66" s="118"/>
      <c r="F66" s="118" t="str">
        <f t="shared" si="10"/>
        <v/>
      </c>
      <c r="H66" s="381" t="s">
        <v>1476</v>
      </c>
      <c r="I66" s="381" t="s">
        <v>1477</v>
      </c>
      <c r="J66" s="381">
        <v>2004</v>
      </c>
      <c r="K66" s="382">
        <v>1</v>
      </c>
    </row>
    <row r="67" spans="1:11" x14ac:dyDescent="0.2">
      <c r="A67" s="118" t="str">
        <f t="shared" si="9"/>
        <v>Soldadora 450amp - TAURO - año: 2006</v>
      </c>
      <c r="B67" s="116" t="s">
        <v>1438</v>
      </c>
      <c r="C67" s="116"/>
      <c r="D67" s="380"/>
      <c r="E67" s="118"/>
      <c r="F67" s="118" t="str">
        <f t="shared" si="10"/>
        <v/>
      </c>
      <c r="H67" s="381" t="s">
        <v>1478</v>
      </c>
      <c r="I67" s="381" t="s">
        <v>1479</v>
      </c>
      <c r="J67" s="381">
        <v>2006</v>
      </c>
      <c r="K67" s="382">
        <v>1</v>
      </c>
    </row>
    <row r="68" spans="1:11" x14ac:dyDescent="0.2">
      <c r="A68" s="118" t="str">
        <f t="shared" si="9"/>
        <v>Compactadora Meijo con motor a explosion rowing 5.5 Hp , 82kg. 1500 N Tipo canguro - MEIJO - año: 2006</v>
      </c>
      <c r="B68" s="116" t="s">
        <v>1438</v>
      </c>
      <c r="C68" s="116"/>
      <c r="D68" s="380"/>
      <c r="E68" s="118" t="s">
        <v>1480</v>
      </c>
      <c r="F68" s="118" t="str">
        <f t="shared" si="10"/>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
      <c r="H68" s="381" t="s">
        <v>1481</v>
      </c>
      <c r="I68" s="381" t="s">
        <v>1482</v>
      </c>
      <c r="J68" s="381">
        <v>2006</v>
      </c>
      <c r="K68" s="382">
        <v>1</v>
      </c>
    </row>
    <row r="69" spans="1:11" x14ac:dyDescent="0.2">
      <c r="A69" s="118" t="str">
        <f t="shared" si="9"/>
        <v>Moladora   Disco 9” 852 W - BOSH - año: 2006</v>
      </c>
      <c r="B69" s="116" t="s">
        <v>1438</v>
      </c>
      <c r="C69" s="116"/>
      <c r="D69" s="380"/>
      <c r="E69" s="118"/>
      <c r="F69" s="118" t="str">
        <f t="shared" si="10"/>
        <v/>
      </c>
      <c r="H69" s="381" t="s">
        <v>1474</v>
      </c>
      <c r="I69" s="381" t="s">
        <v>1483</v>
      </c>
      <c r="J69" s="381">
        <v>2006</v>
      </c>
      <c r="K69" s="382">
        <v>1</v>
      </c>
    </row>
    <row r="70" spans="1:11" x14ac:dyDescent="0.2">
      <c r="A70" s="118" t="str">
        <f t="shared" si="9"/>
        <v>Moladora   Disco 9” 852 W - METABO - año: 2006</v>
      </c>
      <c r="B70" s="116" t="s">
        <v>1438</v>
      </c>
      <c r="C70" s="116"/>
      <c r="D70" s="380"/>
      <c r="E70" s="118"/>
      <c r="F70" s="118" t="str">
        <f t="shared" si="10"/>
        <v/>
      </c>
      <c r="H70" s="381" t="s">
        <v>1474</v>
      </c>
      <c r="I70" s="381" t="s">
        <v>1484</v>
      </c>
      <c r="J70" s="381">
        <v>2006</v>
      </c>
      <c r="K70" s="382">
        <v>1</v>
      </c>
    </row>
    <row r="71" spans="1:11" x14ac:dyDescent="0.2">
      <c r="A71" s="118" t="str">
        <f t="shared" si="9"/>
        <v>Martillo eléctrico con sus puntas correspondientes  - MAKITA - año: 2006</v>
      </c>
      <c r="B71" s="116" t="s">
        <v>1438</v>
      </c>
      <c r="C71" s="116"/>
      <c r="D71" s="380"/>
      <c r="E71" s="118"/>
      <c r="F71" s="118" t="str">
        <f t="shared" si="10"/>
        <v/>
      </c>
      <c r="H71" s="381" t="s">
        <v>1485</v>
      </c>
      <c r="I71" s="381" t="s">
        <v>1475</v>
      </c>
      <c r="J71" s="381">
        <v>2006</v>
      </c>
      <c r="K71" s="382">
        <v>1</v>
      </c>
    </row>
    <row r="72" spans="1:11" x14ac:dyDescent="0.2">
      <c r="A72" s="118" t="str">
        <f t="shared" si="9"/>
        <v>Escalera de aluminio 9,40mts - FERPACK - año: 2006</v>
      </c>
      <c r="B72" s="116" t="s">
        <v>1438</v>
      </c>
      <c r="C72" s="116"/>
      <c r="D72" s="380"/>
      <c r="E72" s="118"/>
      <c r="F72" s="118" t="str">
        <f t="shared" si="10"/>
        <v/>
      </c>
      <c r="H72" s="381" t="s">
        <v>1486</v>
      </c>
      <c r="I72" s="381" t="s">
        <v>1487</v>
      </c>
      <c r="J72" s="381">
        <v>2006</v>
      </c>
      <c r="K72" s="382">
        <v>1</v>
      </c>
    </row>
    <row r="73" spans="1:11" x14ac:dyDescent="0.2">
      <c r="A73" s="118" t="str">
        <f t="shared" si="9"/>
        <v>Grupo electrogeno 7 KVA Arrancador electrico trifasico  - NIWA  - año: 2009</v>
      </c>
      <c r="B73" s="116" t="s">
        <v>1438</v>
      </c>
      <c r="C73" s="116"/>
      <c r="D73" s="380"/>
      <c r="E73" s="118"/>
      <c r="F73" s="118" t="str">
        <f t="shared" si="10"/>
        <v/>
      </c>
      <c r="H73" s="381" t="s">
        <v>1488</v>
      </c>
      <c r="I73" s="381" t="s">
        <v>1489</v>
      </c>
      <c r="J73" s="381">
        <v>2009</v>
      </c>
      <c r="K73" s="382">
        <v>1</v>
      </c>
    </row>
    <row r="74" spans="1:11" x14ac:dyDescent="0.2">
      <c r="A74" s="118" t="str">
        <f t="shared" si="9"/>
        <v>Rodillo Vibrador Autopropulsado - NIWA - año: 2010</v>
      </c>
      <c r="B74" s="116" t="s">
        <v>1438</v>
      </c>
      <c r="C74" s="116"/>
      <c r="D74" s="380"/>
      <c r="E74" s="118"/>
      <c r="F74" s="118" t="str">
        <f t="shared" si="10"/>
        <v/>
      </c>
      <c r="H74" s="381" t="s">
        <v>1490</v>
      </c>
      <c r="I74" s="381" t="s">
        <v>1491</v>
      </c>
      <c r="J74" s="381">
        <v>2010</v>
      </c>
      <c r="K74" s="382">
        <v>1</v>
      </c>
    </row>
    <row r="75" spans="1:11" x14ac:dyDescent="0.2">
      <c r="A75" s="118" t="str">
        <f t="shared" si="9"/>
        <v>Grupo electrógeno 50KVA  Motor MB 1114 - MERCEDES BENZ - año: 2009</v>
      </c>
      <c r="B75" s="116" t="s">
        <v>1438</v>
      </c>
      <c r="C75" s="116"/>
      <c r="D75" s="380"/>
      <c r="E75" s="118"/>
      <c r="F75" s="118" t="str">
        <f t="shared" si="10"/>
        <v/>
      </c>
      <c r="H75" s="381" t="s">
        <v>1492</v>
      </c>
      <c r="I75" s="381" t="s">
        <v>1493</v>
      </c>
      <c r="J75" s="381">
        <v>2009</v>
      </c>
      <c r="K75" s="382">
        <v>1</v>
      </c>
    </row>
    <row r="76" spans="1:11" x14ac:dyDescent="0.2">
      <c r="A76" s="118" t="str">
        <f t="shared" si="9"/>
        <v>Martillo eléctrico de demolicion con sus puntas correspondientes  - DEWALT  - año: 2010</v>
      </c>
      <c r="B76" s="116" t="s">
        <v>1438</v>
      </c>
      <c r="C76" s="116"/>
      <c r="D76" s="380"/>
      <c r="E76" s="118"/>
      <c r="F76" s="118" t="str">
        <f t="shared" si="10"/>
        <v/>
      </c>
      <c r="H76" s="381" t="s">
        <v>1494</v>
      </c>
      <c r="I76" s="381" t="s">
        <v>1495</v>
      </c>
      <c r="J76" s="381">
        <v>2010</v>
      </c>
      <c r="K76" s="382">
        <v>1</v>
      </c>
    </row>
    <row r="77" spans="1:11" x14ac:dyDescent="0.2">
      <c r="A77" s="118" t="str">
        <f t="shared" si="9"/>
        <v>Encofrado metálico para cámara séptica  -  - año: 2010</v>
      </c>
      <c r="B77" s="116" t="s">
        <v>1438</v>
      </c>
      <c r="C77" s="116"/>
      <c r="D77" s="380"/>
      <c r="E77" s="118"/>
      <c r="F77" s="118" t="str">
        <f t="shared" si="10"/>
        <v/>
      </c>
      <c r="H77" s="381" t="s">
        <v>1496</v>
      </c>
      <c r="I77" s="381"/>
      <c r="J77" s="381">
        <v>2010</v>
      </c>
      <c r="K77" s="382">
        <v>1</v>
      </c>
    </row>
    <row r="78" spans="1:11" x14ac:dyDescent="0.2">
      <c r="A78" s="118" t="str">
        <f t="shared" si="9"/>
        <v>Encofrado metálico para boca de registro   -  - año: 2010</v>
      </c>
      <c r="B78" s="116" t="s">
        <v>1438</v>
      </c>
      <c r="C78" s="116"/>
      <c r="D78" s="380"/>
      <c r="E78" s="118"/>
      <c r="F78" s="118" t="str">
        <f t="shared" si="10"/>
        <v/>
      </c>
      <c r="H78" s="381" t="s">
        <v>1497</v>
      </c>
      <c r="I78" s="381"/>
      <c r="J78" s="381">
        <v>2010</v>
      </c>
      <c r="K78" s="382">
        <v>1</v>
      </c>
    </row>
    <row r="79" spans="1:11" x14ac:dyDescent="0.2">
      <c r="A79" s="118" t="str">
        <f t="shared" si="9"/>
        <v>Camioneta SW4 4x4 3,0D - TOYOTA HILUX  - año: 2010</v>
      </c>
      <c r="B79" s="116" t="s">
        <v>1438</v>
      </c>
      <c r="C79" s="116"/>
      <c r="D79" s="380"/>
      <c r="E79" s="118" t="s">
        <v>1439</v>
      </c>
      <c r="F79" s="118" t="str">
        <f t="shared" si="10"/>
        <v>Camioneta</v>
      </c>
      <c r="H79" s="381" t="s">
        <v>1498</v>
      </c>
      <c r="I79" s="381" t="s">
        <v>1499</v>
      </c>
      <c r="J79" s="381">
        <v>2010</v>
      </c>
      <c r="K79" s="382">
        <v>1</v>
      </c>
    </row>
    <row r="80" spans="1:11" x14ac:dyDescent="0.2">
      <c r="A80" s="118" t="str">
        <f t="shared" si="9"/>
        <v>RETROEXCAVADORA  - MAXION 750 AGCO ALLIS 4X4 - año: 2011</v>
      </c>
      <c r="B80" s="116" t="s">
        <v>1438</v>
      </c>
      <c r="C80" s="116"/>
      <c r="D80" s="380"/>
      <c r="E80" s="118"/>
      <c r="F80" s="118" t="str">
        <f t="shared" si="10"/>
        <v/>
      </c>
      <c r="H80" s="381" t="s">
        <v>1500</v>
      </c>
      <c r="I80" s="381" t="s">
        <v>1501</v>
      </c>
      <c r="J80" s="381">
        <v>2011</v>
      </c>
      <c r="K80" s="382">
        <v>1</v>
      </c>
    </row>
    <row r="81" spans="1:11" x14ac:dyDescent="0.2">
      <c r="A81" s="118" t="str">
        <f t="shared" si="9"/>
        <v>Camioneta  - AMAROK JXK 834 - año: 2011</v>
      </c>
      <c r="B81" s="116" t="s">
        <v>1438</v>
      </c>
      <c r="C81" s="116"/>
      <c r="D81" s="380"/>
      <c r="E81" s="118" t="s">
        <v>1439</v>
      </c>
      <c r="F81" s="118" t="str">
        <f t="shared" si="10"/>
        <v>Camioneta</v>
      </c>
      <c r="H81" s="381" t="s">
        <v>1440</v>
      </c>
      <c r="I81" s="381" t="s">
        <v>1502</v>
      </c>
      <c r="J81" s="381">
        <v>2011</v>
      </c>
      <c r="K81" s="382">
        <v>1</v>
      </c>
    </row>
    <row r="82" spans="1:11" x14ac:dyDescent="0.2">
      <c r="A82" s="118" t="str">
        <f t="shared" si="9"/>
        <v>Nivel Automático   - Topcon AT-B4 - año: 2012</v>
      </c>
      <c r="B82" s="116" t="s">
        <v>1438</v>
      </c>
      <c r="C82" s="116"/>
      <c r="D82" s="380"/>
      <c r="E82" s="118"/>
      <c r="F82" s="118" t="str">
        <f t="shared" si="10"/>
        <v/>
      </c>
      <c r="H82" s="381" t="s">
        <v>1503</v>
      </c>
      <c r="I82" s="381" t="s">
        <v>1504</v>
      </c>
      <c r="J82" s="381">
        <v>2012</v>
      </c>
      <c r="K82" s="382">
        <v>2</v>
      </c>
    </row>
    <row r="83" spans="1:11" x14ac:dyDescent="0.2">
      <c r="A83" s="118" t="str">
        <f t="shared" si="9"/>
        <v>Mira de aluminio c/ nivel esférico  - ALS 5-5 - año: 2012</v>
      </c>
      <c r="B83" s="116" t="s">
        <v>1438</v>
      </c>
      <c r="C83" s="116"/>
      <c r="D83" s="380"/>
      <c r="E83" s="118"/>
      <c r="F83" s="118" t="str">
        <f t="shared" si="10"/>
        <v/>
      </c>
      <c r="H83" s="381" t="s">
        <v>1505</v>
      </c>
      <c r="I83" s="381" t="s">
        <v>1506</v>
      </c>
      <c r="J83" s="381">
        <v>2012</v>
      </c>
      <c r="K83" s="382">
        <v>2</v>
      </c>
    </row>
    <row r="84" spans="1:11" x14ac:dyDescent="0.2">
      <c r="A84" s="118" t="str">
        <f t="shared" si="9"/>
        <v>Trípode de Aluminio  - M2N - año: 2012</v>
      </c>
      <c r="B84" s="116" t="s">
        <v>1438</v>
      </c>
      <c r="C84" s="116"/>
      <c r="D84" s="380"/>
      <c r="E84" s="118"/>
      <c r="F84" s="118" t="str">
        <f t="shared" si="10"/>
        <v/>
      </c>
      <c r="H84" s="381" t="s">
        <v>1507</v>
      </c>
      <c r="I84" s="381" t="s">
        <v>1508</v>
      </c>
      <c r="J84" s="381">
        <v>2012</v>
      </c>
      <c r="K84" s="382">
        <v>2</v>
      </c>
    </row>
    <row r="85" spans="1:11" x14ac:dyDescent="0.2">
      <c r="A85" s="118" t="str">
        <f t="shared" si="9"/>
        <v>Pisón a explosión BTA Naftero VA 340 4HP  - BTA - ROBIN  - año: 2012</v>
      </c>
      <c r="B85" s="116" t="s">
        <v>1438</v>
      </c>
      <c r="C85" s="116"/>
      <c r="D85" s="380"/>
      <c r="E85" s="118"/>
      <c r="F85" s="118" t="str">
        <f t="shared" si="10"/>
        <v/>
      </c>
      <c r="H85" s="381" t="s">
        <v>1509</v>
      </c>
      <c r="I85" s="381" t="s">
        <v>1510</v>
      </c>
      <c r="J85" s="381">
        <v>2012</v>
      </c>
      <c r="K85" s="382">
        <v>1</v>
      </c>
    </row>
    <row r="86" spans="1:11" x14ac:dyDescent="0.2">
      <c r="A86" s="118" t="str">
        <f t="shared" si="9"/>
        <v>Motogenerador MGE 6500 - SENSEI  - año: 2012</v>
      </c>
      <c r="B86" s="116" t="s">
        <v>1438</v>
      </c>
      <c r="C86" s="116"/>
      <c r="D86" s="380"/>
      <c r="E86" s="118"/>
      <c r="F86" s="118" t="str">
        <f t="shared" si="10"/>
        <v/>
      </c>
      <c r="H86" s="381" t="s">
        <v>1511</v>
      </c>
      <c r="I86" s="381" t="s">
        <v>1512</v>
      </c>
      <c r="J86" s="381">
        <v>2012</v>
      </c>
      <c r="K86" s="382">
        <v>1</v>
      </c>
    </row>
    <row r="87" spans="1:11" x14ac:dyDescent="0.2">
      <c r="A87" s="118" t="str">
        <f t="shared" si="9"/>
        <v>RETROEXCAVADORA  - MAXION 750 AGCO ALLIS 4X2 - año: 2012</v>
      </c>
      <c r="B87" s="116" t="s">
        <v>1438</v>
      </c>
      <c r="C87" s="116"/>
      <c r="D87" s="380"/>
      <c r="E87" s="118" t="s">
        <v>1132</v>
      </c>
      <c r="F87" s="118" t="str">
        <f t="shared" si="10"/>
        <v>Retroexcavadora</v>
      </c>
      <c r="H87" s="381" t="s">
        <v>1500</v>
      </c>
      <c r="I87" s="381" t="s">
        <v>1513</v>
      </c>
      <c r="J87" s="381">
        <v>2012</v>
      </c>
      <c r="K87" s="382">
        <v>1</v>
      </c>
    </row>
    <row r="88" spans="1:11" x14ac:dyDescent="0.2">
      <c r="A88" s="118" t="str">
        <f t="shared" si="9"/>
        <v>Homigonera 450Lts  Trifasica  - BOUNUS  - año: 2012</v>
      </c>
      <c r="B88" s="116" t="s">
        <v>1438</v>
      </c>
      <c r="C88" s="116"/>
      <c r="D88" s="380"/>
      <c r="E88" s="118"/>
      <c r="F88" s="118" t="str">
        <f t="shared" si="10"/>
        <v/>
      </c>
      <c r="H88" s="381" t="s">
        <v>1514</v>
      </c>
      <c r="I88" s="381" t="s">
        <v>1515</v>
      </c>
      <c r="J88" s="381">
        <v>2012</v>
      </c>
      <c r="K88" s="382">
        <v>1</v>
      </c>
    </row>
    <row r="89" spans="1:11" x14ac:dyDescent="0.2">
      <c r="A89" s="118" t="str">
        <f t="shared" si="9"/>
        <v>Generador c/ motor a Explosion a Nafta  - SENSEI MGE-6400 - año: 2012</v>
      </c>
      <c r="B89" s="116" t="s">
        <v>1438</v>
      </c>
      <c r="C89" s="116"/>
      <c r="D89" s="380"/>
      <c r="E89" s="118"/>
      <c r="F89" s="118" t="str">
        <f t="shared" si="10"/>
        <v/>
      </c>
      <c r="H89" s="381" t="s">
        <v>1516</v>
      </c>
      <c r="I89" s="381" t="s">
        <v>1517</v>
      </c>
      <c r="J89" s="381">
        <v>2012</v>
      </c>
      <c r="K89" s="382">
        <v>1</v>
      </c>
    </row>
    <row r="90" spans="1:11" x14ac:dyDescent="0.2">
      <c r="A90" s="118" t="str">
        <f t="shared" si="9"/>
        <v>Hormigonera 350Lts Monofasica -  - año: 2012</v>
      </c>
      <c r="B90" s="116" t="s">
        <v>1438</v>
      </c>
      <c r="C90" s="116"/>
      <c r="D90" s="380"/>
      <c r="E90" s="118"/>
      <c r="F90" s="118" t="str">
        <f t="shared" si="10"/>
        <v/>
      </c>
      <c r="H90" s="381" t="s">
        <v>1518</v>
      </c>
      <c r="I90" s="381"/>
      <c r="J90" s="381">
        <v>2012</v>
      </c>
      <c r="K90" s="382">
        <v>1</v>
      </c>
    </row>
    <row r="91" spans="1:11" x14ac:dyDescent="0.2">
      <c r="A91" s="118" t="str">
        <f t="shared" si="9"/>
        <v>MINI CARGADORA  - LONKING CDM 312 - año: 2013</v>
      </c>
      <c r="B91" s="116" t="s">
        <v>1438</v>
      </c>
      <c r="C91" s="116"/>
      <c r="D91" s="380"/>
      <c r="E91" s="118" t="s">
        <v>1132</v>
      </c>
      <c r="F91" s="118" t="str">
        <f t="shared" si="10"/>
        <v>Retroexcavadora</v>
      </c>
      <c r="H91" s="381" t="s">
        <v>1519</v>
      </c>
      <c r="I91" s="381" t="s">
        <v>1520</v>
      </c>
      <c r="J91" s="381">
        <v>2013</v>
      </c>
      <c r="K91" s="382">
        <v>1</v>
      </c>
    </row>
    <row r="92" spans="1:11" x14ac:dyDescent="0.2">
      <c r="A92" s="118" t="str">
        <f t="shared" si="9"/>
        <v>BRAZO DE RETROEXCAVADORA TDI 275 - TDI 275 - año: 2013</v>
      </c>
      <c r="B92" s="116" t="s">
        <v>1438</v>
      </c>
      <c r="C92" s="116"/>
      <c r="D92" s="380"/>
      <c r="E92" s="118"/>
      <c r="F92" s="118" t="str">
        <f t="shared" si="10"/>
        <v/>
      </c>
      <c r="H92" s="381" t="s">
        <v>1521</v>
      </c>
      <c r="I92" s="381" t="s">
        <v>1522</v>
      </c>
      <c r="J92" s="381">
        <v>2013</v>
      </c>
      <c r="K92" s="382">
        <v>1</v>
      </c>
    </row>
    <row r="93" spans="1:11" x14ac:dyDescent="0.2">
      <c r="A93" s="118" t="str">
        <f t="shared" si="9"/>
        <v>Tanque de Agua 6000 lts Doble Eje    -  - año: 2014</v>
      </c>
      <c r="B93" s="116" t="s">
        <v>1438</v>
      </c>
      <c r="C93" s="116"/>
      <c r="D93" s="380"/>
      <c r="E93" s="118"/>
      <c r="F93" s="118" t="str">
        <f t="shared" si="10"/>
        <v/>
      </c>
      <c r="H93" s="381" t="s">
        <v>1523</v>
      </c>
      <c r="I93" s="381"/>
      <c r="J93" s="381">
        <v>2014</v>
      </c>
      <c r="K93" s="382">
        <v>1</v>
      </c>
    </row>
    <row r="94" spans="1:11" x14ac:dyDescent="0.2">
      <c r="A94" s="118" t="str">
        <f t="shared" si="9"/>
        <v>Motocompresor 100Lts   - GAMMA  - año: 2015</v>
      </c>
      <c r="B94" s="116" t="s">
        <v>1438</v>
      </c>
      <c r="C94" s="116"/>
      <c r="D94" s="380"/>
      <c r="E94" s="118"/>
      <c r="F94" s="118" t="str">
        <f t="shared" si="10"/>
        <v/>
      </c>
      <c r="H94" s="381" t="s">
        <v>1524</v>
      </c>
      <c r="I94" s="381" t="s">
        <v>1525</v>
      </c>
      <c r="J94" s="381">
        <v>2015</v>
      </c>
      <c r="K94" s="382">
        <v>1</v>
      </c>
    </row>
    <row r="95" spans="1:11" x14ac:dyDescent="0.2">
      <c r="A95" s="118" t="str">
        <f t="shared" si="9"/>
        <v>Camioneta  - PEUGEOT PARTNER OWQ 190 - año: 2015</v>
      </c>
      <c r="B95" s="116" t="s">
        <v>1438</v>
      </c>
      <c r="C95" s="116"/>
      <c r="D95" s="380"/>
      <c r="E95" s="118" t="s">
        <v>1439</v>
      </c>
      <c r="F95" s="118" t="str">
        <f t="shared" si="10"/>
        <v>Camioneta</v>
      </c>
      <c r="H95" s="381" t="s">
        <v>1440</v>
      </c>
      <c r="I95" s="381" t="s">
        <v>1526</v>
      </c>
      <c r="J95" s="381">
        <v>2015</v>
      </c>
      <c r="K95" s="382">
        <v>1</v>
      </c>
    </row>
    <row r="96" spans="1:11" x14ac:dyDescent="0.2">
      <c r="A96" s="118" t="str">
        <f t="shared" si="9"/>
        <v>Plancha Calefactora EV2E de 220V/1600W - EL VERNIER  - año: 2016</v>
      </c>
      <c r="B96" s="116" t="s">
        <v>1438</v>
      </c>
      <c r="C96" s="116"/>
      <c r="D96" s="380"/>
      <c r="E96" s="118"/>
      <c r="F96" s="118" t="str">
        <f t="shared" si="10"/>
        <v/>
      </c>
      <c r="H96" s="381" t="s">
        <v>1527</v>
      </c>
      <c r="I96" s="381" t="s">
        <v>1528</v>
      </c>
      <c r="J96" s="381">
        <v>2016</v>
      </c>
      <c r="K96" s="382">
        <v>2</v>
      </c>
    </row>
    <row r="97" spans="1:11" x14ac:dyDescent="0.2">
      <c r="A97" s="118" t="str">
        <f t="shared" si="9"/>
        <v>Soldadora Inverter Modelo 270M - TEMET  - año: 2016</v>
      </c>
      <c r="B97" s="116" t="s">
        <v>1438</v>
      </c>
      <c r="C97" s="116"/>
      <c r="D97" s="380"/>
      <c r="E97" s="118"/>
      <c r="F97" s="118" t="str">
        <f t="shared" si="10"/>
        <v/>
      </c>
      <c r="H97" s="381" t="s">
        <v>1529</v>
      </c>
      <c r="I97" s="381" t="s">
        <v>1530</v>
      </c>
      <c r="J97" s="381">
        <v>2016</v>
      </c>
      <c r="K97" s="382">
        <v>1</v>
      </c>
    </row>
    <row r="98" spans="1:11" x14ac:dyDescent="0.2">
      <c r="A98" s="118" t="str">
        <f t="shared" si="9"/>
        <v>Arnes de Seguridad -  - año: 2016</v>
      </c>
      <c r="B98" s="116" t="s">
        <v>1438</v>
      </c>
      <c r="C98" s="116"/>
      <c r="D98" s="380"/>
      <c r="E98" s="118"/>
      <c r="F98" s="118" t="str">
        <f t="shared" si="10"/>
        <v/>
      </c>
      <c r="H98" s="381" t="s">
        <v>1531</v>
      </c>
      <c r="I98" s="381"/>
      <c r="J98" s="381">
        <v>2016</v>
      </c>
      <c r="K98" s="382">
        <v>5</v>
      </c>
    </row>
    <row r="99" spans="1:11" x14ac:dyDescent="0.2">
      <c r="A99" s="118" t="str">
        <f t="shared" si="9"/>
        <v>Motor a Explosión  - HONDA  - año: 2016</v>
      </c>
      <c r="B99" s="116" t="s">
        <v>1438</v>
      </c>
      <c r="C99" s="116"/>
      <c r="D99" s="380"/>
      <c r="E99" s="118" t="s">
        <v>1532</v>
      </c>
      <c r="F99" s="118" t="str">
        <f t="shared" si="10"/>
        <v xml:space="preserve">Motores a explosión de uso industrial                                  </v>
      </c>
      <c r="H99" s="381" t="s">
        <v>1533</v>
      </c>
      <c r="I99" s="381" t="s">
        <v>1452</v>
      </c>
      <c r="J99" s="381">
        <v>2016</v>
      </c>
      <c r="K99" s="382">
        <v>1</v>
      </c>
    </row>
    <row r="100" spans="1:11" x14ac:dyDescent="0.2">
      <c r="A100" s="118" t="str">
        <f t="shared" si="9"/>
        <v>Taladro hasta 13mm - MAKITA  - año: 2017</v>
      </c>
      <c r="B100" s="116" t="s">
        <v>1438</v>
      </c>
      <c r="C100" s="116"/>
      <c r="D100" s="380"/>
      <c r="E100" s="118" t="s">
        <v>1534</v>
      </c>
      <c r="F100" s="118" t="str">
        <f t="shared" si="10"/>
        <v>Taladro percutor</v>
      </c>
      <c r="H100" s="381" t="s">
        <v>1535</v>
      </c>
      <c r="I100" s="381" t="s">
        <v>1536</v>
      </c>
      <c r="J100" s="381">
        <v>2017</v>
      </c>
      <c r="K100" s="382">
        <v>1</v>
      </c>
    </row>
    <row r="101" spans="1:11" x14ac:dyDescent="0.2">
      <c r="A101" s="118" t="str">
        <f t="shared" si="9"/>
        <v>Camioneta DX 2,4TDI 4x2 - TOYOTA HILUX  - año: 2017</v>
      </c>
      <c r="B101" s="116" t="s">
        <v>1438</v>
      </c>
      <c r="C101" s="116"/>
      <c r="D101" s="380"/>
      <c r="E101" s="118"/>
      <c r="F101" s="118" t="str">
        <f t="shared" si="10"/>
        <v/>
      </c>
      <c r="H101" s="381" t="s">
        <v>1537</v>
      </c>
      <c r="I101" s="381" t="s">
        <v>1499</v>
      </c>
      <c r="J101" s="381">
        <v>2017</v>
      </c>
      <c r="K101" s="382">
        <v>1</v>
      </c>
    </row>
    <row r="102" spans="1:11" x14ac:dyDescent="0.2">
      <c r="A102" s="118" t="str">
        <f t="shared" ref="A102:A120" si="11">+CONCATENATE(H102," - ",I102," - año: ",J102)</f>
        <v>Madera para encofrar -  - año: 2018</v>
      </c>
      <c r="B102" s="116" t="s">
        <v>1438</v>
      </c>
      <c r="C102" s="116"/>
      <c r="D102" s="380"/>
      <c r="E102" s="118"/>
      <c r="F102" s="118" t="str">
        <f t="shared" ref="F102:F122" si="12">IFERROR(VLOOKUP(E102,Tabla_Indices,5,FALSE),"")</f>
        <v/>
      </c>
      <c r="H102" s="381" t="s">
        <v>1538</v>
      </c>
      <c r="I102" s="381"/>
      <c r="J102" s="381">
        <v>2018</v>
      </c>
      <c r="K102" s="382">
        <v>1</v>
      </c>
    </row>
    <row r="103" spans="1:11" x14ac:dyDescent="0.2">
      <c r="A103" s="118" t="str">
        <f t="shared" si="11"/>
        <v>Taladro  13mm DW505 - DEWALT  - año: 2018</v>
      </c>
      <c r="B103" s="116" t="s">
        <v>1438</v>
      </c>
      <c r="C103" s="116"/>
      <c r="D103" s="380"/>
      <c r="E103" s="118"/>
      <c r="F103" s="118" t="str">
        <f t="shared" si="12"/>
        <v/>
      </c>
      <c r="H103" s="381" t="s">
        <v>1539</v>
      </c>
      <c r="I103" s="381" t="s">
        <v>1495</v>
      </c>
      <c r="J103" s="381">
        <v>2018</v>
      </c>
      <c r="K103" s="382">
        <v>1</v>
      </c>
    </row>
    <row r="104" spans="1:11" x14ac:dyDescent="0.2">
      <c r="A104" s="118" t="str">
        <f t="shared" si="11"/>
        <v>Discos Diam. 14"  - ALIAFOR  - año: 2018</v>
      </c>
      <c r="B104" s="116" t="s">
        <v>1438</v>
      </c>
      <c r="C104" s="116"/>
      <c r="D104" s="380"/>
      <c r="E104" s="118"/>
      <c r="F104" s="118" t="str">
        <f t="shared" si="12"/>
        <v/>
      </c>
      <c r="H104" s="381" t="s">
        <v>1540</v>
      </c>
      <c r="I104" s="381" t="s">
        <v>1541</v>
      </c>
      <c r="J104" s="381">
        <v>2018</v>
      </c>
      <c r="K104" s="382">
        <v>3</v>
      </c>
    </row>
    <row r="105" spans="1:11" x14ac:dyDescent="0.2">
      <c r="A105" s="118" t="str">
        <f t="shared" si="11"/>
        <v>Hormigonera 450Lts H-300- Monofasica - 3HP - BOUNOUS - año: 2018</v>
      </c>
      <c r="B105" s="116" t="s">
        <v>1438</v>
      </c>
      <c r="C105" s="116"/>
      <c r="D105" s="380"/>
      <c r="E105" s="118"/>
      <c r="F105" s="118" t="str">
        <f t="shared" si="12"/>
        <v/>
      </c>
      <c r="H105" s="381" t="s">
        <v>1542</v>
      </c>
      <c r="I105" s="381" t="s">
        <v>1543</v>
      </c>
      <c r="J105" s="381">
        <v>2018</v>
      </c>
      <c r="K105" s="382">
        <v>1</v>
      </c>
    </row>
    <row r="106" spans="1:11" x14ac:dyDescent="0.2">
      <c r="A106" s="118" t="str">
        <f t="shared" si="11"/>
        <v>Martillo 30Kg - DEWALT  - año: 2018</v>
      </c>
      <c r="B106" s="116" t="s">
        <v>1438</v>
      </c>
      <c r="C106" s="116"/>
      <c r="D106" s="380"/>
      <c r="E106" s="118" t="s">
        <v>1534</v>
      </c>
      <c r="F106" s="118" t="str">
        <f t="shared" si="12"/>
        <v>Taladro percutor</v>
      </c>
      <c r="H106" s="381" t="s">
        <v>1544</v>
      </c>
      <c r="I106" s="381" t="s">
        <v>1495</v>
      </c>
      <c r="J106" s="381">
        <v>2018</v>
      </c>
      <c r="K106" s="382">
        <v>1</v>
      </c>
    </row>
    <row r="107" spans="1:11" x14ac:dyDescent="0.2">
      <c r="A107" s="118" t="str">
        <f t="shared" si="11"/>
        <v>Martillo 10Kg  - DEWALT  - año: 2018</v>
      </c>
      <c r="B107" s="116" t="s">
        <v>1438</v>
      </c>
      <c r="C107" s="116"/>
      <c r="D107" s="380"/>
      <c r="E107" s="118" t="s">
        <v>1534</v>
      </c>
      <c r="F107" s="118" t="str">
        <f t="shared" si="12"/>
        <v>Taladro percutor</v>
      </c>
      <c r="H107" s="381" t="s">
        <v>1545</v>
      </c>
      <c r="I107" s="381" t="s">
        <v>1495</v>
      </c>
      <c r="J107" s="381">
        <v>2018</v>
      </c>
      <c r="K107" s="382">
        <v>1</v>
      </c>
    </row>
    <row r="108" spans="1:11" x14ac:dyDescent="0.2">
      <c r="A108" s="118" t="str">
        <f t="shared" si="11"/>
        <v>Aserradora Motor a explosión  - STHIL  - año: 2018</v>
      </c>
      <c r="B108" s="116" t="s">
        <v>1438</v>
      </c>
      <c r="C108" s="116"/>
      <c r="D108" s="380"/>
      <c r="E108" s="118"/>
      <c r="F108" s="118" t="str">
        <f t="shared" si="12"/>
        <v/>
      </c>
      <c r="H108" s="381" t="s">
        <v>1546</v>
      </c>
      <c r="I108" s="381" t="s">
        <v>1547</v>
      </c>
      <c r="J108" s="381">
        <v>2018</v>
      </c>
      <c r="K108" s="382">
        <v>1</v>
      </c>
    </row>
    <row r="109" spans="1:11" x14ac:dyDescent="0.2">
      <c r="A109" s="118" t="str">
        <f t="shared" si="11"/>
        <v>Moladora  - MAKITA  - año: 2018</v>
      </c>
      <c r="B109" s="116" t="s">
        <v>1438</v>
      </c>
      <c r="C109" s="116"/>
      <c r="D109" s="380"/>
      <c r="E109" s="118"/>
      <c r="F109" s="118" t="str">
        <f t="shared" si="12"/>
        <v/>
      </c>
      <c r="H109" s="381" t="s">
        <v>1548</v>
      </c>
      <c r="I109" s="381" t="s">
        <v>1536</v>
      </c>
      <c r="J109" s="381">
        <v>2018</v>
      </c>
      <c r="K109" s="382">
        <v>1</v>
      </c>
    </row>
    <row r="110" spans="1:11" x14ac:dyDescent="0.2">
      <c r="A110" s="118" t="str">
        <f t="shared" si="11"/>
        <v>CAMION TECTOR ATTACK - 150 E 21 - IVECO  - año: 2018</v>
      </c>
      <c r="B110" s="116" t="s">
        <v>1438</v>
      </c>
      <c r="C110" s="116"/>
      <c r="D110" s="380"/>
      <c r="E110" s="118" t="s">
        <v>1133</v>
      </c>
      <c r="F110" s="118" t="str">
        <f t="shared" si="12"/>
        <v>Camión volcador</v>
      </c>
      <c r="H110" s="381" t="s">
        <v>1549</v>
      </c>
      <c r="I110" s="381" t="s">
        <v>1550</v>
      </c>
      <c r="J110" s="381">
        <v>2018</v>
      </c>
      <c r="K110" s="382">
        <v>1</v>
      </c>
    </row>
    <row r="111" spans="1:11" x14ac:dyDescent="0.2">
      <c r="A111" s="118" t="str">
        <f t="shared" si="11"/>
        <v>CAMION DAILY 70C17-C/ DOBLE CABINA  - IVECO  - año: 2019</v>
      </c>
      <c r="B111" s="116" t="s">
        <v>1438</v>
      </c>
      <c r="C111" s="116"/>
      <c r="D111" s="380"/>
      <c r="E111" s="118" t="s">
        <v>1133</v>
      </c>
      <c r="F111" s="118" t="str">
        <f t="shared" si="12"/>
        <v>Camión volcador</v>
      </c>
      <c r="H111" s="381" t="s">
        <v>1551</v>
      </c>
      <c r="I111" s="381" t="s">
        <v>1550</v>
      </c>
      <c r="J111" s="381">
        <v>2019</v>
      </c>
      <c r="K111" s="382">
        <v>1</v>
      </c>
    </row>
    <row r="112" spans="1:11" x14ac:dyDescent="0.2">
      <c r="A112" s="118" t="str">
        <f t="shared" si="11"/>
        <v>MINICARGADORA 236D - CATERPILLAR  - año: 2019</v>
      </c>
      <c r="B112" s="116" t="s">
        <v>1438</v>
      </c>
      <c r="C112" s="116"/>
      <c r="D112" s="380"/>
      <c r="E112" s="118" t="s">
        <v>1132</v>
      </c>
      <c r="F112" s="118" t="str">
        <f t="shared" si="12"/>
        <v>Retroexcavadora</v>
      </c>
      <c r="H112" s="381" t="s">
        <v>1552</v>
      </c>
      <c r="I112" s="381" t="s">
        <v>1553</v>
      </c>
      <c r="J112" s="381">
        <v>2019</v>
      </c>
      <c r="K112" s="382">
        <v>1</v>
      </c>
    </row>
    <row r="113" spans="1:12" x14ac:dyDescent="0.2">
      <c r="A113" s="118" t="str">
        <f t="shared" si="11"/>
        <v>BRAZO DE RETROEXCAVADORA BH 160 - CATERPILLAR  - año: 2019</v>
      </c>
      <c r="B113" s="116" t="s">
        <v>1438</v>
      </c>
      <c r="C113" s="116"/>
      <c r="D113" s="380"/>
      <c r="E113" s="118"/>
      <c r="F113" s="118" t="str">
        <f t="shared" si="12"/>
        <v/>
      </c>
      <c r="H113" s="381" t="s">
        <v>1554</v>
      </c>
      <c r="I113" s="381" t="s">
        <v>1553</v>
      </c>
      <c r="J113" s="381">
        <v>2019</v>
      </c>
      <c r="K113" s="382">
        <v>1</v>
      </c>
    </row>
    <row r="114" spans="1:12" x14ac:dyDescent="0.2">
      <c r="A114" s="118" t="str">
        <f t="shared" si="11"/>
        <v>METRO LASER DISTO D510 - LEICA - año: 2019</v>
      </c>
      <c r="B114" s="116" t="s">
        <v>1438</v>
      </c>
      <c r="C114" s="116"/>
      <c r="D114" s="380"/>
      <c r="E114" s="118"/>
      <c r="F114" s="118" t="str">
        <f t="shared" si="12"/>
        <v/>
      </c>
      <c r="H114" s="381" t="s">
        <v>1555</v>
      </c>
      <c r="I114" s="381" t="s">
        <v>1556</v>
      </c>
      <c r="J114" s="381">
        <v>2019</v>
      </c>
      <c r="K114" s="382">
        <v>1</v>
      </c>
    </row>
    <row r="115" spans="1:12" x14ac:dyDescent="0.2">
      <c r="A115" s="118" t="str">
        <f t="shared" si="11"/>
        <v>Compresor Dahiatsu 300 Lts. 380 v - DAHIATSU  - año: 2019</v>
      </c>
      <c r="B115" s="116" t="s">
        <v>1438</v>
      </c>
      <c r="C115" s="116"/>
      <c r="D115" s="380"/>
      <c r="E115" s="118"/>
      <c r="F115" s="118" t="str">
        <f t="shared" si="12"/>
        <v/>
      </c>
      <c r="H115" s="381" t="s">
        <v>1557</v>
      </c>
      <c r="I115" s="381" t="s">
        <v>1558</v>
      </c>
      <c r="J115" s="381">
        <v>2019</v>
      </c>
      <c r="K115" s="382">
        <v>1</v>
      </c>
    </row>
    <row r="116" spans="1:12" x14ac:dyDescent="0.2">
      <c r="A116" s="118" t="str">
        <f t="shared" si="11"/>
        <v>Roscadora de caños 4" KLD   - KLD  - año: 2019</v>
      </c>
      <c r="B116" s="116" t="s">
        <v>1438</v>
      </c>
      <c r="C116" s="116"/>
      <c r="D116" s="380"/>
      <c r="E116" s="118"/>
      <c r="F116" s="118" t="str">
        <f t="shared" si="12"/>
        <v/>
      </c>
      <c r="H116" s="381" t="s">
        <v>1559</v>
      </c>
      <c r="I116" s="381" t="s">
        <v>1560</v>
      </c>
      <c r="J116" s="381">
        <v>2019</v>
      </c>
      <c r="K116" s="382">
        <v>1</v>
      </c>
    </row>
    <row r="117" spans="1:12" x14ac:dyDescent="0.2">
      <c r="A117" s="118" t="str">
        <f t="shared" si="11"/>
        <v>Hidrolavadora  380V - BAROVO  - año: 2019</v>
      </c>
      <c r="B117" s="116" t="s">
        <v>1438</v>
      </c>
      <c r="C117" s="116"/>
      <c r="D117" s="380"/>
      <c r="E117" s="118"/>
      <c r="F117" s="118" t="str">
        <f t="shared" si="12"/>
        <v/>
      </c>
      <c r="H117" s="381" t="s">
        <v>1561</v>
      </c>
      <c r="I117" s="381" t="s">
        <v>1562</v>
      </c>
      <c r="J117" s="381">
        <v>2019</v>
      </c>
      <c r="K117" s="382">
        <v>1</v>
      </c>
    </row>
    <row r="118" spans="1:12" x14ac:dyDescent="0.2">
      <c r="A118" s="118" t="str">
        <f t="shared" si="11"/>
        <v>Martillo D25980 AR Exagonal 8 mm - DEWALT  - año: 2020</v>
      </c>
      <c r="B118" s="116" t="s">
        <v>1438</v>
      </c>
      <c r="C118" s="116"/>
      <c r="D118" s="380"/>
      <c r="E118" s="118"/>
      <c r="F118" s="118" t="str">
        <f t="shared" si="12"/>
        <v/>
      </c>
      <c r="H118" s="381" t="s">
        <v>1563</v>
      </c>
      <c r="I118" s="381" t="s">
        <v>1495</v>
      </c>
      <c r="J118" s="381">
        <v>2020</v>
      </c>
      <c r="K118" s="382">
        <v>1</v>
      </c>
    </row>
    <row r="119" spans="1:12" x14ac:dyDescent="0.2">
      <c r="A119" s="118" t="str">
        <f t="shared" si="11"/>
        <v>Camioneta DX 2,4 TDI 4x4 c/ simple   - TOYOTA  - año: 2021</v>
      </c>
      <c r="B119" s="116" t="s">
        <v>1438</v>
      </c>
      <c r="C119" s="116"/>
      <c r="D119" s="380"/>
      <c r="E119" s="118" t="s">
        <v>1439</v>
      </c>
      <c r="F119" s="118" t="str">
        <f t="shared" si="12"/>
        <v>Camioneta</v>
      </c>
      <c r="H119" s="381" t="s">
        <v>1564</v>
      </c>
      <c r="I119" s="381" t="s">
        <v>1565</v>
      </c>
      <c r="J119" s="381">
        <v>2021</v>
      </c>
      <c r="K119" s="382">
        <v>1</v>
      </c>
    </row>
    <row r="120" spans="1:12" x14ac:dyDescent="0.2">
      <c r="A120" s="118" t="str">
        <f t="shared" si="11"/>
        <v>AUTOELEVADOR DIESEL  Modelo CPCO25 - LIUGONG - año: 2021</v>
      </c>
      <c r="B120" s="116" t="s">
        <v>1438</v>
      </c>
      <c r="C120" s="116"/>
      <c r="D120" s="380"/>
      <c r="E120" s="118"/>
      <c r="F120" s="118" t="str">
        <f t="shared" si="12"/>
        <v/>
      </c>
      <c r="H120" s="381" t="s">
        <v>1566</v>
      </c>
      <c r="I120" s="381" t="s">
        <v>1567</v>
      </c>
      <c r="J120" s="381">
        <v>2021</v>
      </c>
      <c r="K120" s="382">
        <v>1</v>
      </c>
    </row>
    <row r="121" spans="1:12" x14ac:dyDescent="0.2">
      <c r="A121" s="118" t="s">
        <v>1568</v>
      </c>
      <c r="B121" s="116" t="s">
        <v>1438</v>
      </c>
      <c r="C121" s="116"/>
      <c r="D121" s="380"/>
      <c r="E121" s="118" t="s">
        <v>1134</v>
      </c>
      <c r="F121" s="118" t="str">
        <f t="shared" si="12"/>
        <v xml:space="preserve">Herramientas de mano                                                   </v>
      </c>
    </row>
    <row r="122" spans="1:12" x14ac:dyDescent="0.2">
      <c r="A122" s="118" t="s">
        <v>1569</v>
      </c>
      <c r="B122" s="116" t="s">
        <v>1438</v>
      </c>
      <c r="C122" s="116"/>
      <c r="D122" s="380"/>
      <c r="E122" s="118" t="s">
        <v>1134</v>
      </c>
      <c r="F122" s="118" t="str">
        <f t="shared" si="12"/>
        <v xml:space="preserve">Herramientas de mano                                                   </v>
      </c>
    </row>
    <row r="123" spans="1:12" x14ac:dyDescent="0.2">
      <c r="A123" s="118"/>
      <c r="B123" s="116"/>
      <c r="C123" s="116"/>
      <c r="D123" s="380"/>
      <c r="E123" s="118"/>
      <c r="F123" s="118"/>
    </row>
    <row r="124" spans="1:12" x14ac:dyDescent="0.2">
      <c r="A124" s="371" t="s">
        <v>1570</v>
      </c>
      <c r="B124" s="371"/>
      <c r="C124" s="371"/>
      <c r="D124" s="373"/>
      <c r="E124" s="371"/>
      <c r="F124" s="371"/>
      <c r="G124" s="383" t="s">
        <v>1571</v>
      </c>
      <c r="H124" s="384"/>
      <c r="I124" s="384"/>
      <c r="J124" s="384"/>
      <c r="K124" s="384"/>
      <c r="L124" s="384"/>
    </row>
    <row r="125" spans="1:12" x14ac:dyDescent="0.2">
      <c r="A125" s="385" t="s">
        <v>1572</v>
      </c>
      <c r="B125" s="116" t="s">
        <v>729</v>
      </c>
      <c r="C125" s="386"/>
      <c r="D125" s="380"/>
      <c r="E125" s="118" t="s">
        <v>1573</v>
      </c>
      <c r="F125" s="118" t="str">
        <f t="shared" ref="F125" si="13">IFERROR(VLOOKUP(E125,Tabla_Indices,5,FALSE),"")</f>
        <v xml:space="preserve">Telas plásticas                                                        </v>
      </c>
    </row>
    <row r="126" spans="1:12" x14ac:dyDescent="0.2">
      <c r="A126" s="385" t="s">
        <v>1574</v>
      </c>
      <c r="B126" s="116" t="s">
        <v>729</v>
      </c>
      <c r="C126" s="386"/>
      <c r="D126" s="380"/>
      <c r="E126" s="118" t="s">
        <v>1575</v>
      </c>
      <c r="F126" s="118" t="str">
        <f>IFERROR(VLOOKUP(E126,Tabla_Indices,5,FALSE),"")</f>
        <v xml:space="preserve">Tejidos de alambre                                                     </v>
      </c>
    </row>
    <row r="127" spans="1:12" x14ac:dyDescent="0.2">
      <c r="A127" s="385" t="s">
        <v>1576</v>
      </c>
      <c r="B127" s="116" t="s">
        <v>1577</v>
      </c>
      <c r="C127" s="386"/>
      <c r="D127" s="380"/>
      <c r="E127" s="118" t="s">
        <v>1578</v>
      </c>
      <c r="F127" s="118" t="str">
        <f t="shared" ref="F127:F145" si="14">IFERROR(VLOOKUP(E127,Tabla_Indices,5,FALSE),"")</f>
        <v xml:space="preserve">Clavos                                                                 </v>
      </c>
    </row>
    <row r="128" spans="1:12" x14ac:dyDescent="0.2">
      <c r="A128" s="385" t="s">
        <v>1579</v>
      </c>
      <c r="B128" s="116" t="s">
        <v>729</v>
      </c>
      <c r="C128" s="386"/>
      <c r="D128" s="380"/>
      <c r="E128" s="118" t="s">
        <v>1573</v>
      </c>
      <c r="F128" s="118" t="str">
        <f t="shared" si="14"/>
        <v xml:space="preserve">Telas plásticas                                                        </v>
      </c>
    </row>
    <row r="129" spans="1:6" x14ac:dyDescent="0.2">
      <c r="A129" s="385" t="s">
        <v>1580</v>
      </c>
      <c r="B129" s="116" t="s">
        <v>7</v>
      </c>
      <c r="C129" s="386"/>
      <c r="D129" s="380"/>
      <c r="E129" s="118" t="s">
        <v>1575</v>
      </c>
      <c r="F129" s="118" t="str">
        <f t="shared" si="14"/>
        <v xml:space="preserve">Tejidos de alambre                                                     </v>
      </c>
    </row>
    <row r="130" spans="1:6" x14ac:dyDescent="0.2">
      <c r="A130" s="385" t="s">
        <v>1581</v>
      </c>
      <c r="B130" s="116" t="s">
        <v>729</v>
      </c>
      <c r="C130" s="386"/>
      <c r="D130" s="380"/>
      <c r="E130" s="118" t="s">
        <v>1573</v>
      </c>
      <c r="F130" s="118" t="str">
        <f t="shared" si="14"/>
        <v xml:space="preserve">Telas plásticas                                                        </v>
      </c>
    </row>
    <row r="131" spans="1:6" x14ac:dyDescent="0.2">
      <c r="A131" s="385" t="s">
        <v>1582</v>
      </c>
      <c r="B131" s="116" t="s">
        <v>1583</v>
      </c>
      <c r="C131" s="386"/>
      <c r="D131" s="380"/>
      <c r="E131" s="118" t="s">
        <v>1584</v>
      </c>
      <c r="F131" s="118" t="str">
        <f t="shared" si="14"/>
        <v>Pórticos, ménsulas y carteles.</v>
      </c>
    </row>
    <row r="132" spans="1:6" x14ac:dyDescent="0.2">
      <c r="A132" s="385" t="s">
        <v>1585</v>
      </c>
      <c r="B132" s="116" t="s">
        <v>1261</v>
      </c>
      <c r="C132" s="386"/>
      <c r="D132" s="380"/>
      <c r="E132" s="118" t="s">
        <v>1586</v>
      </c>
      <c r="F132" s="118" t="str">
        <f t="shared" si="14"/>
        <v>Señalamientos</v>
      </c>
    </row>
    <row r="133" spans="1:6" x14ac:dyDescent="0.2">
      <c r="A133" s="385" t="s">
        <v>206</v>
      </c>
      <c r="B133" s="116" t="s">
        <v>7</v>
      </c>
      <c r="C133" s="386"/>
      <c r="D133" s="380"/>
      <c r="E133" s="118" t="s">
        <v>1587</v>
      </c>
      <c r="F133" s="118" t="str">
        <f t="shared" si="14"/>
        <v>Metal desplegado</v>
      </c>
    </row>
    <row r="134" spans="1:6" x14ac:dyDescent="0.2">
      <c r="A134" s="385" t="s">
        <v>1588</v>
      </c>
      <c r="B134" s="116" t="s">
        <v>729</v>
      </c>
      <c r="C134" s="386"/>
      <c r="D134" s="380"/>
      <c r="E134" s="118" t="s">
        <v>1589</v>
      </c>
      <c r="F134" s="387" t="str">
        <f t="shared" si="14"/>
        <v>Sustancias plásticas (incluye: Polímeros de etileno, Polímeros de estireno, Polímeros de cloruro de vinilo y Polímeros de propileno)</v>
      </c>
    </row>
    <row r="135" spans="1:6" x14ac:dyDescent="0.2">
      <c r="A135" s="385" t="s">
        <v>1590</v>
      </c>
      <c r="B135" s="116" t="s">
        <v>729</v>
      </c>
      <c r="C135" s="386"/>
      <c r="D135" s="380"/>
      <c r="E135" s="118" t="s">
        <v>1589</v>
      </c>
      <c r="F135" s="387" t="str">
        <f t="shared" si="14"/>
        <v>Sustancias plásticas (incluye: Polímeros de etileno, Polímeros de estireno, Polímeros de cloruro de vinilo y Polímeros de propileno)</v>
      </c>
    </row>
    <row r="136" spans="1:6" x14ac:dyDescent="0.2">
      <c r="A136" s="385" t="s">
        <v>1591</v>
      </c>
      <c r="B136" s="116" t="s">
        <v>729</v>
      </c>
      <c r="C136" s="386"/>
      <c r="D136" s="380"/>
      <c r="E136" s="118" t="s">
        <v>1589</v>
      </c>
      <c r="F136" s="387" t="str">
        <f t="shared" si="14"/>
        <v>Sustancias plásticas (incluye: Polímeros de etileno, Polímeros de estireno, Polímeros de cloruro de vinilo y Polímeros de propileno)</v>
      </c>
    </row>
    <row r="137" spans="1:6" x14ac:dyDescent="0.2">
      <c r="A137" s="385" t="s">
        <v>1592</v>
      </c>
      <c r="B137" s="116" t="s">
        <v>729</v>
      </c>
      <c r="C137" s="386"/>
      <c r="D137" s="380"/>
      <c r="E137" s="118" t="s">
        <v>1589</v>
      </c>
      <c r="F137" s="387" t="str">
        <f t="shared" si="14"/>
        <v>Sustancias plásticas (incluye: Polímeros de etileno, Polímeros de estireno, Polímeros de cloruro de vinilo y Polímeros de propileno)</v>
      </c>
    </row>
    <row r="138" spans="1:6" x14ac:dyDescent="0.2">
      <c r="A138" s="385" t="s">
        <v>1593</v>
      </c>
      <c r="B138" s="116" t="s">
        <v>729</v>
      </c>
      <c r="C138" s="386"/>
      <c r="D138" s="380"/>
      <c r="E138" s="118" t="s">
        <v>1594</v>
      </c>
      <c r="F138" s="118" t="str">
        <f t="shared" si="14"/>
        <v xml:space="preserve">Chapas de hierro/acero                                               </v>
      </c>
    </row>
    <row r="139" spans="1:6" x14ac:dyDescent="0.2">
      <c r="A139" s="385" t="s">
        <v>1595</v>
      </c>
      <c r="B139" s="116" t="s">
        <v>1577</v>
      </c>
      <c r="C139" s="386"/>
      <c r="D139" s="380"/>
      <c r="E139" s="118" t="s">
        <v>1596</v>
      </c>
      <c r="F139" s="118" t="str">
        <f t="shared" si="14"/>
        <v>Artículos de hormigón, de cemento y de yeso (incluye: Hormigón, Mosaicos y Artículos pretensados)</v>
      </c>
    </row>
    <row r="140" spans="1:6" x14ac:dyDescent="0.2">
      <c r="A140" s="385" t="s">
        <v>1597</v>
      </c>
      <c r="B140" s="116" t="s">
        <v>1577</v>
      </c>
      <c r="C140" s="386"/>
      <c r="D140" s="380"/>
      <c r="E140" s="118" t="s">
        <v>1598</v>
      </c>
      <c r="F140" s="118" t="str">
        <f t="shared" si="14"/>
        <v xml:space="preserve">Fibras minerales                                                       </v>
      </c>
    </row>
    <row r="141" spans="1:6" x14ac:dyDescent="0.2">
      <c r="A141" s="385" t="s">
        <v>1599</v>
      </c>
      <c r="B141" s="116" t="s">
        <v>1600</v>
      </c>
      <c r="C141" s="386"/>
      <c r="D141" s="380"/>
      <c r="E141" s="118" t="s">
        <v>1589</v>
      </c>
      <c r="F141" s="118" t="str">
        <f t="shared" si="14"/>
        <v>Sustancias plásticas (incluye: Polímeros de etileno, Polímeros de estireno, Polímeros de cloruro de vinilo y Polímeros de propileno)</v>
      </c>
    </row>
    <row r="142" spans="1:6" x14ac:dyDescent="0.2">
      <c r="A142" s="385" t="s">
        <v>1601</v>
      </c>
      <c r="B142" s="116" t="s">
        <v>1602</v>
      </c>
      <c r="C142" s="386"/>
      <c r="D142" s="380"/>
      <c r="E142" s="118" t="s">
        <v>1603</v>
      </c>
      <c r="F142" s="118" t="str">
        <f t="shared" si="14"/>
        <v xml:space="preserve">Aceites lubricantes                                                    </v>
      </c>
    </row>
    <row r="143" spans="1:6" x14ac:dyDescent="0.2">
      <c r="A143" s="385" t="s">
        <v>1604</v>
      </c>
      <c r="B143" s="116" t="s">
        <v>1600</v>
      </c>
      <c r="C143" s="386"/>
      <c r="D143" s="380"/>
      <c r="E143" s="118" t="s">
        <v>1589</v>
      </c>
      <c r="F143" s="118" t="str">
        <f t="shared" si="14"/>
        <v>Sustancias plásticas (incluye: Polímeros de etileno, Polímeros de estireno, Polímeros de cloruro de vinilo y Polímeros de propileno)</v>
      </c>
    </row>
    <row r="144" spans="1:6" x14ac:dyDescent="0.2">
      <c r="A144" s="385" t="s">
        <v>1605</v>
      </c>
      <c r="B144" s="116" t="s">
        <v>1577</v>
      </c>
      <c r="C144" s="386"/>
      <c r="D144" s="380"/>
      <c r="E144" s="118" t="s">
        <v>1606</v>
      </c>
      <c r="F144" s="118" t="str">
        <f t="shared" si="14"/>
        <v xml:space="preserve">Hidrófugos                                                             </v>
      </c>
    </row>
    <row r="145" spans="1:6" x14ac:dyDescent="0.2">
      <c r="A145" s="385"/>
      <c r="B145" s="116"/>
      <c r="C145" s="386"/>
      <c r="D145" s="380"/>
      <c r="E145" s="118" t="s">
        <v>1589</v>
      </c>
      <c r="F145" s="118" t="str">
        <f t="shared" si="14"/>
        <v>Sustancias plásticas (incluye: Polímeros de etileno, Polímeros de estireno, Polímeros de cloruro de vinilo y Polímeros de propileno)</v>
      </c>
    </row>
    <row r="146" spans="1:6" x14ac:dyDescent="0.2">
      <c r="A146" s="385" t="s">
        <v>1607</v>
      </c>
      <c r="B146" s="116" t="s">
        <v>729</v>
      </c>
      <c r="C146" s="386"/>
      <c r="D146" s="380"/>
      <c r="E146" s="118"/>
      <c r="F146" s="118"/>
    </row>
    <row r="147" spans="1:6" x14ac:dyDescent="0.2">
      <c r="A147" s="385"/>
      <c r="B147" s="116"/>
      <c r="C147" s="386"/>
      <c r="D147" s="380"/>
      <c r="E147" s="118"/>
      <c r="F147" s="118"/>
    </row>
    <row r="148" spans="1:6" x14ac:dyDescent="0.2">
      <c r="A148" s="385"/>
      <c r="B148" s="116"/>
      <c r="C148" s="386"/>
      <c r="D148" s="380"/>
      <c r="E148" s="118"/>
      <c r="F148" s="118"/>
    </row>
    <row r="149" spans="1:6" x14ac:dyDescent="0.2">
      <c r="A149" s="385" t="s">
        <v>1608</v>
      </c>
      <c r="B149" s="116" t="s">
        <v>1583</v>
      </c>
      <c r="C149" s="386"/>
      <c r="D149" s="380"/>
      <c r="E149" s="118" t="s">
        <v>1423</v>
      </c>
      <c r="F149" s="118" t="str">
        <f t="shared" ref="F149:F161" si="15">IFERROR(VLOOKUP(E149,Tabla_Indices,5,FALSE),"")</f>
        <v xml:space="preserve">Barras de hierro y acero                                               </v>
      </c>
    </row>
    <row r="150" spans="1:6" x14ac:dyDescent="0.2">
      <c r="A150" s="385" t="s">
        <v>1609</v>
      </c>
      <c r="B150" s="116" t="s">
        <v>7</v>
      </c>
      <c r="C150" s="386"/>
      <c r="D150" s="380"/>
      <c r="E150" s="118" t="s">
        <v>1610</v>
      </c>
      <c r="F150" s="118" t="str">
        <f t="shared" si="15"/>
        <v xml:space="preserve">Maderas aserradas                                                      </v>
      </c>
    </row>
    <row r="151" spans="1:6" x14ac:dyDescent="0.2">
      <c r="A151" s="385" t="s">
        <v>1611</v>
      </c>
      <c r="B151" s="116" t="s">
        <v>1583</v>
      </c>
      <c r="C151" s="386"/>
      <c r="D151" s="380"/>
      <c r="E151" s="118" t="s">
        <v>1610</v>
      </c>
      <c r="F151" s="118" t="str">
        <f t="shared" si="15"/>
        <v xml:space="preserve">Maderas aserradas                                                      </v>
      </c>
    </row>
    <row r="152" spans="1:6" x14ac:dyDescent="0.2">
      <c r="A152" s="385" t="s">
        <v>1612</v>
      </c>
      <c r="B152" s="116" t="s">
        <v>1583</v>
      </c>
      <c r="C152" s="386"/>
      <c r="D152" s="380"/>
      <c r="E152" s="118" t="s">
        <v>1610</v>
      </c>
      <c r="F152" s="118" t="str">
        <f t="shared" si="15"/>
        <v xml:space="preserve">Maderas aserradas                                                      </v>
      </c>
    </row>
    <row r="153" spans="1:6" x14ac:dyDescent="0.2">
      <c r="A153" s="385" t="s">
        <v>1613</v>
      </c>
      <c r="B153" s="116" t="s">
        <v>1583</v>
      </c>
      <c r="C153" s="386"/>
      <c r="D153" s="380"/>
      <c r="E153" s="118" t="s">
        <v>1610</v>
      </c>
      <c r="F153" s="118" t="str">
        <f t="shared" si="15"/>
        <v xml:space="preserve">Maderas aserradas                                                      </v>
      </c>
    </row>
    <row r="154" spans="1:6" x14ac:dyDescent="0.2">
      <c r="A154" s="385" t="s">
        <v>1614</v>
      </c>
      <c r="B154" s="116" t="s">
        <v>1583</v>
      </c>
      <c r="C154" s="386"/>
      <c r="D154" s="380"/>
      <c r="E154" s="118" t="s">
        <v>1615</v>
      </c>
      <c r="F154" s="118" t="str">
        <f t="shared" si="15"/>
        <v xml:space="preserve">Perfiles de hierro                                                     </v>
      </c>
    </row>
    <row r="155" spans="1:6" x14ac:dyDescent="0.2">
      <c r="A155" s="385" t="s">
        <v>1616</v>
      </c>
      <c r="B155" s="116" t="s">
        <v>729</v>
      </c>
      <c r="C155" s="386"/>
      <c r="D155" s="380"/>
      <c r="E155" s="118" t="s">
        <v>1610</v>
      </c>
      <c r="F155" s="118" t="str">
        <f t="shared" si="15"/>
        <v xml:space="preserve">Maderas aserradas                                                      </v>
      </c>
    </row>
    <row r="156" spans="1:6" x14ac:dyDescent="0.2">
      <c r="A156" s="385" t="s">
        <v>1617</v>
      </c>
      <c r="B156" s="116" t="s">
        <v>729</v>
      </c>
      <c r="C156" s="386"/>
      <c r="D156" s="380"/>
      <c r="E156" s="118" t="s">
        <v>1610</v>
      </c>
      <c r="F156" s="118" t="str">
        <f t="shared" si="15"/>
        <v xml:space="preserve">Maderas aserradas                                                      </v>
      </c>
    </row>
    <row r="157" spans="1:6" x14ac:dyDescent="0.2">
      <c r="A157" s="385" t="s">
        <v>1618</v>
      </c>
      <c r="B157" s="116" t="s">
        <v>1583</v>
      </c>
      <c r="C157" s="386"/>
      <c r="D157" s="380"/>
      <c r="E157" s="118" t="s">
        <v>1615</v>
      </c>
      <c r="F157" s="118" t="str">
        <f t="shared" si="15"/>
        <v xml:space="preserve">Perfiles de hierro                                                     </v>
      </c>
    </row>
    <row r="158" spans="1:6" x14ac:dyDescent="0.2">
      <c r="A158" s="385" t="s">
        <v>1619</v>
      </c>
      <c r="B158" s="116" t="s">
        <v>1583</v>
      </c>
      <c r="C158" s="386"/>
      <c r="D158" s="380"/>
      <c r="E158" s="118" t="s">
        <v>1615</v>
      </c>
      <c r="F158" s="118" t="str">
        <f t="shared" si="15"/>
        <v xml:space="preserve">Perfiles de hierro                                                     </v>
      </c>
    </row>
    <row r="159" spans="1:6" x14ac:dyDescent="0.2">
      <c r="A159" s="385" t="s">
        <v>1620</v>
      </c>
      <c r="B159" s="116" t="s">
        <v>1583</v>
      </c>
      <c r="C159" s="386"/>
      <c r="D159" s="380"/>
      <c r="E159" s="118" t="s">
        <v>1135</v>
      </c>
      <c r="F159" s="118" t="str">
        <f t="shared" si="15"/>
        <v>Hormigón elaborado</v>
      </c>
    </row>
    <row r="160" spans="1:6" x14ac:dyDescent="0.2">
      <c r="A160" s="385" t="s">
        <v>1621</v>
      </c>
      <c r="B160" s="116" t="s">
        <v>1583</v>
      </c>
      <c r="C160" s="386"/>
      <c r="D160" s="380"/>
      <c r="E160" s="118" t="s">
        <v>1135</v>
      </c>
      <c r="F160" s="118" t="str">
        <f t="shared" si="15"/>
        <v>Hormigón elaborado</v>
      </c>
    </row>
    <row r="161" spans="1:6" x14ac:dyDescent="0.2">
      <c r="A161" s="385" t="s">
        <v>1622</v>
      </c>
      <c r="B161" s="116" t="s">
        <v>1583</v>
      </c>
      <c r="C161" s="386"/>
      <c r="D161" s="380"/>
      <c r="E161" s="118" t="s">
        <v>1135</v>
      </c>
      <c r="F161" s="118" t="str">
        <f t="shared" si="15"/>
        <v>Hormigón elaborado</v>
      </c>
    </row>
    <row r="162" spans="1:6" x14ac:dyDescent="0.2">
      <c r="A162" s="385"/>
      <c r="B162" s="116"/>
      <c r="C162" s="386"/>
      <c r="D162" s="380"/>
      <c r="E162" s="118" t="str">
        <f t="shared" ref="E162" si="16">IFERROR(VLOOKUP(D162,Tabla_Indices,5,FALSE),"")</f>
        <v/>
      </c>
      <c r="F162" s="118"/>
    </row>
    <row r="163" spans="1:6" x14ac:dyDescent="0.2">
      <c r="A163" s="371" t="s">
        <v>1623</v>
      </c>
      <c r="B163" s="371"/>
      <c r="C163" s="371"/>
      <c r="D163" s="373"/>
      <c r="E163" s="371"/>
      <c r="F163" s="371"/>
    </row>
    <row r="164" spans="1:6" x14ac:dyDescent="0.2">
      <c r="A164" s="385" t="s">
        <v>1624</v>
      </c>
      <c r="B164" s="116" t="s">
        <v>6</v>
      </c>
      <c r="C164" s="116"/>
      <c r="D164" s="380"/>
      <c r="E164" s="118" t="s">
        <v>1625</v>
      </c>
      <c r="F164" s="118" t="str">
        <f t="shared" ref="F164:F171" si="17">IFERROR(VLOOKUP(E164,Tabla_Indices,5,FALSE),"")</f>
        <v>Máquinas viales para la construcción (incluye: Máquinas viales autopropulsadas, Máquinas viales no autopropulsadas y Hormigoneras)</v>
      </c>
    </row>
    <row r="165" spans="1:6" x14ac:dyDescent="0.2">
      <c r="A165" s="385" t="s">
        <v>1626</v>
      </c>
      <c r="B165" s="116" t="s">
        <v>6</v>
      </c>
      <c r="C165" s="116"/>
      <c r="D165" s="380"/>
      <c r="E165" s="118" t="s">
        <v>1135</v>
      </c>
      <c r="F165" s="118" t="str">
        <f t="shared" si="17"/>
        <v>Hormigón elaborado</v>
      </c>
    </row>
    <row r="166" spans="1:6" x14ac:dyDescent="0.2">
      <c r="A166" s="385" t="s">
        <v>1627</v>
      </c>
      <c r="B166" s="116" t="s">
        <v>6</v>
      </c>
      <c r="C166" s="116"/>
      <c r="D166" s="380"/>
      <c r="E166" s="118" t="s">
        <v>1135</v>
      </c>
      <c r="F166" s="118" t="str">
        <f t="shared" si="17"/>
        <v>Hormigón elaborado</v>
      </c>
    </row>
    <row r="167" spans="1:6" x14ac:dyDescent="0.2">
      <c r="A167" s="385" t="s">
        <v>1628</v>
      </c>
      <c r="B167" s="116" t="s">
        <v>6</v>
      </c>
      <c r="C167" s="116"/>
      <c r="D167" s="380"/>
      <c r="E167" s="118" t="s">
        <v>1135</v>
      </c>
      <c r="F167" s="118" t="str">
        <f t="shared" si="17"/>
        <v>Hormigón elaborado</v>
      </c>
    </row>
    <row r="168" spans="1:6" x14ac:dyDescent="0.2">
      <c r="A168" s="385" t="s">
        <v>1629</v>
      </c>
      <c r="B168" s="116" t="s">
        <v>6</v>
      </c>
      <c r="C168" s="116"/>
      <c r="D168" s="380"/>
      <c r="E168" s="118" t="s">
        <v>1135</v>
      </c>
      <c r="F168" s="118" t="str">
        <f t="shared" si="17"/>
        <v>Hormigón elaborado</v>
      </c>
    </row>
    <row r="169" spans="1:6" x14ac:dyDescent="0.2">
      <c r="A169" s="385" t="s">
        <v>1630</v>
      </c>
      <c r="B169" s="116" t="s">
        <v>729</v>
      </c>
      <c r="C169" s="116"/>
      <c r="D169" s="380"/>
      <c r="E169" s="118" t="s">
        <v>1135</v>
      </c>
      <c r="F169" s="118" t="str">
        <f t="shared" si="17"/>
        <v>Hormigón elaborado</v>
      </c>
    </row>
    <row r="170" spans="1:6" x14ac:dyDescent="0.2">
      <c r="A170" s="385" t="s">
        <v>1631</v>
      </c>
      <c r="B170" s="116" t="s">
        <v>729</v>
      </c>
      <c r="C170" s="116"/>
      <c r="D170" s="380"/>
      <c r="E170" s="118" t="s">
        <v>1135</v>
      </c>
      <c r="F170" s="118" t="str">
        <f t="shared" si="17"/>
        <v>Hormigón elaborado</v>
      </c>
    </row>
    <row r="171" spans="1:6" x14ac:dyDescent="0.2">
      <c r="A171" s="385" t="s">
        <v>1632</v>
      </c>
      <c r="B171" s="116" t="s">
        <v>1633</v>
      </c>
      <c r="C171" s="116"/>
      <c r="D171" s="380"/>
      <c r="E171" s="118" t="s">
        <v>1135</v>
      </c>
      <c r="F171" s="118" t="str">
        <f t="shared" si="17"/>
        <v>Hormigón elaborado</v>
      </c>
    </row>
    <row r="172" spans="1:6" x14ac:dyDescent="0.2">
      <c r="A172" s="385"/>
      <c r="B172" s="116"/>
      <c r="C172" s="386"/>
      <c r="D172" s="380"/>
      <c r="E172" s="118"/>
      <c r="F172" s="118"/>
    </row>
    <row r="173" spans="1:6" x14ac:dyDescent="0.2">
      <c r="A173" s="385"/>
      <c r="B173" s="116"/>
      <c r="C173" s="386"/>
      <c r="D173" s="380"/>
      <c r="E173" s="118" t="str">
        <f>IFERROR(VLOOKUP(D173,Tabla_Indices,5,FALSE),"")</f>
        <v/>
      </c>
      <c r="F173" s="118"/>
    </row>
    <row r="174" spans="1:6" x14ac:dyDescent="0.2">
      <c r="A174" s="385"/>
      <c r="B174" s="116"/>
      <c r="C174" s="386"/>
      <c r="D174" s="380"/>
      <c r="E174" s="118" t="str">
        <f>IFERROR(VLOOKUP(D174,Tabla_Indices,5,FALSE),"")</f>
        <v/>
      </c>
      <c r="F174" s="118"/>
    </row>
    <row r="175" spans="1:6" x14ac:dyDescent="0.2">
      <c r="A175" s="371" t="s">
        <v>1634</v>
      </c>
      <c r="B175" s="371"/>
      <c r="C175" s="371"/>
      <c r="D175" s="373"/>
      <c r="E175" s="371"/>
      <c r="F175" s="371"/>
    </row>
    <row r="176" spans="1:6" x14ac:dyDescent="0.2">
      <c r="A176" s="385" t="s">
        <v>1635</v>
      </c>
      <c r="B176" s="116" t="s">
        <v>1636</v>
      </c>
      <c r="C176" s="388"/>
      <c r="D176" s="389"/>
      <c r="E176" s="118" t="s">
        <v>1423</v>
      </c>
      <c r="F176" s="118" t="str">
        <f t="shared" ref="F176:F190" si="18">IFERROR(VLOOKUP(E176,Tabla_Indices,5,FALSE),"")</f>
        <v xml:space="preserve">Barras de hierro y acero                                               </v>
      </c>
    </row>
    <row r="177" spans="1:6" x14ac:dyDescent="0.2">
      <c r="A177" s="385" t="s">
        <v>1637</v>
      </c>
      <c r="B177" s="116" t="s">
        <v>1636</v>
      </c>
      <c r="C177" s="386"/>
      <c r="D177" s="380"/>
      <c r="E177" s="118" t="s">
        <v>1423</v>
      </c>
      <c r="F177" s="118" t="str">
        <f t="shared" si="18"/>
        <v xml:space="preserve">Barras de hierro y acero                                               </v>
      </c>
    </row>
    <row r="178" spans="1:6" x14ac:dyDescent="0.2">
      <c r="A178" s="385" t="s">
        <v>1638</v>
      </c>
      <c r="B178" s="116" t="s">
        <v>1636</v>
      </c>
      <c r="C178" s="386"/>
      <c r="D178" s="380"/>
      <c r="E178" s="118" t="s">
        <v>1423</v>
      </c>
      <c r="F178" s="118" t="str">
        <f t="shared" si="18"/>
        <v xml:space="preserve">Barras de hierro y acero                                               </v>
      </c>
    </row>
    <row r="179" spans="1:6" x14ac:dyDescent="0.2">
      <c r="A179" s="385" t="s">
        <v>1639</v>
      </c>
      <c r="B179" s="116" t="s">
        <v>1636</v>
      </c>
      <c r="C179" s="386"/>
      <c r="D179" s="380"/>
      <c r="E179" s="118" t="s">
        <v>1423</v>
      </c>
      <c r="F179" s="118" t="str">
        <f t="shared" si="18"/>
        <v xml:space="preserve">Barras de hierro y acero                                               </v>
      </c>
    </row>
    <row r="180" spans="1:6" x14ac:dyDescent="0.2">
      <c r="A180" s="385" t="s">
        <v>1640</v>
      </c>
      <c r="B180" s="116" t="s">
        <v>1636</v>
      </c>
      <c r="C180" s="386"/>
      <c r="D180" s="380"/>
      <c r="E180" s="118" t="s">
        <v>1423</v>
      </c>
      <c r="F180" s="118" t="str">
        <f t="shared" si="18"/>
        <v xml:space="preserve">Barras de hierro y acero                                               </v>
      </c>
    </row>
    <row r="181" spans="1:6" x14ac:dyDescent="0.2">
      <c r="A181" s="385" t="s">
        <v>1641</v>
      </c>
      <c r="B181" s="116" t="s">
        <v>1636</v>
      </c>
      <c r="C181" s="386"/>
      <c r="D181" s="380"/>
      <c r="E181" s="118" t="s">
        <v>1423</v>
      </c>
      <c r="F181" s="118" t="str">
        <f t="shared" si="18"/>
        <v xml:space="preserve">Barras de hierro y acero                                               </v>
      </c>
    </row>
    <row r="182" spans="1:6" x14ac:dyDescent="0.2">
      <c r="A182" s="385" t="s">
        <v>1642</v>
      </c>
      <c r="B182" s="116" t="s">
        <v>1636</v>
      </c>
      <c r="C182" s="388"/>
      <c r="D182" s="389"/>
      <c r="E182" s="118" t="s">
        <v>1423</v>
      </c>
      <c r="F182" s="118" t="str">
        <f t="shared" si="18"/>
        <v xml:space="preserve">Barras de hierro y acero                                               </v>
      </c>
    </row>
    <row r="183" spans="1:6" x14ac:dyDescent="0.2">
      <c r="A183" s="385" t="s">
        <v>1643</v>
      </c>
      <c r="B183" s="116" t="s">
        <v>1636</v>
      </c>
      <c r="C183" s="386"/>
      <c r="D183" s="380"/>
      <c r="E183" s="118" t="s">
        <v>1423</v>
      </c>
      <c r="F183" s="118" t="str">
        <f t="shared" si="18"/>
        <v xml:space="preserve">Barras de hierro y acero                                               </v>
      </c>
    </row>
    <row r="184" spans="1:6" x14ac:dyDescent="0.2">
      <c r="A184" s="385" t="s">
        <v>1644</v>
      </c>
      <c r="B184" s="116" t="s">
        <v>1636</v>
      </c>
      <c r="C184" s="386"/>
      <c r="D184" s="380"/>
      <c r="E184" s="118" t="s">
        <v>1423</v>
      </c>
      <c r="F184" s="118" t="str">
        <f t="shared" si="18"/>
        <v xml:space="preserve">Barras de hierro y acero                                               </v>
      </c>
    </row>
    <row r="185" spans="1:6" x14ac:dyDescent="0.2">
      <c r="A185" s="385" t="s">
        <v>1645</v>
      </c>
      <c r="B185" s="116" t="s">
        <v>1636</v>
      </c>
      <c r="C185" s="386"/>
      <c r="D185" s="380"/>
      <c r="E185" s="118" t="s">
        <v>1423</v>
      </c>
      <c r="F185" s="118" t="str">
        <f t="shared" si="18"/>
        <v xml:space="preserve">Barras de hierro y acero                                               </v>
      </c>
    </row>
    <row r="186" spans="1:6" x14ac:dyDescent="0.2">
      <c r="A186" s="385" t="s">
        <v>1646</v>
      </c>
      <c r="B186" s="116" t="s">
        <v>1636</v>
      </c>
      <c r="C186" s="386"/>
      <c r="D186" s="380"/>
      <c r="E186" s="118" t="s">
        <v>1423</v>
      </c>
      <c r="F186" s="118" t="str">
        <f t="shared" si="18"/>
        <v xml:space="preserve">Barras de hierro y acero                                               </v>
      </c>
    </row>
    <row r="187" spans="1:6" x14ac:dyDescent="0.2">
      <c r="A187" s="385" t="s">
        <v>1647</v>
      </c>
      <c r="B187" s="116" t="s">
        <v>1636</v>
      </c>
      <c r="C187" s="386"/>
      <c r="D187" s="380"/>
      <c r="E187" s="118" t="s">
        <v>1423</v>
      </c>
      <c r="F187" s="118" t="str">
        <f t="shared" si="18"/>
        <v xml:space="preserve">Barras de hierro y acero                                               </v>
      </c>
    </row>
    <row r="188" spans="1:6" x14ac:dyDescent="0.2">
      <c r="A188" s="385" t="s">
        <v>1648</v>
      </c>
      <c r="B188" s="116" t="s">
        <v>1649</v>
      </c>
      <c r="C188" s="386"/>
      <c r="D188" s="380"/>
      <c r="E188" s="118" t="s">
        <v>1615</v>
      </c>
      <c r="F188" s="118" t="str">
        <f t="shared" si="18"/>
        <v xml:space="preserve">Perfiles de hierro                                                     </v>
      </c>
    </row>
    <row r="189" spans="1:6" x14ac:dyDescent="0.2">
      <c r="A189" s="385" t="s">
        <v>1650</v>
      </c>
      <c r="B189" s="116" t="s">
        <v>1649</v>
      </c>
      <c r="C189" s="386"/>
      <c r="D189" s="380"/>
      <c r="E189" s="118" t="s">
        <v>1615</v>
      </c>
      <c r="F189" s="118" t="str">
        <f t="shared" si="18"/>
        <v xml:space="preserve">Perfiles de hierro                                                     </v>
      </c>
    </row>
    <row r="190" spans="1:6" x14ac:dyDescent="0.2">
      <c r="A190" s="385" t="s">
        <v>1651</v>
      </c>
      <c r="B190" s="116" t="s">
        <v>7</v>
      </c>
      <c r="C190" s="386"/>
      <c r="D190" s="380"/>
      <c r="E190" s="118" t="s">
        <v>1652</v>
      </c>
      <c r="F190" s="118" t="str">
        <f t="shared" si="18"/>
        <v>Acero aletado conformado, en barra</v>
      </c>
    </row>
    <row r="191" spans="1:6" x14ac:dyDescent="0.2">
      <c r="A191" s="385" t="s">
        <v>1653</v>
      </c>
      <c r="B191" s="116" t="s">
        <v>7</v>
      </c>
      <c r="C191" s="386"/>
      <c r="D191" s="380"/>
      <c r="E191" s="118" t="s">
        <v>1652</v>
      </c>
      <c r="F191" s="118" t="str">
        <f t="shared" ref="F191:F229" si="19">IFERROR(VLOOKUP(E191,Tabla_Indices,5,FALSE),"")</f>
        <v>Acero aletado conformado, en barra</v>
      </c>
    </row>
    <row r="192" spans="1:6" x14ac:dyDescent="0.2">
      <c r="A192" s="385" t="s">
        <v>1654</v>
      </c>
      <c r="B192" s="116" t="s">
        <v>7</v>
      </c>
      <c r="C192" s="386"/>
      <c r="D192" s="380"/>
      <c r="E192" s="118" t="s">
        <v>1652</v>
      </c>
      <c r="F192" s="118" t="str">
        <f t="shared" si="19"/>
        <v>Acero aletado conformado, en barra</v>
      </c>
    </row>
    <row r="193" spans="1:6" x14ac:dyDescent="0.2">
      <c r="A193" s="385" t="s">
        <v>1655</v>
      </c>
      <c r="B193" s="116" t="s">
        <v>7</v>
      </c>
      <c r="C193" s="386"/>
      <c r="D193" s="380"/>
      <c r="E193" s="118" t="s">
        <v>1652</v>
      </c>
      <c r="F193" s="118" t="str">
        <f t="shared" si="19"/>
        <v>Acero aletado conformado, en barra</v>
      </c>
    </row>
    <row r="194" spans="1:6" x14ac:dyDescent="0.2">
      <c r="A194" s="385" t="s">
        <v>1656</v>
      </c>
      <c r="B194" s="116" t="s">
        <v>1657</v>
      </c>
      <c r="C194" s="386"/>
      <c r="D194" s="380"/>
      <c r="E194" s="118" t="s">
        <v>1658</v>
      </c>
      <c r="F194" s="118" t="str">
        <f t="shared" si="19"/>
        <v xml:space="preserve">Alambres de acero                                                      </v>
      </c>
    </row>
    <row r="195" spans="1:6" x14ac:dyDescent="0.2">
      <c r="A195" s="385" t="s">
        <v>1659</v>
      </c>
      <c r="B195" s="116" t="s">
        <v>1577</v>
      </c>
      <c r="C195" s="390"/>
      <c r="D195" s="380"/>
      <c r="E195" s="118" t="s">
        <v>1658</v>
      </c>
      <c r="F195" s="118" t="str">
        <f t="shared" si="19"/>
        <v xml:space="preserve">Alambres de acero                                                      </v>
      </c>
    </row>
    <row r="196" spans="1:6" x14ac:dyDescent="0.2">
      <c r="A196" s="385" t="s">
        <v>1660</v>
      </c>
      <c r="B196" s="116" t="s">
        <v>1583</v>
      </c>
      <c r="C196" s="386"/>
      <c r="D196" s="380"/>
      <c r="E196" s="118" t="s">
        <v>1423</v>
      </c>
      <c r="F196" s="118" t="str">
        <f t="shared" si="19"/>
        <v xml:space="preserve">Barras de hierro y acero                                               </v>
      </c>
    </row>
    <row r="197" spans="1:6" x14ac:dyDescent="0.2">
      <c r="A197" s="285" t="s">
        <v>1661</v>
      </c>
      <c r="B197" s="116" t="s">
        <v>1662</v>
      </c>
      <c r="C197" s="390"/>
      <c r="D197" s="380"/>
      <c r="E197" s="118" t="s">
        <v>1423</v>
      </c>
      <c r="F197" s="118" t="str">
        <f t="shared" si="19"/>
        <v xml:space="preserve">Barras de hierro y acero                                               </v>
      </c>
    </row>
    <row r="198" spans="1:6" x14ac:dyDescent="0.2">
      <c r="A198" s="385" t="s">
        <v>1663</v>
      </c>
      <c r="B198" s="116" t="s">
        <v>1662</v>
      </c>
      <c r="C198" s="390"/>
      <c r="D198" s="380"/>
      <c r="E198" s="118" t="s">
        <v>1423</v>
      </c>
      <c r="F198" s="118" t="str">
        <f t="shared" si="19"/>
        <v xml:space="preserve">Barras de hierro y acero                                               </v>
      </c>
    </row>
    <row r="199" spans="1:6" x14ac:dyDescent="0.2">
      <c r="A199" s="385" t="s">
        <v>1664</v>
      </c>
      <c r="B199" s="116" t="s">
        <v>1662</v>
      </c>
      <c r="C199" s="390"/>
      <c r="D199" s="380"/>
      <c r="E199" s="118" t="s">
        <v>1423</v>
      </c>
      <c r="F199" s="118" t="str">
        <f t="shared" si="19"/>
        <v xml:space="preserve">Barras de hierro y acero                                               </v>
      </c>
    </row>
    <row r="200" spans="1:6" x14ac:dyDescent="0.2">
      <c r="A200" s="385" t="s">
        <v>1665</v>
      </c>
      <c r="B200" s="116" t="s">
        <v>729</v>
      </c>
      <c r="C200" s="390"/>
      <c r="D200" s="380"/>
      <c r="E200" s="118" t="s">
        <v>1423</v>
      </c>
      <c r="F200" s="118" t="str">
        <f t="shared" si="19"/>
        <v xml:space="preserve">Barras de hierro y acero                                               </v>
      </c>
    </row>
    <row r="201" spans="1:6" x14ac:dyDescent="0.2">
      <c r="A201" s="385" t="s">
        <v>1666</v>
      </c>
      <c r="B201" s="116" t="s">
        <v>729</v>
      </c>
      <c r="C201" s="386"/>
      <c r="D201" s="380"/>
      <c r="E201" s="118" t="s">
        <v>1423</v>
      </c>
      <c r="F201" s="118" t="str">
        <f t="shared" si="19"/>
        <v xml:space="preserve">Barras de hierro y acero                                               </v>
      </c>
    </row>
    <row r="202" spans="1:6" x14ac:dyDescent="0.2">
      <c r="A202" s="385" t="s">
        <v>1667</v>
      </c>
      <c r="B202" s="116" t="s">
        <v>729</v>
      </c>
      <c r="C202" s="386"/>
      <c r="D202" s="380"/>
      <c r="E202" s="118" t="s">
        <v>1423</v>
      </c>
      <c r="F202" s="118" t="str">
        <f t="shared" si="19"/>
        <v xml:space="preserve">Barras de hierro y acero                                               </v>
      </c>
    </row>
    <row r="203" spans="1:6" x14ac:dyDescent="0.2">
      <c r="A203" s="385" t="s">
        <v>1668</v>
      </c>
      <c r="B203" s="116" t="s">
        <v>729</v>
      </c>
      <c r="C203" s="386"/>
      <c r="D203" s="380"/>
      <c r="E203" s="118" t="s">
        <v>1423</v>
      </c>
      <c r="F203" s="118" t="str">
        <f t="shared" si="19"/>
        <v xml:space="preserve">Barras de hierro y acero                                               </v>
      </c>
    </row>
    <row r="204" spans="1:6" x14ac:dyDescent="0.2">
      <c r="A204" s="385" t="s">
        <v>1669</v>
      </c>
      <c r="B204" s="116" t="s">
        <v>729</v>
      </c>
      <c r="C204" s="386"/>
      <c r="D204" s="380"/>
      <c r="E204" s="118" t="s">
        <v>1423</v>
      </c>
      <c r="F204" s="118" t="str">
        <f t="shared" si="19"/>
        <v xml:space="preserve">Barras de hierro y acero                                               </v>
      </c>
    </row>
    <row r="205" spans="1:6" x14ac:dyDescent="0.2">
      <c r="A205" s="385" t="s">
        <v>1670</v>
      </c>
      <c r="B205" s="116" t="s">
        <v>729</v>
      </c>
      <c r="C205" s="386"/>
      <c r="D205" s="380"/>
      <c r="E205" s="118" t="s">
        <v>1423</v>
      </c>
      <c r="F205" s="118" t="str">
        <f>IFERROR(VLOOKUP(E205,Tabla_Indices,5,FALSE),"")</f>
        <v xml:space="preserve">Barras de hierro y acero                                               </v>
      </c>
    </row>
    <row r="206" spans="1:6" x14ac:dyDescent="0.2">
      <c r="A206" s="385" t="s">
        <v>1671</v>
      </c>
      <c r="B206" s="116" t="s">
        <v>729</v>
      </c>
      <c r="C206" s="386"/>
      <c r="D206" s="380"/>
      <c r="E206" s="118" t="s">
        <v>1423</v>
      </c>
      <c r="F206" s="118" t="str">
        <f t="shared" si="19"/>
        <v xml:space="preserve">Barras de hierro y acero                                               </v>
      </c>
    </row>
    <row r="207" spans="1:6" x14ac:dyDescent="0.2">
      <c r="A207" s="385" t="s">
        <v>1672</v>
      </c>
      <c r="B207" s="116" t="s">
        <v>7</v>
      </c>
      <c r="C207" s="386"/>
      <c r="D207" s="380"/>
      <c r="E207" s="118" t="s">
        <v>1423</v>
      </c>
      <c r="F207" s="118" t="str">
        <f t="shared" si="19"/>
        <v xml:space="preserve">Barras de hierro y acero                                               </v>
      </c>
    </row>
    <row r="208" spans="1:6" x14ac:dyDescent="0.2">
      <c r="A208" s="385" t="s">
        <v>1673</v>
      </c>
      <c r="B208" s="116" t="s">
        <v>729</v>
      </c>
      <c r="C208" s="386"/>
      <c r="D208" s="380"/>
      <c r="E208" s="118" t="s">
        <v>1423</v>
      </c>
      <c r="F208" s="118" t="str">
        <f t="shared" si="19"/>
        <v xml:space="preserve">Barras de hierro y acero                                               </v>
      </c>
    </row>
    <row r="209" spans="1:6" x14ac:dyDescent="0.2">
      <c r="A209" s="385" t="s">
        <v>1674</v>
      </c>
      <c r="B209" s="116" t="s">
        <v>729</v>
      </c>
      <c r="C209" s="386"/>
      <c r="D209" s="380"/>
      <c r="E209" s="118" t="s">
        <v>1423</v>
      </c>
      <c r="F209" s="118" t="str">
        <f t="shared" si="19"/>
        <v xml:space="preserve">Barras de hierro y acero                                               </v>
      </c>
    </row>
    <row r="210" spans="1:6" x14ac:dyDescent="0.2">
      <c r="A210" s="385" t="s">
        <v>1675</v>
      </c>
      <c r="B210" s="116" t="s">
        <v>729</v>
      </c>
      <c r="C210" s="386"/>
      <c r="D210" s="380"/>
      <c r="E210" s="118" t="s">
        <v>1423</v>
      </c>
      <c r="F210" s="118" t="str">
        <f t="shared" si="19"/>
        <v xml:space="preserve">Barras de hierro y acero                                               </v>
      </c>
    </row>
    <row r="211" spans="1:6" x14ac:dyDescent="0.2">
      <c r="A211" s="385" t="s">
        <v>1676</v>
      </c>
      <c r="B211" s="116" t="s">
        <v>729</v>
      </c>
      <c r="C211" s="386"/>
      <c r="D211" s="380"/>
      <c r="E211" s="118" t="s">
        <v>1423</v>
      </c>
      <c r="F211" s="118" t="str">
        <f t="shared" si="19"/>
        <v xml:space="preserve">Barras de hierro y acero                                               </v>
      </c>
    </row>
    <row r="212" spans="1:6" x14ac:dyDescent="0.2">
      <c r="A212" s="385" t="s">
        <v>1677</v>
      </c>
      <c r="B212" s="116" t="s">
        <v>1649</v>
      </c>
      <c r="C212" s="386"/>
      <c r="D212" s="380"/>
      <c r="E212" s="118" t="s">
        <v>1615</v>
      </c>
      <c r="F212" s="118" t="str">
        <f t="shared" si="19"/>
        <v xml:space="preserve">Perfiles de hierro                                                     </v>
      </c>
    </row>
    <row r="213" spans="1:6" x14ac:dyDescent="0.2">
      <c r="A213" s="385" t="s">
        <v>1678</v>
      </c>
      <c r="B213" s="116" t="s">
        <v>1649</v>
      </c>
      <c r="C213" s="386"/>
      <c r="D213" s="380"/>
      <c r="E213" s="118" t="s">
        <v>1615</v>
      </c>
      <c r="F213" s="118" t="str">
        <f t="shared" si="19"/>
        <v xml:space="preserve">Perfiles de hierro                                                     </v>
      </c>
    </row>
    <row r="214" spans="1:6" x14ac:dyDescent="0.2">
      <c r="A214" s="385" t="s">
        <v>1679</v>
      </c>
      <c r="B214" s="116" t="s">
        <v>1583</v>
      </c>
      <c r="C214" s="386"/>
      <c r="D214" s="380"/>
      <c r="E214" s="118" t="s">
        <v>1615</v>
      </c>
      <c r="F214" s="118" t="str">
        <f t="shared" si="19"/>
        <v xml:space="preserve">Perfiles de hierro                                                     </v>
      </c>
    </row>
    <row r="215" spans="1:6" x14ac:dyDescent="0.2">
      <c r="A215" s="385" t="s">
        <v>1680</v>
      </c>
      <c r="B215" s="116" t="s">
        <v>1577</v>
      </c>
      <c r="C215" s="386"/>
      <c r="D215" s="380"/>
      <c r="E215" s="118" t="s">
        <v>1615</v>
      </c>
      <c r="F215" s="118" t="str">
        <f t="shared" si="19"/>
        <v xml:space="preserve">Perfiles de hierro                                                     </v>
      </c>
    </row>
    <row r="216" spans="1:6" x14ac:dyDescent="0.2">
      <c r="A216" s="371" t="s">
        <v>1681</v>
      </c>
      <c r="B216" s="371"/>
      <c r="C216" s="371"/>
      <c r="D216" s="373"/>
      <c r="E216" s="371"/>
      <c r="F216" s="371" t="str">
        <f t="shared" si="19"/>
        <v/>
      </c>
    </row>
    <row r="217" spans="1:6" x14ac:dyDescent="0.2">
      <c r="A217" s="385" t="s">
        <v>1682</v>
      </c>
      <c r="B217" s="116" t="s">
        <v>729</v>
      </c>
      <c r="C217" s="386"/>
      <c r="D217" s="380"/>
      <c r="E217" s="118" t="s">
        <v>1683</v>
      </c>
      <c r="F217" s="118" t="str">
        <f t="shared" si="19"/>
        <v>Tirante  sin cepillar</v>
      </c>
    </row>
    <row r="218" spans="1:6" x14ac:dyDescent="0.2">
      <c r="A218" s="385" t="s">
        <v>1684</v>
      </c>
      <c r="B218" s="116" t="s">
        <v>729</v>
      </c>
      <c r="C218" s="386"/>
      <c r="D218" s="380"/>
      <c r="E218" s="118" t="s">
        <v>1683</v>
      </c>
      <c r="F218" s="118" t="str">
        <f t="shared" si="19"/>
        <v>Tirante  sin cepillar</v>
      </c>
    </row>
    <row r="219" spans="1:6" x14ac:dyDescent="0.2">
      <c r="A219" s="385" t="s">
        <v>1685</v>
      </c>
      <c r="B219" s="116" t="s">
        <v>729</v>
      </c>
      <c r="C219" s="386"/>
      <c r="D219" s="380"/>
      <c r="E219" s="118" t="s">
        <v>1683</v>
      </c>
      <c r="F219" s="118" t="str">
        <f t="shared" si="19"/>
        <v>Tirante  sin cepillar</v>
      </c>
    </row>
    <row r="220" spans="1:6" x14ac:dyDescent="0.2">
      <c r="A220" s="385" t="s">
        <v>1686</v>
      </c>
      <c r="B220" s="116" t="s">
        <v>7</v>
      </c>
      <c r="C220" s="386"/>
      <c r="D220" s="380"/>
      <c r="E220" s="118" t="s">
        <v>1687</v>
      </c>
      <c r="F220" s="118" t="str">
        <f t="shared" si="19"/>
        <v xml:space="preserve">Maderas terciadas fenólicas                                            </v>
      </c>
    </row>
    <row r="221" spans="1:6" x14ac:dyDescent="0.2">
      <c r="A221" s="385" t="s">
        <v>1688</v>
      </c>
      <c r="B221" s="116" t="s">
        <v>7</v>
      </c>
      <c r="C221" s="386"/>
      <c r="D221" s="380"/>
      <c r="E221" s="118" t="s">
        <v>1687</v>
      </c>
      <c r="F221" s="118" t="str">
        <f t="shared" si="19"/>
        <v xml:space="preserve">Maderas terciadas fenólicas                                            </v>
      </c>
    </row>
    <row r="222" spans="1:6" x14ac:dyDescent="0.2">
      <c r="A222" s="385" t="s">
        <v>1689</v>
      </c>
      <c r="B222" s="116" t="s">
        <v>729</v>
      </c>
      <c r="C222" s="386"/>
      <c r="D222" s="380"/>
      <c r="E222" s="118" t="s">
        <v>1683</v>
      </c>
      <c r="F222" s="118" t="str">
        <f t="shared" si="19"/>
        <v>Tirante  sin cepillar</v>
      </c>
    </row>
    <row r="223" spans="1:6" x14ac:dyDescent="0.2">
      <c r="A223" s="385" t="s">
        <v>1690</v>
      </c>
      <c r="B223" s="116" t="s">
        <v>729</v>
      </c>
      <c r="C223" s="386"/>
      <c r="D223" s="380"/>
      <c r="E223" s="118" t="s">
        <v>1610</v>
      </c>
      <c r="F223" s="118" t="str">
        <f t="shared" si="19"/>
        <v xml:space="preserve">Maderas aserradas                                                      </v>
      </c>
    </row>
    <row r="224" spans="1:6" x14ac:dyDescent="0.2">
      <c r="A224" s="385" t="s">
        <v>1691</v>
      </c>
      <c r="B224" s="116" t="s">
        <v>1692</v>
      </c>
      <c r="C224" s="386"/>
      <c r="D224" s="380"/>
      <c r="E224" s="118" t="s">
        <v>1610</v>
      </c>
      <c r="F224" s="118" t="str">
        <f t="shared" si="19"/>
        <v xml:space="preserve">Maderas aserradas                                                      </v>
      </c>
    </row>
    <row r="225" spans="1:6" x14ac:dyDescent="0.2">
      <c r="A225" s="385" t="s">
        <v>1693</v>
      </c>
      <c r="B225" s="116" t="s">
        <v>1694</v>
      </c>
      <c r="C225" s="386"/>
      <c r="D225" s="380"/>
      <c r="E225" s="118" t="s">
        <v>1695</v>
      </c>
      <c r="F225" s="118" t="str">
        <f t="shared" si="19"/>
        <v>Otros productos plásticos (incluye: Telas plásticas, Cortinas de enrollar de PVC y Artículos de bazar de plástico)</v>
      </c>
    </row>
    <row r="226" spans="1:6" x14ac:dyDescent="0.2">
      <c r="A226" s="385" t="s">
        <v>1696</v>
      </c>
      <c r="B226" s="116" t="s">
        <v>1657</v>
      </c>
      <c r="C226" s="386"/>
      <c r="D226" s="380"/>
      <c r="E226" s="118" t="s">
        <v>1578</v>
      </c>
      <c r="F226" s="118" t="str">
        <f t="shared" si="19"/>
        <v xml:space="preserve">Clavos                                                                 </v>
      </c>
    </row>
    <row r="227" spans="1:6" x14ac:dyDescent="0.2">
      <c r="A227" s="385" t="s">
        <v>1697</v>
      </c>
      <c r="B227" s="116" t="s">
        <v>1698</v>
      </c>
      <c r="C227" s="386"/>
      <c r="D227" s="380"/>
      <c r="E227" s="118" t="s">
        <v>1603</v>
      </c>
      <c r="F227" s="118" t="str">
        <f t="shared" si="19"/>
        <v xml:space="preserve">Aceites lubricantes                                                    </v>
      </c>
    </row>
    <row r="228" spans="1:6" x14ac:dyDescent="0.2">
      <c r="A228" s="385"/>
      <c r="B228" s="116"/>
      <c r="C228" s="386"/>
      <c r="D228" s="380"/>
      <c r="E228" s="118" t="str">
        <f t="shared" ref="E228" si="20">IFERROR(VLOOKUP(D228,Tabla_Indices,5,FALSE),"")</f>
        <v/>
      </c>
      <c r="F228" s="118">
        <f t="shared" si="19"/>
        <v>0</v>
      </c>
    </row>
    <row r="229" spans="1:6" x14ac:dyDescent="0.2">
      <c r="A229" s="371" t="s">
        <v>866</v>
      </c>
      <c r="B229" s="371"/>
      <c r="C229" s="371"/>
      <c r="D229" s="373"/>
      <c r="E229" s="371"/>
      <c r="F229" s="371" t="str">
        <f t="shared" si="19"/>
        <v/>
      </c>
    </row>
    <row r="230" spans="1:6" x14ac:dyDescent="0.2">
      <c r="A230" s="385" t="s">
        <v>311</v>
      </c>
      <c r="B230" s="116" t="s">
        <v>1657</v>
      </c>
      <c r="C230" s="386"/>
      <c r="D230" s="380"/>
      <c r="E230" s="118" t="s">
        <v>1699</v>
      </c>
      <c r="F230" s="118" t="str">
        <f t="shared" ref="F230:F248" si="21">IFERROR(VLOOKUP(E230,Tabla_Indices,5,FALSE),"")</f>
        <v>Cemento portland normal, en bolsa</v>
      </c>
    </row>
    <row r="231" spans="1:6" x14ac:dyDescent="0.2">
      <c r="A231" s="385" t="s">
        <v>1700</v>
      </c>
      <c r="B231" s="116" t="s">
        <v>1657</v>
      </c>
      <c r="C231" s="386"/>
      <c r="D231" s="380"/>
      <c r="E231" s="118" t="s">
        <v>1699</v>
      </c>
      <c r="F231" s="118" t="str">
        <f t="shared" si="21"/>
        <v>Cemento portland normal, en bolsa</v>
      </c>
    </row>
    <row r="232" spans="1:6" x14ac:dyDescent="0.2">
      <c r="A232" s="385" t="s">
        <v>1701</v>
      </c>
      <c r="B232" s="116" t="s">
        <v>1657</v>
      </c>
      <c r="C232" s="386"/>
      <c r="D232" s="380"/>
      <c r="E232" s="118" t="s">
        <v>1699</v>
      </c>
      <c r="F232" s="118" t="str">
        <f t="shared" si="21"/>
        <v>Cemento portland normal, en bolsa</v>
      </c>
    </row>
    <row r="233" spans="1:6" x14ac:dyDescent="0.2">
      <c r="A233" s="385" t="s">
        <v>1702</v>
      </c>
      <c r="B233" s="116" t="s">
        <v>1657</v>
      </c>
      <c r="C233" s="386"/>
      <c r="D233" s="380"/>
      <c r="E233" s="118" t="s">
        <v>1703</v>
      </c>
      <c r="F233" s="118" t="str">
        <f t="shared" si="21"/>
        <v>Cal área hidratada</v>
      </c>
    </row>
    <row r="234" spans="1:6" x14ac:dyDescent="0.2">
      <c r="A234" s="385" t="s">
        <v>1704</v>
      </c>
      <c r="B234" s="116" t="s">
        <v>6</v>
      </c>
      <c r="C234" s="386"/>
      <c r="D234" s="380"/>
      <c r="E234" s="118" t="s">
        <v>1705</v>
      </c>
      <c r="F234" s="118" t="str">
        <f t="shared" si="21"/>
        <v>Arena clasificada lavada</v>
      </c>
    </row>
    <row r="235" spans="1:6" x14ac:dyDescent="0.2">
      <c r="A235" s="385" t="s">
        <v>1706</v>
      </c>
      <c r="B235" s="116" t="s">
        <v>6</v>
      </c>
      <c r="C235" s="386"/>
      <c r="D235" s="380"/>
      <c r="E235" s="118" t="s">
        <v>1705</v>
      </c>
      <c r="F235" s="118" t="str">
        <f t="shared" si="21"/>
        <v>Arena clasificada lavada</v>
      </c>
    </row>
    <row r="236" spans="1:6" x14ac:dyDescent="0.2">
      <c r="A236" s="385" t="s">
        <v>1707</v>
      </c>
      <c r="B236" s="116" t="s">
        <v>6</v>
      </c>
      <c r="C236" s="386"/>
      <c r="D236" s="380"/>
      <c r="E236" s="118" t="s">
        <v>1708</v>
      </c>
      <c r="F236" s="118" t="str">
        <f t="shared" si="21"/>
        <v>Canto rodado clasificado</v>
      </c>
    </row>
    <row r="237" spans="1:6" x14ac:dyDescent="0.2">
      <c r="A237" s="385" t="s">
        <v>1709</v>
      </c>
      <c r="B237" s="116" t="s">
        <v>6</v>
      </c>
      <c r="C237" s="386"/>
      <c r="D237" s="380"/>
      <c r="E237" s="118" t="s">
        <v>1708</v>
      </c>
      <c r="F237" s="118" t="str">
        <f t="shared" si="21"/>
        <v>Canto rodado clasificado</v>
      </c>
    </row>
    <row r="238" spans="1:6" x14ac:dyDescent="0.2">
      <c r="A238" s="385" t="s">
        <v>1710</v>
      </c>
      <c r="B238" s="116" t="s">
        <v>6</v>
      </c>
      <c r="C238" s="386"/>
      <c r="D238" s="380"/>
      <c r="E238" s="118" t="s">
        <v>1708</v>
      </c>
      <c r="F238" s="118" t="str">
        <f t="shared" si="21"/>
        <v>Canto rodado clasificado</v>
      </c>
    </row>
    <row r="239" spans="1:6" x14ac:dyDescent="0.2">
      <c r="A239" s="385" t="s">
        <v>1711</v>
      </c>
      <c r="B239" s="116" t="s">
        <v>6</v>
      </c>
      <c r="C239" s="386"/>
      <c r="D239" s="380"/>
      <c r="E239" s="118" t="s">
        <v>1708</v>
      </c>
      <c r="F239" s="118" t="str">
        <f t="shared" si="21"/>
        <v>Canto rodado clasificado</v>
      </c>
    </row>
    <row r="240" spans="1:6" x14ac:dyDescent="0.2">
      <c r="A240" s="385" t="s">
        <v>1712</v>
      </c>
      <c r="B240" s="116" t="s">
        <v>6</v>
      </c>
      <c r="C240" s="386"/>
      <c r="D240" s="380"/>
      <c r="E240" s="118" t="s">
        <v>1708</v>
      </c>
      <c r="F240" s="118" t="str">
        <f t="shared" si="21"/>
        <v>Canto rodado clasificado</v>
      </c>
    </row>
    <row r="241" spans="1:6" x14ac:dyDescent="0.2">
      <c r="A241" s="385" t="s">
        <v>1713</v>
      </c>
      <c r="B241" s="116" t="s">
        <v>6</v>
      </c>
      <c r="C241" s="386"/>
      <c r="D241" s="380"/>
      <c r="E241" s="118" t="s">
        <v>1708</v>
      </c>
      <c r="F241" s="118" t="str">
        <f t="shared" si="21"/>
        <v>Canto rodado clasificado</v>
      </c>
    </row>
    <row r="242" spans="1:6" x14ac:dyDescent="0.2">
      <c r="A242" s="385" t="s">
        <v>1714</v>
      </c>
      <c r="B242" s="116" t="s">
        <v>6</v>
      </c>
      <c r="C242" s="386"/>
      <c r="D242" s="380"/>
      <c r="E242" s="118" t="s">
        <v>1708</v>
      </c>
      <c r="F242" s="118" t="str">
        <f t="shared" si="21"/>
        <v>Canto rodado clasificado</v>
      </c>
    </row>
    <row r="243" spans="1:6" x14ac:dyDescent="0.2">
      <c r="A243" s="385" t="s">
        <v>1715</v>
      </c>
      <c r="B243" s="116" t="s">
        <v>1577</v>
      </c>
      <c r="C243" s="386"/>
      <c r="D243" s="380"/>
      <c r="E243" s="118" t="s">
        <v>1606</v>
      </c>
      <c r="F243" s="118" t="str">
        <f t="shared" si="21"/>
        <v xml:space="preserve">Hidrófugos                                                             </v>
      </c>
    </row>
    <row r="244" spans="1:6" x14ac:dyDescent="0.2">
      <c r="A244" s="385" t="s">
        <v>1716</v>
      </c>
      <c r="B244" s="116" t="s">
        <v>1583</v>
      </c>
      <c r="C244" s="386"/>
      <c r="D244" s="380"/>
      <c r="E244" s="118" t="s">
        <v>1717</v>
      </c>
      <c r="F244" s="118" t="str">
        <f t="shared" si="21"/>
        <v>LADRILLON 1°</v>
      </c>
    </row>
    <row r="245" spans="1:6" x14ac:dyDescent="0.2">
      <c r="A245" s="385" t="s">
        <v>1718</v>
      </c>
      <c r="B245" s="116" t="s">
        <v>1583</v>
      </c>
      <c r="C245" s="386"/>
      <c r="D245" s="380"/>
      <c r="E245" s="118" t="s">
        <v>1717</v>
      </c>
      <c r="F245" s="118"/>
    </row>
    <row r="246" spans="1:6" x14ac:dyDescent="0.2">
      <c r="A246" s="385" t="s">
        <v>1719</v>
      </c>
      <c r="B246" s="116" t="s">
        <v>1583</v>
      </c>
      <c r="C246" s="386"/>
      <c r="D246" s="380"/>
      <c r="E246" s="118" t="s">
        <v>1717</v>
      </c>
      <c r="F246" s="118" t="str">
        <f t="shared" si="21"/>
        <v>LADRILLON 1°</v>
      </c>
    </row>
    <row r="247" spans="1:6" x14ac:dyDescent="0.2">
      <c r="A247" s="385" t="s">
        <v>1720</v>
      </c>
      <c r="B247" s="116" t="s">
        <v>1583</v>
      </c>
      <c r="C247" s="386"/>
      <c r="D247" s="380"/>
      <c r="E247" s="118" t="s">
        <v>1717</v>
      </c>
      <c r="F247" s="118" t="str">
        <f t="shared" si="21"/>
        <v>LADRILLON 1°</v>
      </c>
    </row>
    <row r="248" spans="1:6" x14ac:dyDescent="0.2">
      <c r="A248" s="385" t="s">
        <v>1721</v>
      </c>
      <c r="B248" s="116" t="s">
        <v>1636</v>
      </c>
      <c r="C248" s="386"/>
      <c r="D248" s="380"/>
      <c r="E248" s="118" t="s">
        <v>1722</v>
      </c>
      <c r="F248" s="118" t="str">
        <f t="shared" si="21"/>
        <v>Yeso blanco</v>
      </c>
    </row>
    <row r="249" spans="1:6" x14ac:dyDescent="0.2">
      <c r="A249" s="385"/>
      <c r="B249" s="116"/>
      <c r="C249" s="386"/>
      <c r="D249" s="380"/>
      <c r="E249" s="118" t="str">
        <f t="shared" ref="E249" si="22">IFERROR(VLOOKUP(D249,Tabla_Indices,5,FALSE),"")</f>
        <v/>
      </c>
      <c r="F249" s="118"/>
    </row>
    <row r="250" spans="1:6" x14ac:dyDescent="0.2">
      <c r="A250" s="371" t="s">
        <v>1723</v>
      </c>
      <c r="B250" s="371"/>
      <c r="C250" s="371"/>
      <c r="D250" s="373"/>
      <c r="E250" s="371"/>
      <c r="F250" s="371"/>
    </row>
    <row r="251" spans="1:6" x14ac:dyDescent="0.2">
      <c r="A251" s="385" t="s">
        <v>1724</v>
      </c>
      <c r="B251" s="116" t="s">
        <v>1583</v>
      </c>
      <c r="C251" s="386"/>
      <c r="D251" s="380"/>
      <c r="E251" s="118" t="s">
        <v>1725</v>
      </c>
      <c r="F251" s="118" t="str">
        <f t="shared" ref="F251:F266" si="23">IFERROR(VLOOKUP(E251,Tabla_Indices,5,FALSE),"")</f>
        <v>Postes, varillones y varillas p/alambrados.</v>
      </c>
    </row>
    <row r="252" spans="1:6" x14ac:dyDescent="0.2">
      <c r="A252" s="385" t="s">
        <v>1726</v>
      </c>
      <c r="B252" s="116" t="s">
        <v>1583</v>
      </c>
      <c r="C252" s="386"/>
      <c r="D252" s="380"/>
      <c r="E252" s="118" t="s">
        <v>1725</v>
      </c>
      <c r="F252" s="118" t="str">
        <f t="shared" si="23"/>
        <v>Postes, varillones y varillas p/alambrados.</v>
      </c>
    </row>
    <row r="253" spans="1:6" x14ac:dyDescent="0.2">
      <c r="A253" s="385" t="s">
        <v>1727</v>
      </c>
      <c r="B253" s="116" t="s">
        <v>1583</v>
      </c>
      <c r="C253" s="386"/>
      <c r="D253" s="380"/>
      <c r="E253" s="118" t="s">
        <v>1725</v>
      </c>
      <c r="F253" s="118" t="str">
        <f t="shared" si="23"/>
        <v>Postes, varillones y varillas p/alambrados.</v>
      </c>
    </row>
    <row r="254" spans="1:6" x14ac:dyDescent="0.2">
      <c r="A254" s="385" t="s">
        <v>1728</v>
      </c>
      <c r="B254" s="116" t="s">
        <v>1583</v>
      </c>
      <c r="C254" s="386"/>
      <c r="D254" s="380"/>
      <c r="E254" s="118" t="s">
        <v>1725</v>
      </c>
      <c r="F254" s="118" t="str">
        <f t="shared" si="23"/>
        <v>Postes, varillones y varillas p/alambrados.</v>
      </c>
    </row>
    <row r="255" spans="1:6" x14ac:dyDescent="0.2">
      <c r="A255" s="385" t="s">
        <v>1729</v>
      </c>
      <c r="B255" s="116" t="s">
        <v>729</v>
      </c>
      <c r="C255" s="386"/>
      <c r="D255" s="380"/>
      <c r="E255" s="118" t="s">
        <v>1575</v>
      </c>
      <c r="F255" s="118" t="str">
        <f t="shared" si="23"/>
        <v xml:space="preserve">Tejidos de alambre                                                     </v>
      </c>
    </row>
    <row r="256" spans="1:6" x14ac:dyDescent="0.2">
      <c r="A256" s="385" t="s">
        <v>1730</v>
      </c>
      <c r="B256" s="116" t="s">
        <v>729</v>
      </c>
      <c r="C256" s="386"/>
      <c r="D256" s="380"/>
      <c r="E256" s="118" t="s">
        <v>1658</v>
      </c>
      <c r="F256" s="118" t="str">
        <f t="shared" si="23"/>
        <v xml:space="preserve">Alambres de acero                                                      </v>
      </c>
    </row>
    <row r="257" spans="1:6" x14ac:dyDescent="0.2">
      <c r="A257" s="385" t="s">
        <v>1731</v>
      </c>
      <c r="B257" s="116" t="s">
        <v>729</v>
      </c>
      <c r="C257" s="386"/>
      <c r="D257" s="380"/>
      <c r="E257" s="118" t="s">
        <v>1658</v>
      </c>
      <c r="F257" s="118" t="str">
        <f t="shared" si="23"/>
        <v xml:space="preserve">Alambres de acero                                                      </v>
      </c>
    </row>
    <row r="258" spans="1:6" x14ac:dyDescent="0.2">
      <c r="A258" s="385" t="s">
        <v>1732</v>
      </c>
      <c r="B258" s="116" t="s">
        <v>1577</v>
      </c>
      <c r="C258" s="386"/>
      <c r="D258" s="380"/>
      <c r="E258" s="118" t="s">
        <v>1658</v>
      </c>
      <c r="F258" s="118" t="str">
        <f t="shared" si="23"/>
        <v xml:space="preserve">Alambres de acero                                                      </v>
      </c>
    </row>
    <row r="259" spans="1:6" x14ac:dyDescent="0.2">
      <c r="A259" s="385" t="s">
        <v>1733</v>
      </c>
      <c r="B259" s="116" t="s">
        <v>1583</v>
      </c>
      <c r="C259" s="386"/>
      <c r="D259" s="380"/>
      <c r="E259" s="118" t="s">
        <v>1734</v>
      </c>
      <c r="F259" s="118" t="str">
        <f t="shared" si="23"/>
        <v xml:space="preserve">Aceros aleados                                                       </v>
      </c>
    </row>
    <row r="260" spans="1:6" x14ac:dyDescent="0.2">
      <c r="A260" s="385" t="s">
        <v>1735</v>
      </c>
      <c r="B260" s="116" t="s">
        <v>1583</v>
      </c>
      <c r="C260" s="386"/>
      <c r="D260" s="380"/>
      <c r="E260" s="118" t="s">
        <v>1734</v>
      </c>
      <c r="F260" s="118" t="str">
        <f t="shared" si="23"/>
        <v xml:space="preserve">Aceros aleados                                                       </v>
      </c>
    </row>
    <row r="261" spans="1:6" x14ac:dyDescent="0.2">
      <c r="A261" s="385" t="s">
        <v>1736</v>
      </c>
      <c r="B261" s="116" t="s">
        <v>729</v>
      </c>
      <c r="C261" s="386"/>
      <c r="D261" s="380"/>
      <c r="E261" s="118" t="s">
        <v>1734</v>
      </c>
      <c r="F261" s="118" t="str">
        <f t="shared" si="23"/>
        <v xml:space="preserve">Aceros aleados                                                       </v>
      </c>
    </row>
    <row r="262" spans="1:6" x14ac:dyDescent="0.2">
      <c r="A262" s="385" t="s">
        <v>1737</v>
      </c>
      <c r="B262" s="116" t="s">
        <v>1583</v>
      </c>
      <c r="C262" s="386"/>
      <c r="D262" s="380"/>
      <c r="E262" s="118" t="s">
        <v>1734</v>
      </c>
      <c r="F262" s="118" t="str">
        <f t="shared" si="23"/>
        <v xml:space="preserve">Aceros aleados                                                       </v>
      </c>
    </row>
    <row r="263" spans="1:6" x14ac:dyDescent="0.2">
      <c r="A263" s="385" t="s">
        <v>1738</v>
      </c>
      <c r="B263" s="116" t="s">
        <v>1583</v>
      </c>
      <c r="C263" s="386"/>
      <c r="D263" s="380"/>
      <c r="E263" s="118" t="s">
        <v>1739</v>
      </c>
      <c r="F263" s="118" t="str">
        <f t="shared" si="23"/>
        <v>Torniquetes.</v>
      </c>
    </row>
    <row r="264" spans="1:6" x14ac:dyDescent="0.2">
      <c r="A264" s="385" t="s">
        <v>1740</v>
      </c>
      <c r="B264" s="116" t="s">
        <v>1583</v>
      </c>
      <c r="C264" s="386"/>
      <c r="D264" s="380"/>
      <c r="E264" s="118" t="s">
        <v>1739</v>
      </c>
      <c r="F264" s="118" t="str">
        <f t="shared" si="23"/>
        <v>Torniquetes.</v>
      </c>
    </row>
    <row r="265" spans="1:6" x14ac:dyDescent="0.2">
      <c r="A265" s="385" t="s">
        <v>1741</v>
      </c>
      <c r="B265" s="116" t="s">
        <v>729</v>
      </c>
      <c r="C265" s="386"/>
      <c r="D265" s="380"/>
      <c r="E265" s="118" t="s">
        <v>1742</v>
      </c>
      <c r="F265" s="118" t="str">
        <f t="shared" si="23"/>
        <v>Caños de PVC para instalaciones varias</v>
      </c>
    </row>
    <row r="266" spans="1:6" x14ac:dyDescent="0.2">
      <c r="A266" s="385" t="s">
        <v>1743</v>
      </c>
      <c r="B266" s="116" t="s">
        <v>729</v>
      </c>
      <c r="C266" s="386"/>
      <c r="D266" s="380"/>
      <c r="E266" s="118" t="s">
        <v>1742</v>
      </c>
      <c r="F266" s="118" t="str">
        <f t="shared" si="23"/>
        <v>Caños de PVC para instalaciones varias</v>
      </c>
    </row>
    <row r="267" spans="1:6" x14ac:dyDescent="0.2">
      <c r="A267" s="385"/>
      <c r="B267" s="116"/>
      <c r="C267" s="386"/>
      <c r="D267" s="380"/>
      <c r="E267" s="118"/>
      <c r="F267" s="118"/>
    </row>
    <row r="268" spans="1:6" x14ac:dyDescent="0.2">
      <c r="A268" s="371" t="s">
        <v>878</v>
      </c>
      <c r="B268" s="371"/>
      <c r="C268" s="371"/>
      <c r="D268" s="373"/>
      <c r="E268" s="371"/>
      <c r="F268" s="371"/>
    </row>
    <row r="269" spans="1:6" x14ac:dyDescent="0.2">
      <c r="A269" s="385" t="s">
        <v>1744</v>
      </c>
      <c r="B269" s="116" t="s">
        <v>7</v>
      </c>
      <c r="C269" s="386"/>
      <c r="D269" s="380"/>
      <c r="E269" s="118" t="s">
        <v>1745</v>
      </c>
      <c r="F269" s="118" t="str">
        <f t="shared" ref="F269:F283" si="24">IFERROR(VLOOKUP(E269,Tabla_Indices,5,FALSE),"")</f>
        <v>Poliestireno expandido en placas</v>
      </c>
    </row>
    <row r="270" spans="1:6" x14ac:dyDescent="0.2">
      <c r="A270" s="385" t="s">
        <v>1746</v>
      </c>
      <c r="B270" s="116" t="s">
        <v>7</v>
      </c>
      <c r="C270" s="386"/>
      <c r="D270" s="380"/>
      <c r="E270" s="118" t="s">
        <v>1745</v>
      </c>
      <c r="F270" s="118" t="str">
        <f t="shared" si="24"/>
        <v>Poliestireno expandido en placas</v>
      </c>
    </row>
    <row r="271" spans="1:6" x14ac:dyDescent="0.2">
      <c r="A271" s="385" t="s">
        <v>1747</v>
      </c>
      <c r="B271" s="116" t="s">
        <v>7</v>
      </c>
      <c r="C271" s="386"/>
      <c r="D271" s="380"/>
      <c r="E271" s="118" t="s">
        <v>1745</v>
      </c>
      <c r="F271" s="118" t="str">
        <f t="shared" si="24"/>
        <v>Poliestireno expandido en placas</v>
      </c>
    </row>
    <row r="272" spans="1:6" x14ac:dyDescent="0.2">
      <c r="A272" s="385" t="s">
        <v>1748</v>
      </c>
      <c r="B272" s="116" t="s">
        <v>7</v>
      </c>
      <c r="C272" s="386"/>
      <c r="D272" s="380"/>
      <c r="E272" s="118" t="s">
        <v>1745</v>
      </c>
      <c r="F272" s="118" t="str">
        <f t="shared" si="24"/>
        <v>Poliestireno expandido en placas</v>
      </c>
    </row>
    <row r="273" spans="1:6" x14ac:dyDescent="0.2">
      <c r="A273" s="385" t="s">
        <v>1749</v>
      </c>
      <c r="B273" s="116" t="s">
        <v>6</v>
      </c>
      <c r="C273" s="386"/>
      <c r="D273" s="380"/>
      <c r="E273" s="118" t="s">
        <v>1745</v>
      </c>
      <c r="F273" s="118" t="str">
        <f t="shared" si="24"/>
        <v>Poliestireno expandido en placas</v>
      </c>
    </row>
    <row r="274" spans="1:6" x14ac:dyDescent="0.2">
      <c r="A274" s="385" t="s">
        <v>1750</v>
      </c>
      <c r="B274" s="116" t="s">
        <v>7</v>
      </c>
      <c r="C274" s="386"/>
      <c r="D274" s="380"/>
      <c r="E274" s="118" t="s">
        <v>1413</v>
      </c>
      <c r="F274" s="118" t="str">
        <f t="shared" si="24"/>
        <v xml:space="preserve">Film de polietileno                                                    </v>
      </c>
    </row>
    <row r="275" spans="1:6" x14ac:dyDescent="0.2">
      <c r="A275" s="385" t="s">
        <v>1751</v>
      </c>
      <c r="B275" s="116" t="s">
        <v>7</v>
      </c>
      <c r="C275" s="386"/>
      <c r="D275" s="380"/>
      <c r="E275" s="118" t="s">
        <v>1752</v>
      </c>
      <c r="F275" s="118" t="str">
        <f t="shared" si="24"/>
        <v>Membrana asfáltica con folio de aluminio</v>
      </c>
    </row>
    <row r="276" spans="1:6" x14ac:dyDescent="0.2">
      <c r="A276" s="385" t="s">
        <v>689</v>
      </c>
      <c r="B276" s="116" t="s">
        <v>6</v>
      </c>
      <c r="C276" s="386"/>
      <c r="D276" s="380"/>
      <c r="E276" s="118" t="s">
        <v>1753</v>
      </c>
      <c r="F276" s="118" t="str">
        <f t="shared" si="24"/>
        <v xml:space="preserve">Impermeabilizantes                                                     </v>
      </c>
    </row>
    <row r="277" spans="1:6" x14ac:dyDescent="0.2">
      <c r="A277" s="385" t="s">
        <v>1754</v>
      </c>
      <c r="B277" s="116" t="s">
        <v>1657</v>
      </c>
      <c r="C277" s="386"/>
      <c r="D277" s="380"/>
      <c r="E277" s="118" t="s">
        <v>1755</v>
      </c>
      <c r="F277" s="118" t="str">
        <f t="shared" si="24"/>
        <v>Emulsión asfáltica envase x 18 lts. (RicAsfalt )</v>
      </c>
    </row>
    <row r="278" spans="1:6" x14ac:dyDescent="0.2">
      <c r="A278" s="385" t="s">
        <v>1756</v>
      </c>
      <c r="B278" s="116" t="s">
        <v>1657</v>
      </c>
      <c r="C278" s="386"/>
      <c r="D278" s="380"/>
      <c r="E278" s="118" t="s">
        <v>1757</v>
      </c>
      <c r="F278" s="118" t="str">
        <f t="shared" si="24"/>
        <v xml:space="preserve">Gas                                                                    </v>
      </c>
    </row>
    <row r="279" spans="1:6" x14ac:dyDescent="0.2">
      <c r="A279" s="385" t="s">
        <v>1758</v>
      </c>
      <c r="B279" s="116" t="s">
        <v>1759</v>
      </c>
      <c r="C279" s="386"/>
      <c r="D279" s="380"/>
      <c r="E279" s="118" t="s">
        <v>1753</v>
      </c>
      <c r="F279" s="118" t="str">
        <f t="shared" si="24"/>
        <v xml:space="preserve">Impermeabilizantes                                                     </v>
      </c>
    </row>
    <row r="280" spans="1:6" x14ac:dyDescent="0.2">
      <c r="A280" s="385" t="s">
        <v>1760</v>
      </c>
      <c r="B280" s="116" t="s">
        <v>1657</v>
      </c>
      <c r="C280" s="386"/>
      <c r="D280" s="380"/>
      <c r="E280" s="118" t="s">
        <v>1753</v>
      </c>
      <c r="F280" s="118" t="str">
        <f t="shared" si="24"/>
        <v xml:space="preserve">Impermeabilizantes                                                     </v>
      </c>
    </row>
    <row r="281" spans="1:6" x14ac:dyDescent="0.2">
      <c r="A281" s="385" t="s">
        <v>1761</v>
      </c>
      <c r="B281" s="116" t="s">
        <v>1759</v>
      </c>
      <c r="C281" s="386"/>
      <c r="D281" s="380"/>
      <c r="E281" s="118" t="s">
        <v>1753</v>
      </c>
      <c r="F281" s="118" t="str">
        <f t="shared" si="24"/>
        <v xml:space="preserve">Impermeabilizantes                                                     </v>
      </c>
    </row>
    <row r="282" spans="1:6" x14ac:dyDescent="0.2">
      <c r="A282" s="385" t="s">
        <v>1762</v>
      </c>
      <c r="B282" s="116" t="s">
        <v>7</v>
      </c>
      <c r="C282" s="386"/>
      <c r="D282" s="380"/>
      <c r="E282" s="118" t="s">
        <v>1753</v>
      </c>
      <c r="F282" s="118" t="str">
        <f t="shared" si="24"/>
        <v xml:space="preserve">Impermeabilizantes                                                     </v>
      </c>
    </row>
    <row r="283" spans="1:6" x14ac:dyDescent="0.2">
      <c r="A283" s="385" t="s">
        <v>1763</v>
      </c>
      <c r="B283" s="116" t="s">
        <v>1438</v>
      </c>
      <c r="C283" s="386"/>
      <c r="D283" s="380"/>
      <c r="E283" s="118" t="s">
        <v>1596</v>
      </c>
      <c r="F283" s="118" t="str">
        <f t="shared" si="24"/>
        <v>Artículos de hormigón, de cemento y de yeso (incluye: Hormigón, Mosaicos y Artículos pretensados)</v>
      </c>
    </row>
    <row r="284" spans="1:6" x14ac:dyDescent="0.2">
      <c r="A284" s="385"/>
      <c r="B284" s="116"/>
      <c r="C284" s="386"/>
      <c r="D284" s="380"/>
      <c r="E284" s="118"/>
      <c r="F284" s="118"/>
    </row>
    <row r="285" spans="1:6" x14ac:dyDescent="0.2">
      <c r="A285" s="385"/>
      <c r="B285" s="116"/>
      <c r="C285" s="386"/>
      <c r="D285" s="380"/>
      <c r="E285" s="118" t="str">
        <f t="shared" ref="E285" si="25">IFERROR(VLOOKUP(D285,Tabla_Indices,5,FALSE),"")</f>
        <v/>
      </c>
      <c r="F285" s="118"/>
    </row>
    <row r="286" spans="1:6" x14ac:dyDescent="0.2">
      <c r="A286" s="371" t="s">
        <v>1764</v>
      </c>
      <c r="B286" s="371"/>
      <c r="C286" s="371"/>
      <c r="D286" s="373"/>
      <c r="E286" s="371"/>
      <c r="F286" s="371"/>
    </row>
    <row r="287" spans="1:6" x14ac:dyDescent="0.2">
      <c r="A287" s="385" t="s">
        <v>1765</v>
      </c>
      <c r="B287" s="116" t="s">
        <v>1577</v>
      </c>
      <c r="C287" s="386"/>
      <c r="D287" s="380"/>
      <c r="E287" s="118" t="s">
        <v>1766</v>
      </c>
      <c r="F287" s="118" t="str">
        <f t="shared" ref="F287:F305" si="26">IFERROR(VLOOKUP(E287,Tabla_Indices,5,FALSE),"")</f>
        <v>Adhesivo para pisos y revestimientos cerámicos</v>
      </c>
    </row>
    <row r="288" spans="1:6" x14ac:dyDescent="0.2">
      <c r="A288" s="385" t="s">
        <v>1767</v>
      </c>
      <c r="B288" s="116" t="s">
        <v>1577</v>
      </c>
      <c r="C288" s="386"/>
      <c r="D288" s="380"/>
      <c r="E288" s="118" t="s">
        <v>1766</v>
      </c>
      <c r="F288" s="118" t="str">
        <f t="shared" si="26"/>
        <v>Adhesivo para pisos y revestimientos cerámicos</v>
      </c>
    </row>
    <row r="289" spans="1:6" x14ac:dyDescent="0.2">
      <c r="A289" s="385" t="s">
        <v>1768</v>
      </c>
      <c r="B289" s="116" t="s">
        <v>1577</v>
      </c>
      <c r="C289" s="386"/>
      <c r="D289" s="380"/>
      <c r="E289" s="118" t="s">
        <v>1766</v>
      </c>
      <c r="F289" s="118" t="str">
        <f t="shared" si="26"/>
        <v>Adhesivo para pisos y revestimientos cerámicos</v>
      </c>
    </row>
    <row r="290" spans="1:6" x14ac:dyDescent="0.2">
      <c r="A290" s="385" t="s">
        <v>1769</v>
      </c>
      <c r="B290" s="116" t="s">
        <v>7</v>
      </c>
      <c r="C290" s="386"/>
      <c r="D290" s="380"/>
      <c r="E290" s="118" t="s">
        <v>1770</v>
      </c>
      <c r="F290" s="118" t="str">
        <f t="shared" si="26"/>
        <v>Pisos y revestimientos</v>
      </c>
    </row>
    <row r="291" spans="1:6" x14ac:dyDescent="0.2">
      <c r="A291" s="385" t="s">
        <v>1771</v>
      </c>
      <c r="B291" s="116" t="s">
        <v>1657</v>
      </c>
      <c r="C291" s="386"/>
      <c r="D291" s="380"/>
      <c r="E291" s="118" t="s">
        <v>1772</v>
      </c>
      <c r="F291" s="118" t="str">
        <f t="shared" si="26"/>
        <v>Cemento blanco bolsa de 42 Kg. "Pingüino"</v>
      </c>
    </row>
    <row r="292" spans="1:6" x14ac:dyDescent="0.2">
      <c r="A292" s="385" t="s">
        <v>1773</v>
      </c>
      <c r="B292" s="116" t="s">
        <v>7</v>
      </c>
      <c r="C292" s="386"/>
      <c r="D292" s="380"/>
      <c r="E292" s="118" t="s">
        <v>1774</v>
      </c>
      <c r="F292" s="118" t="str">
        <f t="shared" si="26"/>
        <v xml:space="preserve">Mosaico granítico          </v>
      </c>
    </row>
    <row r="293" spans="1:6" x14ac:dyDescent="0.2">
      <c r="A293" s="385" t="s">
        <v>1775</v>
      </c>
      <c r="B293" s="116" t="s">
        <v>7</v>
      </c>
      <c r="C293" s="386"/>
      <c r="D293" s="380"/>
      <c r="E293" s="118" t="s">
        <v>1774</v>
      </c>
      <c r="F293" s="118" t="str">
        <f t="shared" si="26"/>
        <v xml:space="preserve">Mosaico granítico          </v>
      </c>
    </row>
    <row r="294" spans="1:6" x14ac:dyDescent="0.2">
      <c r="A294" s="385" t="s">
        <v>1776</v>
      </c>
      <c r="B294" s="116" t="s">
        <v>7</v>
      </c>
      <c r="C294" s="386"/>
      <c r="D294" s="380"/>
      <c r="E294" s="118" t="s">
        <v>1777</v>
      </c>
      <c r="F294" s="118" t="str">
        <f t="shared" si="26"/>
        <v xml:space="preserve">Máquinas para rebanar, afilar, amolar, pulir u otro acabado          </v>
      </c>
    </row>
    <row r="295" spans="1:6" x14ac:dyDescent="0.2">
      <c r="A295" s="385" t="s">
        <v>1018</v>
      </c>
      <c r="B295" s="116" t="s">
        <v>729</v>
      </c>
      <c r="C295" s="386"/>
      <c r="D295" s="380"/>
      <c r="E295" s="118" t="s">
        <v>1774</v>
      </c>
      <c r="F295" s="118" t="str">
        <f t="shared" si="26"/>
        <v xml:space="preserve">Mosaico granítico          </v>
      </c>
    </row>
    <row r="296" spans="1:6" x14ac:dyDescent="0.2">
      <c r="A296" s="385" t="s">
        <v>1778</v>
      </c>
      <c r="B296" s="116" t="s">
        <v>729</v>
      </c>
      <c r="C296" s="386"/>
      <c r="D296" s="380"/>
      <c r="E296" s="118" t="s">
        <v>1779</v>
      </c>
      <c r="F296" s="118" t="str">
        <f t="shared" si="26"/>
        <v>Zócalo de madera</v>
      </c>
    </row>
    <row r="297" spans="1:6" x14ac:dyDescent="0.2">
      <c r="A297" s="385" t="s">
        <v>1780</v>
      </c>
      <c r="B297" s="116" t="s">
        <v>729</v>
      </c>
      <c r="C297" s="386"/>
      <c r="D297" s="380"/>
      <c r="E297" s="118" t="s">
        <v>1781</v>
      </c>
      <c r="F297" s="118" t="str">
        <f t="shared" si="26"/>
        <v xml:space="preserve">Barnices y protectores para madera                                     </v>
      </c>
    </row>
    <row r="298" spans="1:6" x14ac:dyDescent="0.2">
      <c r="A298" s="385" t="s">
        <v>1782</v>
      </c>
      <c r="B298" s="116" t="s">
        <v>7</v>
      </c>
      <c r="C298" s="386"/>
      <c r="D298" s="380"/>
      <c r="E298" s="118" t="s">
        <v>1135</v>
      </c>
      <c r="F298" s="118" t="str">
        <f t="shared" si="26"/>
        <v>Hormigón elaborado</v>
      </c>
    </row>
    <row r="299" spans="1:6" x14ac:dyDescent="0.2">
      <c r="A299" s="385" t="s">
        <v>1783</v>
      </c>
      <c r="B299" s="116" t="s">
        <v>1633</v>
      </c>
      <c r="C299" s="386"/>
      <c r="D299" s="380"/>
      <c r="E299" s="118" t="s">
        <v>1135</v>
      </c>
      <c r="F299" s="118" t="str">
        <f t="shared" si="26"/>
        <v>Hormigón elaborado</v>
      </c>
    </row>
    <row r="300" spans="1:6" x14ac:dyDescent="0.2">
      <c r="A300" s="385" t="s">
        <v>1784</v>
      </c>
      <c r="B300" s="116" t="s">
        <v>7</v>
      </c>
      <c r="C300" s="386"/>
      <c r="D300" s="380"/>
      <c r="E300" s="118" t="s">
        <v>1785</v>
      </c>
      <c r="F300" s="118" t="str">
        <f t="shared" si="26"/>
        <v xml:space="preserve">Bulones                                                                </v>
      </c>
    </row>
    <row r="301" spans="1:6" x14ac:dyDescent="0.2">
      <c r="A301" s="385" t="s">
        <v>1786</v>
      </c>
      <c r="B301" s="116" t="s">
        <v>7</v>
      </c>
      <c r="C301" s="386"/>
      <c r="D301" s="380"/>
      <c r="E301" s="118" t="s">
        <v>1787</v>
      </c>
      <c r="F301" s="118" t="str">
        <f t="shared" si="26"/>
        <v>Otros productos de caucho (incluye: Autopartes de goma, Correas de goma con refuerzo textil y Otros artículos de goma)</v>
      </c>
    </row>
    <row r="302" spans="1:6" x14ac:dyDescent="0.2">
      <c r="A302" s="385" t="s">
        <v>1788</v>
      </c>
      <c r="B302" s="116" t="s">
        <v>1657</v>
      </c>
      <c r="C302" s="386"/>
      <c r="D302" s="380"/>
      <c r="E302" s="118" t="s">
        <v>1770</v>
      </c>
      <c r="F302" s="118" t="str">
        <f t="shared" si="26"/>
        <v>Pisos y revestimientos</v>
      </c>
    </row>
    <row r="303" spans="1:6" x14ac:dyDescent="0.2">
      <c r="A303" s="385" t="s">
        <v>1789</v>
      </c>
      <c r="B303" s="116" t="s">
        <v>729</v>
      </c>
      <c r="C303" s="390"/>
      <c r="D303" s="380"/>
      <c r="E303" s="118" t="s">
        <v>1790</v>
      </c>
      <c r="F303" s="118" t="str">
        <f t="shared" si="26"/>
        <v xml:space="preserve">Productos básicos de aluminio                                  </v>
      </c>
    </row>
    <row r="304" spans="1:6" x14ac:dyDescent="0.2">
      <c r="A304" s="385" t="s">
        <v>1791</v>
      </c>
      <c r="B304" s="116" t="s">
        <v>7</v>
      </c>
      <c r="C304" s="386"/>
      <c r="D304" s="380"/>
      <c r="E304" s="118" t="s">
        <v>1770</v>
      </c>
      <c r="F304" s="118" t="str">
        <f t="shared" si="26"/>
        <v>Pisos y revestimientos</v>
      </c>
    </row>
    <row r="305" spans="1:6" x14ac:dyDescent="0.2">
      <c r="A305" s="385" t="s">
        <v>1792</v>
      </c>
      <c r="B305" s="116" t="s">
        <v>7</v>
      </c>
      <c r="C305" s="386"/>
      <c r="D305" s="380"/>
      <c r="E305" s="118" t="s">
        <v>1793</v>
      </c>
      <c r="F305" s="118" t="str">
        <f t="shared" si="26"/>
        <v>Mesada de granito</v>
      </c>
    </row>
    <row r="306" spans="1:6" x14ac:dyDescent="0.2">
      <c r="A306" s="118"/>
      <c r="B306" s="116"/>
      <c r="C306" s="391"/>
      <c r="D306" s="380"/>
      <c r="E306" s="118" t="str">
        <f t="shared" ref="E306" si="27">IFERROR(VLOOKUP(D306,Tabla_Indices,5,FALSE),"")</f>
        <v/>
      </c>
      <c r="F306" s="118"/>
    </row>
    <row r="307" spans="1:6" x14ac:dyDescent="0.2">
      <c r="A307" s="371" t="s">
        <v>1794</v>
      </c>
      <c r="B307" s="371"/>
      <c r="C307" s="371"/>
      <c r="D307" s="373"/>
      <c r="E307" s="371"/>
      <c r="F307" s="371"/>
    </row>
    <row r="308" spans="1:6" x14ac:dyDescent="0.2">
      <c r="A308" s="385" t="s">
        <v>1795</v>
      </c>
      <c r="B308" s="116" t="s">
        <v>7</v>
      </c>
      <c r="C308" s="386"/>
      <c r="D308" s="380"/>
      <c r="E308" s="118" t="s">
        <v>1796</v>
      </c>
      <c r="F308" s="118" t="str">
        <f>IFERROR(VLOOKUP(E308,Tabla_Indices,5,FALSE),"")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309" spans="1:6" x14ac:dyDescent="0.2">
      <c r="A309" s="385" t="s">
        <v>1797</v>
      </c>
      <c r="B309" s="116" t="s">
        <v>1583</v>
      </c>
      <c r="C309" s="386"/>
      <c r="D309" s="380"/>
      <c r="E309" s="118" t="s">
        <v>1798</v>
      </c>
      <c r="F309" s="118" t="str">
        <f>IFERROR(VLOOKUP(E309,Tabla_Indices,5,FALSE),"")</f>
        <v>Otros productos metálicos n.c.p. (incluye: Bulones, Clavos, Envases de hojalata, Recipientes para gases, Grifería, Cerraduras, Tejidos de alambre, Piletas y mesadas de acero inoxidable y Chapas metálicas)</v>
      </c>
    </row>
    <row r="310" spans="1:6" x14ac:dyDescent="0.2">
      <c r="A310" s="385" t="s">
        <v>1799</v>
      </c>
      <c r="B310" s="116" t="s">
        <v>7</v>
      </c>
      <c r="C310" s="386"/>
      <c r="D310" s="380"/>
      <c r="E310" s="118" t="s">
        <v>1796</v>
      </c>
      <c r="F310" s="118" t="str">
        <f>IFERROR(VLOOKUP(E310,Tabla_Indices,5,FALSE),"")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311" spans="1:6" x14ac:dyDescent="0.2">
      <c r="A311" s="385" t="s">
        <v>1800</v>
      </c>
      <c r="B311" s="116" t="s">
        <v>1583</v>
      </c>
      <c r="C311" s="386"/>
      <c r="D311" s="380"/>
      <c r="E311" s="118" t="s">
        <v>1798</v>
      </c>
      <c r="F311" s="118" t="str">
        <f>IFERROR(VLOOKUP(E311,Tabla_Indices,5,FALSE),"")</f>
        <v>Otros productos metálicos n.c.p. (incluye: Bulones, Clavos, Envases de hojalata, Recipientes para gases, Grifería, Cerraduras, Tejidos de alambre, Piletas y mesadas de acero inoxidable y Chapas metálicas)</v>
      </c>
    </row>
    <row r="312" spans="1:6" x14ac:dyDescent="0.2">
      <c r="A312" s="371" t="s">
        <v>1801</v>
      </c>
      <c r="B312" s="371"/>
      <c r="C312" s="371"/>
      <c r="D312" s="373"/>
      <c r="E312" s="371"/>
      <c r="F312" s="371"/>
    </row>
    <row r="313" spans="1:6" x14ac:dyDescent="0.2">
      <c r="A313" s="385" t="s">
        <v>1802</v>
      </c>
      <c r="B313" s="116" t="s">
        <v>7</v>
      </c>
      <c r="C313" s="386"/>
      <c r="D313" s="380"/>
      <c r="E313" s="118" t="s">
        <v>1803</v>
      </c>
      <c r="F313" s="118" t="str">
        <f t="shared" ref="F313:F319" si="28">IFERROR(VLOOKUP(E313,Tabla_Indices,5,FALSE),"")</f>
        <v>Vidrios para construcción y automotores (incluye: Vidrio plano, Vidrios templados, Vidrios térmicos y Vidrios laminados)</v>
      </c>
    </row>
    <row r="314" spans="1:6" x14ac:dyDescent="0.2">
      <c r="A314" s="385" t="s">
        <v>1804</v>
      </c>
      <c r="B314" s="116" t="s">
        <v>1633</v>
      </c>
      <c r="C314" s="390"/>
      <c r="D314" s="380"/>
      <c r="E314" s="118" t="s">
        <v>1805</v>
      </c>
      <c r="F314" s="118" t="str">
        <f t="shared" si="28"/>
        <v>Carpintería Metálica y Madera</v>
      </c>
    </row>
    <row r="315" spans="1:6" x14ac:dyDescent="0.2">
      <c r="A315" s="385" t="s">
        <v>1806</v>
      </c>
      <c r="B315" s="116" t="s">
        <v>1633</v>
      </c>
      <c r="C315" s="390"/>
      <c r="D315" s="380"/>
      <c r="E315" s="118" t="s">
        <v>1807</v>
      </c>
      <c r="F315" s="118" t="str">
        <f t="shared" si="28"/>
        <v xml:space="preserve">Aberturas de aluminio                                                  </v>
      </c>
    </row>
    <row r="316" spans="1:6" x14ac:dyDescent="0.2">
      <c r="A316" s="385" t="s">
        <v>1808</v>
      </c>
      <c r="B316" s="116" t="s">
        <v>729</v>
      </c>
      <c r="C316" s="390"/>
      <c r="D316" s="380"/>
      <c r="E316" s="118" t="s">
        <v>1809</v>
      </c>
      <c r="F316" s="118" t="str">
        <f t="shared" si="28"/>
        <v xml:space="preserve">Lingotes y perfiles de aluminio y sus aleaciones                       </v>
      </c>
    </row>
    <row r="317" spans="1:6" x14ac:dyDescent="0.2">
      <c r="A317" s="392"/>
      <c r="B317" s="116"/>
      <c r="C317" s="390"/>
      <c r="D317" s="380"/>
      <c r="E317" s="118" t="s">
        <v>1796</v>
      </c>
      <c r="F317" s="118" t="str">
        <f t="shared" si="28"/>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318" spans="1:6" x14ac:dyDescent="0.2">
      <c r="A318" s="118" t="s">
        <v>1810</v>
      </c>
      <c r="B318" s="116" t="s">
        <v>7</v>
      </c>
      <c r="C318" s="390"/>
      <c r="D318" s="380"/>
      <c r="E318" s="118" t="s">
        <v>1573</v>
      </c>
      <c r="F318" s="118" t="str">
        <f t="shared" si="28"/>
        <v xml:space="preserve">Telas plásticas                                                        </v>
      </c>
    </row>
    <row r="319" spans="1:6" x14ac:dyDescent="0.2">
      <c r="A319" s="118" t="s">
        <v>1811</v>
      </c>
      <c r="B319" s="116" t="s">
        <v>729</v>
      </c>
      <c r="C319" s="390"/>
      <c r="D319" s="380"/>
      <c r="E319" s="118" t="s">
        <v>1573</v>
      </c>
      <c r="F319" s="118" t="str">
        <f t="shared" si="28"/>
        <v xml:space="preserve">Telas plásticas                                                        </v>
      </c>
    </row>
    <row r="320" spans="1:6" x14ac:dyDescent="0.2">
      <c r="A320" s="371" t="s">
        <v>1812</v>
      </c>
      <c r="B320" s="371"/>
      <c r="C320" s="371"/>
      <c r="D320" s="373"/>
      <c r="E320" s="371"/>
      <c r="F320" s="371"/>
    </row>
    <row r="321" spans="1:6" x14ac:dyDescent="0.2">
      <c r="A321" s="385" t="s">
        <v>1813</v>
      </c>
      <c r="B321" s="116" t="s">
        <v>1814</v>
      </c>
      <c r="C321" s="386"/>
      <c r="D321" s="380"/>
      <c r="E321" s="118" t="s">
        <v>1815</v>
      </c>
      <c r="F321" s="118" t="str">
        <f t="shared" ref="F321:F336" si="29">IFERROR(VLOOKUP(E321,Tabla_Indices,5,FALSE),"")</f>
        <v xml:space="preserve">Papel obra                                                             </v>
      </c>
    </row>
    <row r="322" spans="1:6" x14ac:dyDescent="0.2">
      <c r="A322" s="385" t="s">
        <v>1816</v>
      </c>
      <c r="B322" s="116" t="s">
        <v>1759</v>
      </c>
      <c r="C322" s="386"/>
      <c r="D322" s="380"/>
      <c r="E322" s="118" t="s">
        <v>1817</v>
      </c>
      <c r="F322" s="118" t="str">
        <f t="shared" si="29"/>
        <v>Productos químicos</v>
      </c>
    </row>
    <row r="323" spans="1:6" x14ac:dyDescent="0.2">
      <c r="A323" s="385" t="s">
        <v>1818</v>
      </c>
      <c r="B323" s="116" t="s">
        <v>1657</v>
      </c>
      <c r="C323" s="386"/>
      <c r="D323" s="380"/>
      <c r="E323" s="118" t="s">
        <v>1819</v>
      </c>
      <c r="F323" s="118" t="str">
        <f t="shared" si="29"/>
        <v>Enduído plástico al agua para exteriores</v>
      </c>
    </row>
    <row r="324" spans="1:6" x14ac:dyDescent="0.2">
      <c r="A324" s="385" t="s">
        <v>1820</v>
      </c>
      <c r="B324" s="116" t="s">
        <v>1821</v>
      </c>
      <c r="C324" s="386"/>
      <c r="D324" s="380"/>
      <c r="E324" s="118" t="s">
        <v>1822</v>
      </c>
      <c r="F324" s="118" t="str">
        <f t="shared" si="29"/>
        <v xml:space="preserve">Pinturas al látex                                                      </v>
      </c>
    </row>
    <row r="325" spans="1:6" x14ac:dyDescent="0.2">
      <c r="A325" s="385" t="s">
        <v>1823</v>
      </c>
      <c r="B325" s="116" t="s">
        <v>1821</v>
      </c>
      <c r="C325" s="386"/>
      <c r="D325" s="380"/>
      <c r="E325" s="118" t="s">
        <v>1824</v>
      </c>
      <c r="F325" s="118" t="str">
        <f t="shared" si="29"/>
        <v>Pintura al látex para interiores</v>
      </c>
    </row>
    <row r="326" spans="1:6" x14ac:dyDescent="0.2">
      <c r="A326" s="385" t="s">
        <v>1825</v>
      </c>
      <c r="B326" s="116" t="s">
        <v>1821</v>
      </c>
      <c r="C326" s="386"/>
      <c r="D326" s="380"/>
      <c r="E326" s="118" t="s">
        <v>1826</v>
      </c>
      <c r="F326" s="118" t="str">
        <f t="shared" si="29"/>
        <v>Pintura al látex para exteriores</v>
      </c>
    </row>
    <row r="327" spans="1:6" x14ac:dyDescent="0.2">
      <c r="A327" s="385" t="s">
        <v>1827</v>
      </c>
      <c r="B327" s="116" t="s">
        <v>1438</v>
      </c>
      <c r="C327" s="386"/>
      <c r="D327" s="380"/>
      <c r="E327" s="118" t="s">
        <v>1589</v>
      </c>
      <c r="F327" s="118" t="str">
        <f t="shared" si="29"/>
        <v>Sustancias plásticas (incluye: Polímeros de etileno, Polímeros de estireno, Polímeros de cloruro de vinilo y Polímeros de propileno)</v>
      </c>
    </row>
    <row r="328" spans="1:6" x14ac:dyDescent="0.2">
      <c r="A328" s="385" t="s">
        <v>1828</v>
      </c>
      <c r="B328" s="116" t="s">
        <v>1821</v>
      </c>
      <c r="C328" s="386"/>
      <c r="D328" s="380"/>
      <c r="E328" s="118" t="s">
        <v>1589</v>
      </c>
      <c r="F328" s="118" t="str">
        <f t="shared" si="29"/>
        <v>Sustancias plásticas (incluye: Polímeros de etileno, Polímeros de estireno, Polímeros de cloruro de vinilo y Polímeros de propileno)</v>
      </c>
    </row>
    <row r="329" spans="1:6" x14ac:dyDescent="0.2">
      <c r="A329" s="385" t="s">
        <v>1829</v>
      </c>
      <c r="B329" s="116" t="s">
        <v>1814</v>
      </c>
      <c r="C329" s="386"/>
      <c r="D329" s="380"/>
      <c r="E329" s="118" t="s">
        <v>1830</v>
      </c>
      <c r="F329" s="118" t="str">
        <f t="shared" si="29"/>
        <v xml:space="preserve">Abrasivos                                                              </v>
      </c>
    </row>
    <row r="330" spans="1:6" x14ac:dyDescent="0.2">
      <c r="A330" s="385" t="s">
        <v>1831</v>
      </c>
      <c r="B330" s="116" t="s">
        <v>1821</v>
      </c>
      <c r="C330" s="386"/>
      <c r="D330" s="380"/>
      <c r="E330" s="118" t="s">
        <v>1817</v>
      </c>
      <c r="F330" s="118" t="str">
        <f t="shared" si="29"/>
        <v>Productos químicos</v>
      </c>
    </row>
    <row r="331" spans="1:6" x14ac:dyDescent="0.2">
      <c r="A331" s="385" t="s">
        <v>1832</v>
      </c>
      <c r="B331" s="116" t="s">
        <v>1821</v>
      </c>
      <c r="C331" s="386"/>
      <c r="D331" s="380"/>
      <c r="E331" s="118" t="s">
        <v>1589</v>
      </c>
      <c r="F331" s="118" t="str">
        <f t="shared" si="29"/>
        <v>Sustancias plásticas (incluye: Polímeros de etileno, Polímeros de estireno, Polímeros de cloruro de vinilo y Polímeros de propileno)</v>
      </c>
    </row>
    <row r="332" spans="1:6" x14ac:dyDescent="0.2">
      <c r="A332" s="385" t="s">
        <v>1833</v>
      </c>
      <c r="B332" s="116" t="s">
        <v>1821</v>
      </c>
      <c r="C332" s="386"/>
      <c r="D332" s="380"/>
      <c r="E332" s="118" t="s">
        <v>1817</v>
      </c>
      <c r="F332" s="118" t="str">
        <f t="shared" si="29"/>
        <v>Productos químicos</v>
      </c>
    </row>
    <row r="333" spans="1:6" x14ac:dyDescent="0.2">
      <c r="A333" s="385" t="s">
        <v>1834</v>
      </c>
      <c r="B333" s="116" t="s">
        <v>1821</v>
      </c>
      <c r="C333" s="386"/>
      <c r="D333" s="380"/>
      <c r="E333" s="118" t="s">
        <v>1589</v>
      </c>
      <c r="F333" s="118" t="str">
        <f t="shared" si="29"/>
        <v>Sustancias plásticas (incluye: Polímeros de etileno, Polímeros de estireno, Polímeros de cloruro de vinilo y Polímeros de propileno)</v>
      </c>
    </row>
    <row r="334" spans="1:6" x14ac:dyDescent="0.2">
      <c r="A334" s="385" t="s">
        <v>1835</v>
      </c>
      <c r="B334" s="116" t="s">
        <v>1821</v>
      </c>
      <c r="C334" s="386"/>
      <c r="D334" s="380"/>
      <c r="E334" s="118" t="s">
        <v>1836</v>
      </c>
      <c r="F334" s="118" t="str">
        <f t="shared" si="29"/>
        <v>Esmalte sintético brillante</v>
      </c>
    </row>
    <row r="335" spans="1:6" x14ac:dyDescent="0.2">
      <c r="A335" s="385" t="s">
        <v>1837</v>
      </c>
      <c r="B335" s="116" t="s">
        <v>1577</v>
      </c>
      <c r="C335" s="386"/>
      <c r="D335" s="380"/>
      <c r="E335" s="118" t="s">
        <v>1817</v>
      </c>
      <c r="F335" s="118" t="str">
        <f t="shared" si="29"/>
        <v>Productos químicos</v>
      </c>
    </row>
    <row r="336" spans="1:6" x14ac:dyDescent="0.2">
      <c r="A336" s="385" t="s">
        <v>1838</v>
      </c>
      <c r="B336" s="116" t="s">
        <v>7</v>
      </c>
      <c r="C336" s="386"/>
      <c r="D336" s="380"/>
      <c r="E336" s="118" t="s">
        <v>1589</v>
      </c>
      <c r="F336" s="118" t="str">
        <f t="shared" si="29"/>
        <v>Sustancias plásticas (incluye: Polímeros de etileno, Polímeros de estireno, Polímeros de cloruro de vinilo y Polímeros de propileno)</v>
      </c>
    </row>
    <row r="337" spans="1:6" x14ac:dyDescent="0.2">
      <c r="A337" s="371" t="s">
        <v>1839</v>
      </c>
      <c r="B337" s="371"/>
      <c r="C337" s="371"/>
      <c r="D337" s="373"/>
      <c r="E337" s="371"/>
      <c r="F337" s="371"/>
    </row>
    <row r="338" spans="1:6" x14ac:dyDescent="0.2">
      <c r="A338" s="385" t="s">
        <v>1840</v>
      </c>
      <c r="B338" s="116" t="s">
        <v>1583</v>
      </c>
      <c r="C338" s="386"/>
      <c r="D338" s="380"/>
      <c r="E338" s="118" t="s">
        <v>1809</v>
      </c>
      <c r="F338" s="118" t="str">
        <f t="shared" ref="F338:F354" si="30">IFERROR(VLOOKUP(E338,Tabla_Indices,5,FALSE),"")</f>
        <v xml:space="preserve">Lingotes y perfiles de aluminio y sus aleaciones                       </v>
      </c>
    </row>
    <row r="339" spans="1:6" x14ac:dyDescent="0.2">
      <c r="A339" s="385" t="s">
        <v>1841</v>
      </c>
      <c r="B339" s="116" t="s">
        <v>1583</v>
      </c>
      <c r="C339" s="386"/>
      <c r="D339" s="380"/>
      <c r="E339" s="118" t="s">
        <v>1809</v>
      </c>
      <c r="F339" s="118" t="str">
        <f t="shared" si="30"/>
        <v xml:space="preserve">Lingotes y perfiles de aluminio y sus aleaciones                       </v>
      </c>
    </row>
    <row r="340" spans="1:6" x14ac:dyDescent="0.2">
      <c r="A340" s="385" t="s">
        <v>1842</v>
      </c>
      <c r="B340" s="116" t="s">
        <v>1583</v>
      </c>
      <c r="C340" s="386"/>
      <c r="D340" s="380"/>
      <c r="E340" s="118" t="s">
        <v>1809</v>
      </c>
      <c r="F340" s="118" t="str">
        <f t="shared" si="30"/>
        <v xml:space="preserve">Lingotes y perfiles de aluminio y sus aleaciones                       </v>
      </c>
    </row>
    <row r="341" spans="1:6" x14ac:dyDescent="0.2">
      <c r="A341" s="385" t="s">
        <v>1843</v>
      </c>
      <c r="B341" s="116" t="s">
        <v>1583</v>
      </c>
      <c r="C341" s="386"/>
      <c r="D341" s="380"/>
      <c r="E341" s="118" t="s">
        <v>1809</v>
      </c>
      <c r="F341" s="118" t="str">
        <f t="shared" si="30"/>
        <v xml:space="preserve">Lingotes y perfiles de aluminio y sus aleaciones                       </v>
      </c>
    </row>
    <row r="342" spans="1:6" x14ac:dyDescent="0.2">
      <c r="A342" s="385" t="s">
        <v>1844</v>
      </c>
      <c r="B342" s="116" t="s">
        <v>1583</v>
      </c>
      <c r="C342" s="386"/>
      <c r="D342" s="380"/>
      <c r="E342" s="118" t="s">
        <v>1722</v>
      </c>
      <c r="F342" s="118" t="str">
        <f t="shared" si="30"/>
        <v>Yeso blanco</v>
      </c>
    </row>
    <row r="343" spans="1:6" x14ac:dyDescent="0.2">
      <c r="A343" s="285" t="s">
        <v>1845</v>
      </c>
      <c r="B343" s="116" t="s">
        <v>1583</v>
      </c>
      <c r="C343" s="386"/>
      <c r="D343" s="380"/>
      <c r="E343" s="118" t="s">
        <v>1722</v>
      </c>
      <c r="F343" s="118" t="str">
        <f t="shared" si="30"/>
        <v>Yeso blanco</v>
      </c>
    </row>
    <row r="344" spans="1:6" x14ac:dyDescent="0.2">
      <c r="A344" s="285" t="s">
        <v>1846</v>
      </c>
      <c r="B344" s="116" t="s">
        <v>1583</v>
      </c>
      <c r="C344" s="386"/>
      <c r="D344" s="380"/>
      <c r="E344" s="118" t="s">
        <v>1722</v>
      </c>
      <c r="F344" s="118" t="str">
        <f t="shared" si="30"/>
        <v>Yeso blanco</v>
      </c>
    </row>
    <row r="345" spans="1:6" x14ac:dyDescent="0.2">
      <c r="A345" s="385" t="s">
        <v>1847</v>
      </c>
      <c r="B345" s="116" t="s">
        <v>1583</v>
      </c>
      <c r="C345" s="386"/>
      <c r="D345" s="380"/>
      <c r="E345" s="118" t="s">
        <v>1785</v>
      </c>
      <c r="F345" s="118" t="str">
        <f t="shared" si="30"/>
        <v xml:space="preserve">Bulones                                                                </v>
      </c>
    </row>
    <row r="346" spans="1:6" x14ac:dyDescent="0.2">
      <c r="A346" s="385" t="s">
        <v>1848</v>
      </c>
      <c r="B346" s="116" t="s">
        <v>1583</v>
      </c>
      <c r="C346" s="386"/>
      <c r="D346" s="380"/>
      <c r="E346" s="118" t="s">
        <v>1785</v>
      </c>
      <c r="F346" s="118" t="str">
        <f t="shared" si="30"/>
        <v xml:space="preserve">Bulones                                                                </v>
      </c>
    </row>
    <row r="347" spans="1:6" x14ac:dyDescent="0.2">
      <c r="A347" s="385" t="s">
        <v>1849</v>
      </c>
      <c r="B347" s="116" t="s">
        <v>1583</v>
      </c>
      <c r="C347" s="386"/>
      <c r="D347" s="380"/>
      <c r="E347" s="118" t="s">
        <v>1785</v>
      </c>
      <c r="F347" s="118" t="str">
        <f t="shared" si="30"/>
        <v xml:space="preserve">Bulones                                                                </v>
      </c>
    </row>
    <row r="348" spans="1:6" x14ac:dyDescent="0.2">
      <c r="A348" s="385" t="s">
        <v>1850</v>
      </c>
      <c r="B348" s="116" t="s">
        <v>1583</v>
      </c>
      <c r="C348" s="386"/>
      <c r="D348" s="380"/>
      <c r="E348" s="118" t="s">
        <v>1815</v>
      </c>
      <c r="F348" s="118" t="str">
        <f t="shared" si="30"/>
        <v xml:space="preserve">Papel obra                                                             </v>
      </c>
    </row>
    <row r="349" spans="1:6" x14ac:dyDescent="0.2">
      <c r="A349" s="385" t="s">
        <v>1851</v>
      </c>
      <c r="B349" s="116" t="s">
        <v>1583</v>
      </c>
      <c r="C349" s="386"/>
      <c r="D349" s="380"/>
      <c r="E349" s="118" t="s">
        <v>1598</v>
      </c>
      <c r="F349" s="118" t="str">
        <f t="shared" si="30"/>
        <v xml:space="preserve">Fibras minerales                                                       </v>
      </c>
    </row>
    <row r="350" spans="1:6" x14ac:dyDescent="0.2">
      <c r="A350" s="385" t="s">
        <v>1852</v>
      </c>
      <c r="B350" s="116" t="s">
        <v>1657</v>
      </c>
      <c r="C350" s="386"/>
      <c r="D350" s="380"/>
      <c r="E350" s="118" t="s">
        <v>1853</v>
      </c>
      <c r="F350" s="118" t="str">
        <f t="shared" si="30"/>
        <v>Enduído plástico al agua para interiores</v>
      </c>
    </row>
    <row r="351" spans="1:6" x14ac:dyDescent="0.2">
      <c r="A351" s="385" t="s">
        <v>1854</v>
      </c>
      <c r="B351" s="116" t="s">
        <v>1583</v>
      </c>
      <c r="C351" s="386"/>
      <c r="D351" s="380"/>
      <c r="E351" s="118" t="s">
        <v>1594</v>
      </c>
      <c r="F351" s="118" t="str">
        <f t="shared" si="30"/>
        <v xml:space="preserve">Chapas de hierro/acero                                               </v>
      </c>
    </row>
    <row r="352" spans="1:6" x14ac:dyDescent="0.2">
      <c r="A352" s="385" t="s">
        <v>1855</v>
      </c>
      <c r="B352" s="116" t="s">
        <v>7</v>
      </c>
      <c r="C352" s="386"/>
      <c r="D352" s="380"/>
      <c r="E352" s="118" t="s">
        <v>1598</v>
      </c>
      <c r="F352" s="118" t="str">
        <f t="shared" si="30"/>
        <v xml:space="preserve">Fibras minerales                                                       </v>
      </c>
    </row>
    <row r="353" spans="1:6" x14ac:dyDescent="0.2">
      <c r="A353" s="385" t="s">
        <v>1856</v>
      </c>
      <c r="B353" s="116" t="s">
        <v>1698</v>
      </c>
      <c r="C353" s="386"/>
      <c r="D353" s="380"/>
      <c r="E353" s="118" t="s">
        <v>1857</v>
      </c>
      <c r="F353" s="118" t="str">
        <f t="shared" si="30"/>
        <v xml:space="preserve">Yesos y piedras calizas                                                </v>
      </c>
    </row>
    <row r="354" spans="1:6" x14ac:dyDescent="0.2">
      <c r="A354" s="385" t="s">
        <v>1858</v>
      </c>
      <c r="B354" s="116" t="s">
        <v>1583</v>
      </c>
      <c r="C354" s="386"/>
      <c r="D354" s="380"/>
      <c r="E354" s="118" t="s">
        <v>1785</v>
      </c>
      <c r="F354" s="118" t="str">
        <f t="shared" si="30"/>
        <v xml:space="preserve">Bulones                                                                </v>
      </c>
    </row>
    <row r="355" spans="1:6" x14ac:dyDescent="0.2">
      <c r="A355" s="118"/>
      <c r="B355" s="116"/>
      <c r="C355" s="391"/>
      <c r="D355" s="380"/>
      <c r="E355" s="118" t="str">
        <f t="shared" ref="E355" si="31">IFERROR(VLOOKUP(D355,Tabla_Indices,5,FALSE),"")</f>
        <v/>
      </c>
      <c r="F355" s="118"/>
    </row>
    <row r="356" spans="1:6" x14ac:dyDescent="0.2">
      <c r="A356" s="371" t="s">
        <v>1859</v>
      </c>
      <c r="B356" s="371"/>
      <c r="C356" s="371"/>
      <c r="D356" s="373"/>
      <c r="E356" s="371"/>
      <c r="F356" s="371"/>
    </row>
    <row r="357" spans="1:6" x14ac:dyDescent="0.2">
      <c r="A357" s="385" t="s">
        <v>1860</v>
      </c>
      <c r="B357" s="116" t="s">
        <v>7</v>
      </c>
      <c r="C357" s="386"/>
      <c r="D357" s="380"/>
      <c r="E357" s="118" t="s">
        <v>1793</v>
      </c>
      <c r="F357" s="118" t="str">
        <f t="shared" ref="F357:F366" si="32">IFERROR(VLOOKUP(E357,Tabla_Indices,5,FALSE),"")</f>
        <v>Mesada de granito</v>
      </c>
    </row>
    <row r="358" spans="1:6" x14ac:dyDescent="0.2">
      <c r="A358" s="385" t="s">
        <v>1861</v>
      </c>
      <c r="B358" s="116" t="s">
        <v>7</v>
      </c>
      <c r="C358" s="386"/>
      <c r="D358" s="380"/>
      <c r="E358" s="118" t="s">
        <v>1615</v>
      </c>
      <c r="F358" s="118" t="str">
        <f t="shared" si="32"/>
        <v xml:space="preserve">Perfiles de hierro                                                     </v>
      </c>
    </row>
    <row r="359" spans="1:6" x14ac:dyDescent="0.2">
      <c r="A359" s="385" t="s">
        <v>1862</v>
      </c>
      <c r="B359" s="116" t="s">
        <v>1583</v>
      </c>
      <c r="C359" s="386"/>
      <c r="D359" s="380"/>
      <c r="E359" s="118" t="s">
        <v>1793</v>
      </c>
      <c r="F359" s="118" t="str">
        <f t="shared" si="32"/>
        <v>Mesada de granito</v>
      </c>
    </row>
    <row r="360" spans="1:6" x14ac:dyDescent="0.2">
      <c r="A360" s="385" t="s">
        <v>1863</v>
      </c>
      <c r="B360" s="116" t="s">
        <v>729</v>
      </c>
      <c r="C360" s="386"/>
      <c r="D360" s="380"/>
      <c r="E360" s="118" t="s">
        <v>1793</v>
      </c>
      <c r="F360" s="118" t="str">
        <f t="shared" si="32"/>
        <v>Mesada de granito</v>
      </c>
    </row>
    <row r="361" spans="1:6" x14ac:dyDescent="0.2">
      <c r="A361" s="385" t="s">
        <v>1864</v>
      </c>
      <c r="B361" s="116" t="s">
        <v>729</v>
      </c>
      <c r="C361" s="386"/>
      <c r="D361" s="380"/>
      <c r="E361" s="118" t="s">
        <v>1793</v>
      </c>
      <c r="F361" s="118" t="str">
        <f t="shared" si="32"/>
        <v>Mesada de granito</v>
      </c>
    </row>
    <row r="362" spans="1:6" x14ac:dyDescent="0.2">
      <c r="A362" s="385" t="s">
        <v>1865</v>
      </c>
      <c r="B362" s="116" t="s">
        <v>1577</v>
      </c>
      <c r="C362" s="386"/>
      <c r="D362" s="380"/>
      <c r="E362" s="118" t="s">
        <v>1766</v>
      </c>
      <c r="F362" s="118" t="str">
        <f t="shared" si="32"/>
        <v>Adhesivo para pisos y revestimientos cerámicos</v>
      </c>
    </row>
    <row r="363" spans="1:6" x14ac:dyDescent="0.2">
      <c r="A363" s="385" t="s">
        <v>1866</v>
      </c>
      <c r="B363" s="116" t="s">
        <v>1867</v>
      </c>
      <c r="C363" s="386"/>
      <c r="D363" s="380"/>
      <c r="E363" s="118" t="s">
        <v>1589</v>
      </c>
      <c r="F363" s="118" t="str">
        <f t="shared" si="32"/>
        <v>Sustancias plásticas (incluye: Polímeros de etileno, Polímeros de estireno, Polímeros de cloruro de vinilo y Polímeros de propileno)</v>
      </c>
    </row>
    <row r="364" spans="1:6" x14ac:dyDescent="0.2">
      <c r="A364" s="385" t="s">
        <v>1868</v>
      </c>
      <c r="B364" s="116" t="s">
        <v>1583</v>
      </c>
      <c r="C364" s="386"/>
      <c r="D364" s="380"/>
      <c r="E364" s="118" t="s">
        <v>1615</v>
      </c>
      <c r="F364" s="118" t="str">
        <f t="shared" si="32"/>
        <v xml:space="preserve">Perfiles de hierro                                                     </v>
      </c>
    </row>
    <row r="365" spans="1:6" x14ac:dyDescent="0.2">
      <c r="A365" s="385" t="s">
        <v>1869</v>
      </c>
      <c r="B365" s="116" t="s">
        <v>1261</v>
      </c>
      <c r="C365" s="386"/>
      <c r="D365" s="380"/>
      <c r="E365" s="118" t="s">
        <v>1785</v>
      </c>
      <c r="F365" s="118" t="str">
        <f t="shared" si="32"/>
        <v xml:space="preserve">Bulones                                                                </v>
      </c>
    </row>
    <row r="366" spans="1:6" x14ac:dyDescent="0.2">
      <c r="A366" s="385"/>
      <c r="B366" s="116"/>
      <c r="C366" s="386"/>
      <c r="D366" s="380"/>
      <c r="E366" s="118"/>
      <c r="F366" s="118" t="str">
        <f t="shared" si="32"/>
        <v/>
      </c>
    </row>
    <row r="367" spans="1:6" x14ac:dyDescent="0.2">
      <c r="A367" s="371" t="s">
        <v>1870</v>
      </c>
      <c r="B367" s="371"/>
      <c r="C367" s="371"/>
      <c r="D367" s="373"/>
      <c r="E367" s="371"/>
      <c r="F367" s="371"/>
    </row>
    <row r="368" spans="1:6" x14ac:dyDescent="0.2">
      <c r="A368" s="385" t="s">
        <v>1871</v>
      </c>
      <c r="B368" s="116" t="s">
        <v>1633</v>
      </c>
      <c r="C368" s="386"/>
      <c r="D368" s="380"/>
      <c r="E368" s="118" t="s">
        <v>1805</v>
      </c>
      <c r="F368" s="118" t="str">
        <f t="shared" ref="F368:F379" si="33">IFERROR(VLOOKUP(E368,Tabla_Indices,5,FALSE),"")</f>
        <v>Carpintería Metálica y Madera</v>
      </c>
    </row>
    <row r="369" spans="1:6" x14ac:dyDescent="0.2">
      <c r="A369" s="385" t="s">
        <v>1872</v>
      </c>
      <c r="B369" s="116" t="s">
        <v>1633</v>
      </c>
      <c r="C369" s="386"/>
      <c r="D369" s="380"/>
      <c r="E369" s="118" t="s">
        <v>1805</v>
      </c>
      <c r="F369" s="118" t="str">
        <f t="shared" si="33"/>
        <v>Carpintería Metálica y Madera</v>
      </c>
    </row>
    <row r="370" spans="1:6" x14ac:dyDescent="0.2">
      <c r="A370" s="385" t="s">
        <v>1873</v>
      </c>
      <c r="B370" s="116" t="s">
        <v>1633</v>
      </c>
      <c r="C370" s="386"/>
      <c r="D370" s="380"/>
      <c r="E370" s="118" t="s">
        <v>1805</v>
      </c>
      <c r="F370" s="118" t="str">
        <f t="shared" si="33"/>
        <v>Carpintería Metálica y Madera</v>
      </c>
    </row>
    <row r="371" spans="1:6" x14ac:dyDescent="0.2">
      <c r="A371" s="385" t="s">
        <v>1874</v>
      </c>
      <c r="B371" s="116" t="s">
        <v>1633</v>
      </c>
      <c r="C371" s="390"/>
      <c r="D371" s="380"/>
      <c r="E371" s="118" t="s">
        <v>1805</v>
      </c>
      <c r="F371" s="118" t="str">
        <f t="shared" si="33"/>
        <v>Carpintería Metálica y Madera</v>
      </c>
    </row>
    <row r="372" spans="1:6" x14ac:dyDescent="0.2">
      <c r="A372" s="385" t="s">
        <v>1875</v>
      </c>
      <c r="B372" s="116" t="s">
        <v>1633</v>
      </c>
      <c r="C372" s="386"/>
      <c r="D372" s="380"/>
      <c r="E372" s="118" t="s">
        <v>1805</v>
      </c>
      <c r="F372" s="118" t="str">
        <f t="shared" si="33"/>
        <v>Carpintería Metálica y Madera</v>
      </c>
    </row>
    <row r="373" spans="1:6" x14ac:dyDescent="0.2">
      <c r="A373" s="385" t="s">
        <v>1876</v>
      </c>
      <c r="B373" s="116" t="s">
        <v>1633</v>
      </c>
      <c r="C373" s="386"/>
      <c r="D373" s="380"/>
      <c r="E373" s="118" t="s">
        <v>1805</v>
      </c>
      <c r="F373" s="118" t="str">
        <f t="shared" si="33"/>
        <v>Carpintería Metálica y Madera</v>
      </c>
    </row>
    <row r="374" spans="1:6" x14ac:dyDescent="0.2">
      <c r="A374" s="385" t="s">
        <v>1877</v>
      </c>
      <c r="B374" s="116" t="s">
        <v>1633</v>
      </c>
      <c r="C374" s="386"/>
      <c r="D374" s="380"/>
      <c r="E374" s="118" t="s">
        <v>1805</v>
      </c>
      <c r="F374" s="118" t="str">
        <f t="shared" si="33"/>
        <v>Carpintería Metálica y Madera</v>
      </c>
    </row>
    <row r="375" spans="1:6" x14ac:dyDescent="0.2">
      <c r="A375" s="385" t="s">
        <v>1878</v>
      </c>
      <c r="B375" s="116" t="s">
        <v>7</v>
      </c>
      <c r="C375" s="386"/>
      <c r="D375" s="380"/>
      <c r="E375" s="118" t="s">
        <v>1803</v>
      </c>
      <c r="F375" s="118" t="str">
        <f t="shared" si="33"/>
        <v>Vidrios para construcción y automotores (incluye: Vidrio plano, Vidrios templados, Vidrios térmicos y Vidrios laminados)</v>
      </c>
    </row>
    <row r="376" spans="1:6" x14ac:dyDescent="0.2">
      <c r="A376" s="385" t="s">
        <v>1879</v>
      </c>
      <c r="B376" s="116" t="s">
        <v>7</v>
      </c>
      <c r="C376" s="386"/>
      <c r="D376" s="380"/>
      <c r="E376" s="118" t="s">
        <v>1803</v>
      </c>
      <c r="F376" s="118" t="str">
        <f t="shared" si="33"/>
        <v>Vidrios para construcción y automotores (incluye: Vidrio plano, Vidrios templados, Vidrios térmicos y Vidrios laminados)</v>
      </c>
    </row>
    <row r="377" spans="1:6" x14ac:dyDescent="0.2">
      <c r="A377" s="385" t="s">
        <v>1037</v>
      </c>
      <c r="B377" s="116" t="s">
        <v>7</v>
      </c>
      <c r="C377" s="386"/>
      <c r="D377" s="380"/>
      <c r="E377" s="118" t="s">
        <v>1803</v>
      </c>
      <c r="F377" s="118" t="str">
        <f t="shared" si="33"/>
        <v>Vidrios para construcción y automotores (incluye: Vidrio plano, Vidrios templados, Vidrios térmicos y Vidrios laminados)</v>
      </c>
    </row>
    <row r="378" spans="1:6" x14ac:dyDescent="0.2">
      <c r="A378" s="385" t="s">
        <v>1880</v>
      </c>
      <c r="B378" s="116" t="s">
        <v>7</v>
      </c>
      <c r="C378" s="386"/>
      <c r="D378" s="380"/>
      <c r="E378" s="118" t="s">
        <v>1881</v>
      </c>
      <c r="F378" s="118" t="str">
        <f t="shared" si="33"/>
        <v>Carpintería de madera (incluye: Cortinas de madera y Puertas placa)</v>
      </c>
    </row>
    <row r="379" spans="1:6" x14ac:dyDescent="0.2">
      <c r="A379" s="385"/>
      <c r="B379" s="116"/>
      <c r="C379" s="386"/>
      <c r="D379" s="380"/>
      <c r="E379" s="118"/>
      <c r="F379" s="118" t="str">
        <f t="shared" si="33"/>
        <v/>
      </c>
    </row>
    <row r="380" spans="1:6" x14ac:dyDescent="0.2">
      <c r="A380" s="371" t="s">
        <v>1882</v>
      </c>
      <c r="B380" s="371"/>
      <c r="C380" s="371"/>
      <c r="D380" s="373"/>
      <c r="E380" s="371"/>
      <c r="F380" s="371"/>
    </row>
    <row r="381" spans="1:6" x14ac:dyDescent="0.2">
      <c r="A381" s="118"/>
      <c r="B381" s="116"/>
      <c r="C381" s="393"/>
      <c r="D381" s="380"/>
      <c r="E381" s="118"/>
      <c r="F381" s="118" t="str">
        <f t="shared" ref="F381:F402" si="34">IFERROR(VLOOKUP(E381,Tabla_Indices,5,FALSE),"")</f>
        <v/>
      </c>
    </row>
    <row r="382" spans="1:6" x14ac:dyDescent="0.2">
      <c r="A382" s="118" t="s">
        <v>1883</v>
      </c>
      <c r="B382" s="116" t="s">
        <v>1438</v>
      </c>
      <c r="C382" s="386"/>
      <c r="D382" s="380"/>
      <c r="E382" s="118" t="s">
        <v>1884</v>
      </c>
      <c r="F382" s="118" t="str">
        <f t="shared" si="34"/>
        <v>Plásticos en formas básicas (incluye: Caños y tubos de PVC, Caños y tubos de polipropileno y Caños y tubos de polietileno)</v>
      </c>
    </row>
    <row r="383" spans="1:6" x14ac:dyDescent="0.2">
      <c r="A383" s="118" t="s">
        <v>1885</v>
      </c>
      <c r="B383" s="116" t="s">
        <v>1438</v>
      </c>
      <c r="C383" s="386"/>
      <c r="D383" s="380"/>
      <c r="E383" s="118" t="s">
        <v>1884</v>
      </c>
      <c r="F383" s="118" t="str">
        <f t="shared" si="34"/>
        <v>Plásticos en formas básicas (incluye: Caños y tubos de PVC, Caños y tubos de polipropileno y Caños y tubos de polietileno)</v>
      </c>
    </row>
    <row r="384" spans="1:6" x14ac:dyDescent="0.2">
      <c r="A384" s="118" t="s">
        <v>1886</v>
      </c>
      <c r="B384" s="116" t="s">
        <v>1438</v>
      </c>
      <c r="C384" s="386"/>
      <c r="D384" s="380"/>
      <c r="E384" s="118" t="s">
        <v>1887</v>
      </c>
      <c r="F384" s="118" t="str">
        <f t="shared" si="34"/>
        <v>Artefactos para baño y grifería</v>
      </c>
    </row>
    <row r="385" spans="1:6" x14ac:dyDescent="0.2">
      <c r="A385" s="118" t="s">
        <v>1888</v>
      </c>
      <c r="B385" s="116" t="s">
        <v>1438</v>
      </c>
      <c r="C385" s="386"/>
      <c r="D385" s="380"/>
      <c r="E385" s="118" t="s">
        <v>1884</v>
      </c>
      <c r="F385" s="118" t="str">
        <f t="shared" si="34"/>
        <v>Plásticos en formas básicas (incluye: Caños y tubos de PVC, Caños y tubos de polipropileno y Caños y tubos de polietileno)</v>
      </c>
    </row>
    <row r="386" spans="1:6" x14ac:dyDescent="0.2">
      <c r="A386" s="118" t="s">
        <v>1889</v>
      </c>
      <c r="B386" s="116" t="s">
        <v>1438</v>
      </c>
      <c r="C386" s="386"/>
      <c r="D386" s="380"/>
      <c r="E386" s="118" t="s">
        <v>1887</v>
      </c>
      <c r="F386" s="118" t="str">
        <f t="shared" si="34"/>
        <v>Artefactos para baño y grifería</v>
      </c>
    </row>
    <row r="387" spans="1:6" x14ac:dyDescent="0.2">
      <c r="A387" s="118" t="s">
        <v>1890</v>
      </c>
      <c r="B387" s="116" t="s">
        <v>1438</v>
      </c>
      <c r="C387" s="386"/>
      <c r="D387" s="380"/>
      <c r="E387" s="118" t="s">
        <v>1887</v>
      </c>
      <c r="F387" s="118" t="str">
        <f t="shared" si="34"/>
        <v>Artefactos para baño y grifería</v>
      </c>
    </row>
    <row r="388" spans="1:6" x14ac:dyDescent="0.2">
      <c r="A388" s="118" t="s">
        <v>1891</v>
      </c>
      <c r="B388" s="116" t="s">
        <v>1438</v>
      </c>
      <c r="C388" s="386"/>
      <c r="D388" s="380"/>
      <c r="E388" s="118" t="s">
        <v>1887</v>
      </c>
      <c r="F388" s="118" t="str">
        <f t="shared" si="34"/>
        <v>Artefactos para baño y grifería</v>
      </c>
    </row>
    <row r="389" spans="1:6" x14ac:dyDescent="0.2">
      <c r="A389" s="118" t="s">
        <v>1892</v>
      </c>
      <c r="B389" s="116" t="s">
        <v>1438</v>
      </c>
      <c r="C389" s="386"/>
      <c r="D389" s="380"/>
      <c r="E389" s="118"/>
      <c r="F389" s="118" t="str">
        <f t="shared" si="34"/>
        <v/>
      </c>
    </row>
    <row r="390" spans="1:6" x14ac:dyDescent="0.2">
      <c r="A390" s="118" t="s">
        <v>1893</v>
      </c>
      <c r="B390" s="116" t="s">
        <v>1438</v>
      </c>
      <c r="C390" s="386"/>
      <c r="D390" s="380"/>
      <c r="E390" s="118" t="s">
        <v>1887</v>
      </c>
      <c r="F390" s="118" t="str">
        <f t="shared" si="34"/>
        <v>Artefactos para baño y grifería</v>
      </c>
    </row>
    <row r="391" spans="1:6" x14ac:dyDescent="0.2">
      <c r="A391" s="118" t="s">
        <v>1894</v>
      </c>
      <c r="B391" s="116" t="s">
        <v>5</v>
      </c>
      <c r="C391" s="386"/>
      <c r="D391" s="380"/>
      <c r="E391" s="118" t="s">
        <v>1887</v>
      </c>
      <c r="F391" s="118" t="str">
        <f t="shared" si="34"/>
        <v>Artefactos para baño y grifería</v>
      </c>
    </row>
    <row r="392" spans="1:6" x14ac:dyDescent="0.2">
      <c r="A392" s="118" t="s">
        <v>1895</v>
      </c>
      <c r="B392" s="116" t="s">
        <v>1438</v>
      </c>
      <c r="C392" s="386"/>
      <c r="D392" s="380"/>
      <c r="E392" s="118" t="s">
        <v>1887</v>
      </c>
      <c r="F392" s="118" t="str">
        <f t="shared" si="34"/>
        <v>Artefactos para baño y grifería</v>
      </c>
    </row>
    <row r="393" spans="1:6" x14ac:dyDescent="0.2">
      <c r="A393" s="118" t="s">
        <v>1896</v>
      </c>
      <c r="B393" s="116" t="s">
        <v>1438</v>
      </c>
      <c r="C393" s="386"/>
      <c r="D393" s="380"/>
      <c r="E393" s="118" t="s">
        <v>1887</v>
      </c>
      <c r="F393" s="118" t="str">
        <f t="shared" si="34"/>
        <v>Artefactos para baño y grifería</v>
      </c>
    </row>
    <row r="394" spans="1:6" x14ac:dyDescent="0.2">
      <c r="A394" s="118" t="s">
        <v>1897</v>
      </c>
      <c r="B394" s="116" t="s">
        <v>1438</v>
      </c>
      <c r="C394" s="386"/>
      <c r="D394" s="380"/>
      <c r="E394" s="118" t="s">
        <v>1887</v>
      </c>
      <c r="F394" s="118" t="str">
        <f t="shared" si="34"/>
        <v>Artefactos para baño y grifería</v>
      </c>
    </row>
    <row r="395" spans="1:6" x14ac:dyDescent="0.2">
      <c r="A395" s="118"/>
      <c r="B395" s="116"/>
      <c r="C395" s="386"/>
      <c r="D395" s="380"/>
      <c r="E395" s="118"/>
      <c r="F395" s="118" t="str">
        <f t="shared" si="34"/>
        <v/>
      </c>
    </row>
    <row r="396" spans="1:6" x14ac:dyDescent="0.2">
      <c r="A396" s="118" t="s">
        <v>1898</v>
      </c>
      <c r="B396" s="116" t="s">
        <v>1438</v>
      </c>
      <c r="C396" s="386"/>
      <c r="D396" s="380"/>
      <c r="E396" s="118" t="s">
        <v>1887</v>
      </c>
      <c r="F396" s="118" t="str">
        <f t="shared" si="34"/>
        <v>Artefactos para baño y grifería</v>
      </c>
    </row>
    <row r="397" spans="1:6" x14ac:dyDescent="0.2">
      <c r="A397" s="118" t="s">
        <v>1899</v>
      </c>
      <c r="B397" s="116" t="s">
        <v>1438</v>
      </c>
      <c r="C397" s="386"/>
      <c r="D397" s="380"/>
      <c r="E397" s="118" t="s">
        <v>1887</v>
      </c>
      <c r="F397" s="118" t="str">
        <f t="shared" si="34"/>
        <v>Artefactos para baño y grifería</v>
      </c>
    </row>
    <row r="398" spans="1:6" x14ac:dyDescent="0.2">
      <c r="A398" s="118" t="s">
        <v>1900</v>
      </c>
      <c r="B398" s="116" t="s">
        <v>1438</v>
      </c>
      <c r="C398" s="386"/>
      <c r="D398" s="380"/>
      <c r="E398" s="118" t="s">
        <v>1887</v>
      </c>
      <c r="F398" s="118" t="str">
        <f t="shared" si="34"/>
        <v>Artefactos para baño y grifería</v>
      </c>
    </row>
    <row r="399" spans="1:6" x14ac:dyDescent="0.2">
      <c r="A399" s="118" t="s">
        <v>1901</v>
      </c>
      <c r="B399" s="116" t="s">
        <v>1438</v>
      </c>
      <c r="C399" s="386"/>
      <c r="D399" s="380"/>
      <c r="E399" s="118" t="s">
        <v>1887</v>
      </c>
      <c r="F399" s="118" t="str">
        <f t="shared" si="34"/>
        <v>Artefactos para baño y grifería</v>
      </c>
    </row>
    <row r="400" spans="1:6" x14ac:dyDescent="0.2">
      <c r="A400" s="118" t="s">
        <v>1902</v>
      </c>
      <c r="B400" s="116" t="s">
        <v>1438</v>
      </c>
      <c r="C400" s="386"/>
      <c r="D400" s="380"/>
      <c r="E400" s="118" t="s">
        <v>1887</v>
      </c>
      <c r="F400" s="118" t="str">
        <f t="shared" si="34"/>
        <v>Artefactos para baño y grifería</v>
      </c>
    </row>
    <row r="401" spans="1:6" x14ac:dyDescent="0.2">
      <c r="A401" s="118" t="s">
        <v>1903</v>
      </c>
      <c r="B401" s="116" t="s">
        <v>1438</v>
      </c>
      <c r="C401" s="386"/>
      <c r="D401" s="380"/>
      <c r="E401" s="118" t="s">
        <v>1887</v>
      </c>
      <c r="F401" s="118" t="str">
        <f t="shared" si="34"/>
        <v>Artefactos para baño y grifería</v>
      </c>
    </row>
    <row r="402" spans="1:6" x14ac:dyDescent="0.2">
      <c r="A402" s="118" t="s">
        <v>1904</v>
      </c>
      <c r="B402" s="116" t="s">
        <v>1438</v>
      </c>
      <c r="C402" s="386"/>
      <c r="D402" s="380"/>
      <c r="E402" s="118" t="s">
        <v>1887</v>
      </c>
      <c r="F402" s="118" t="str">
        <f t="shared" si="34"/>
        <v>Artefactos para baño y grifería</v>
      </c>
    </row>
    <row r="403" spans="1:6" x14ac:dyDescent="0.2">
      <c r="A403" s="118"/>
      <c r="B403" s="116"/>
      <c r="C403" s="386"/>
      <c r="D403" s="380"/>
      <c r="E403" s="118"/>
      <c r="F403" s="118"/>
    </row>
    <row r="404" spans="1:6" x14ac:dyDescent="0.2">
      <c r="A404" s="118" t="s">
        <v>1905</v>
      </c>
      <c r="B404" s="116" t="s">
        <v>1259</v>
      </c>
      <c r="C404" s="386"/>
      <c r="D404" s="380"/>
      <c r="E404" s="118" t="s">
        <v>1906</v>
      </c>
      <c r="F404" s="118" t="str">
        <f t="shared" ref="F404:F427" si="35">IFERROR(VLOOKUP(E404,Tabla_Indices,5,FALSE),"")</f>
        <v>Caño de polipropileno de 0,019 m</v>
      </c>
    </row>
    <row r="405" spans="1:6" x14ac:dyDescent="0.2">
      <c r="A405" s="118" t="s">
        <v>1907</v>
      </c>
      <c r="B405" s="116" t="s">
        <v>1259</v>
      </c>
      <c r="C405" s="386"/>
      <c r="D405" s="380"/>
      <c r="E405" s="118" t="s">
        <v>1906</v>
      </c>
      <c r="F405" s="118" t="str">
        <f t="shared" si="35"/>
        <v>Caño de polipropileno de 0,019 m</v>
      </c>
    </row>
    <row r="406" spans="1:6" x14ac:dyDescent="0.2">
      <c r="A406" s="118" t="s">
        <v>1908</v>
      </c>
      <c r="B406" s="116" t="s">
        <v>1259</v>
      </c>
      <c r="C406" s="386"/>
      <c r="D406" s="380"/>
      <c r="E406" s="118" t="s">
        <v>1906</v>
      </c>
      <c r="F406" s="118" t="str">
        <f t="shared" si="35"/>
        <v>Caño de polipropileno de 0,019 m</v>
      </c>
    </row>
    <row r="407" spans="1:6" x14ac:dyDescent="0.2">
      <c r="A407" s="118" t="s">
        <v>1909</v>
      </c>
      <c r="B407" s="116" t="s">
        <v>1259</v>
      </c>
      <c r="C407" s="386"/>
      <c r="D407" s="380"/>
      <c r="E407" s="118" t="s">
        <v>1906</v>
      </c>
      <c r="F407" s="118" t="str">
        <f t="shared" si="35"/>
        <v>Caño de polipropileno de 0,019 m</v>
      </c>
    </row>
    <row r="408" spans="1:6" x14ac:dyDescent="0.2">
      <c r="A408" s="118" t="s">
        <v>1910</v>
      </c>
      <c r="B408" s="116" t="s">
        <v>1259</v>
      </c>
      <c r="C408" s="386"/>
      <c r="D408" s="380"/>
      <c r="E408" s="118" t="s">
        <v>1906</v>
      </c>
      <c r="F408" s="118" t="str">
        <f t="shared" si="35"/>
        <v>Caño de polipropileno de 0,019 m</v>
      </c>
    </row>
    <row r="409" spans="1:6" x14ac:dyDescent="0.2">
      <c r="A409" s="118" t="s">
        <v>1911</v>
      </c>
      <c r="B409" s="116" t="s">
        <v>1438</v>
      </c>
      <c r="C409" s="386"/>
      <c r="D409" s="380"/>
      <c r="E409" s="118" t="s">
        <v>1912</v>
      </c>
      <c r="F409" s="118" t="str">
        <f t="shared" si="35"/>
        <v xml:space="preserve">Codo de polipropileno  </v>
      </c>
    </row>
    <row r="410" spans="1:6" x14ac:dyDescent="0.2">
      <c r="A410" s="118" t="s">
        <v>1913</v>
      </c>
      <c r="B410" s="116" t="s">
        <v>1438</v>
      </c>
      <c r="C410" s="386"/>
      <c r="D410" s="380"/>
      <c r="E410" s="118" t="s">
        <v>1912</v>
      </c>
      <c r="F410" s="118" t="str">
        <f t="shared" si="35"/>
        <v xml:space="preserve">Codo de polipropileno  </v>
      </c>
    </row>
    <row r="411" spans="1:6" x14ac:dyDescent="0.2">
      <c r="A411" s="118" t="s">
        <v>1914</v>
      </c>
      <c r="B411" s="116" t="s">
        <v>1438</v>
      </c>
      <c r="C411" s="386"/>
      <c r="D411" s="380"/>
      <c r="E411" s="118" t="s">
        <v>1912</v>
      </c>
      <c r="F411" s="118" t="str">
        <f t="shared" si="35"/>
        <v xml:space="preserve">Codo de polipropileno  </v>
      </c>
    </row>
    <row r="412" spans="1:6" x14ac:dyDescent="0.2">
      <c r="A412" s="118" t="s">
        <v>1915</v>
      </c>
      <c r="B412" s="116" t="s">
        <v>1438</v>
      </c>
      <c r="C412" s="386"/>
      <c r="D412" s="380"/>
      <c r="E412" s="118" t="s">
        <v>1912</v>
      </c>
      <c r="F412" s="118" t="str">
        <f t="shared" si="35"/>
        <v xml:space="preserve">Codo de polipropileno  </v>
      </c>
    </row>
    <row r="413" spans="1:6" x14ac:dyDescent="0.2">
      <c r="A413" s="118" t="s">
        <v>1916</v>
      </c>
      <c r="B413" s="116" t="s">
        <v>1438</v>
      </c>
      <c r="C413" s="386"/>
      <c r="D413" s="380"/>
      <c r="E413" s="118" t="s">
        <v>1912</v>
      </c>
      <c r="F413" s="118" t="str">
        <f t="shared" si="35"/>
        <v xml:space="preserve">Codo de polipropileno  </v>
      </c>
    </row>
    <row r="414" spans="1:6" x14ac:dyDescent="0.2">
      <c r="A414" s="118" t="s">
        <v>1917</v>
      </c>
      <c r="B414" s="116" t="s">
        <v>1438</v>
      </c>
      <c r="C414" s="386"/>
      <c r="D414" s="380"/>
      <c r="E414" s="118" t="s">
        <v>1912</v>
      </c>
      <c r="F414" s="118" t="str">
        <f t="shared" si="35"/>
        <v xml:space="preserve">Codo de polipropileno  </v>
      </c>
    </row>
    <row r="415" spans="1:6" x14ac:dyDescent="0.2">
      <c r="A415" s="118" t="s">
        <v>1918</v>
      </c>
      <c r="B415" s="116" t="s">
        <v>1438</v>
      </c>
      <c r="C415" s="386"/>
      <c r="D415" s="380"/>
      <c r="E415" s="118" t="s">
        <v>1912</v>
      </c>
      <c r="F415" s="118" t="str">
        <f t="shared" si="35"/>
        <v xml:space="preserve">Codo de polipropileno  </v>
      </c>
    </row>
    <row r="416" spans="1:6" x14ac:dyDescent="0.2">
      <c r="A416" s="118" t="s">
        <v>1919</v>
      </c>
      <c r="B416" s="116" t="s">
        <v>1438</v>
      </c>
      <c r="C416" s="386"/>
      <c r="D416" s="380"/>
      <c r="E416" s="118" t="s">
        <v>1912</v>
      </c>
      <c r="F416" s="118" t="str">
        <f t="shared" si="35"/>
        <v xml:space="preserve">Codo de polipropileno  </v>
      </c>
    </row>
    <row r="417" spans="1:6" x14ac:dyDescent="0.2">
      <c r="A417" s="118" t="s">
        <v>1920</v>
      </c>
      <c r="B417" s="116" t="s">
        <v>1438</v>
      </c>
      <c r="C417" s="386"/>
      <c r="D417" s="380"/>
      <c r="E417" s="118" t="s">
        <v>1912</v>
      </c>
      <c r="F417" s="118" t="str">
        <f t="shared" si="35"/>
        <v xml:space="preserve">Codo de polipropileno  </v>
      </c>
    </row>
    <row r="418" spans="1:6" x14ac:dyDescent="0.2">
      <c r="A418" s="118" t="s">
        <v>1921</v>
      </c>
      <c r="B418" s="116" t="s">
        <v>1438</v>
      </c>
      <c r="C418" s="386"/>
      <c r="D418" s="380"/>
      <c r="E418" s="118" t="s">
        <v>1912</v>
      </c>
      <c r="F418" s="118" t="str">
        <f t="shared" si="35"/>
        <v xml:space="preserve">Codo de polipropileno  </v>
      </c>
    </row>
    <row r="419" spans="1:6" x14ac:dyDescent="0.2">
      <c r="A419" s="118" t="s">
        <v>1922</v>
      </c>
      <c r="B419" s="116" t="s">
        <v>1438</v>
      </c>
      <c r="C419" s="386"/>
      <c r="D419" s="380"/>
      <c r="E419" s="118" t="s">
        <v>1912</v>
      </c>
      <c r="F419" s="118" t="str">
        <f t="shared" si="35"/>
        <v xml:space="preserve">Codo de polipropileno  </v>
      </c>
    </row>
    <row r="420" spans="1:6" x14ac:dyDescent="0.2">
      <c r="A420" s="118" t="s">
        <v>1923</v>
      </c>
      <c r="B420" s="116" t="s">
        <v>1438</v>
      </c>
      <c r="C420" s="386"/>
      <c r="D420" s="380"/>
      <c r="E420" s="118" t="s">
        <v>1912</v>
      </c>
      <c r="F420" s="118" t="str">
        <f t="shared" si="35"/>
        <v xml:space="preserve">Codo de polipropileno  </v>
      </c>
    </row>
    <row r="421" spans="1:6" x14ac:dyDescent="0.2">
      <c r="A421" s="118" t="s">
        <v>1924</v>
      </c>
      <c r="B421" s="116" t="s">
        <v>1438</v>
      </c>
      <c r="C421" s="386"/>
      <c r="D421" s="380"/>
      <c r="E421" s="118" t="s">
        <v>1912</v>
      </c>
      <c r="F421" s="118" t="str">
        <f t="shared" si="35"/>
        <v xml:space="preserve">Codo de polipropileno  </v>
      </c>
    </row>
    <row r="422" spans="1:6" x14ac:dyDescent="0.2">
      <c r="A422" s="118" t="s">
        <v>1925</v>
      </c>
      <c r="B422" s="116" t="s">
        <v>5</v>
      </c>
      <c r="C422" s="386"/>
      <c r="D422" s="380"/>
      <c r="E422" s="118" t="s">
        <v>1884</v>
      </c>
      <c r="F422" s="118" t="str">
        <f t="shared" si="35"/>
        <v>Plásticos en formas básicas (incluye: Caños y tubos de PVC, Caños y tubos de polipropileno y Caños y tubos de polietileno)</v>
      </c>
    </row>
    <row r="423" spans="1:6" x14ac:dyDescent="0.2">
      <c r="A423" s="118" t="s">
        <v>1926</v>
      </c>
      <c r="B423" s="116" t="s">
        <v>1438</v>
      </c>
      <c r="C423" s="386"/>
      <c r="D423" s="380"/>
      <c r="E423" s="118" t="s">
        <v>1927</v>
      </c>
      <c r="F423" s="118" t="str">
        <f t="shared" si="35"/>
        <v>Llave de paso para agua</v>
      </c>
    </row>
    <row r="424" spans="1:6" x14ac:dyDescent="0.2">
      <c r="A424" s="118" t="s">
        <v>1928</v>
      </c>
      <c r="B424" s="116" t="s">
        <v>1438</v>
      </c>
      <c r="C424" s="386"/>
      <c r="D424" s="380"/>
      <c r="E424" s="118" t="s">
        <v>1929</v>
      </c>
      <c r="F424" s="118" t="str">
        <f t="shared" si="35"/>
        <v>Conexión flexible cromada</v>
      </c>
    </row>
    <row r="425" spans="1:6" x14ac:dyDescent="0.2">
      <c r="A425" s="118" t="s">
        <v>1930</v>
      </c>
      <c r="B425" s="116" t="s">
        <v>1259</v>
      </c>
      <c r="C425" s="386"/>
      <c r="D425" s="380"/>
      <c r="E425" s="118" t="s">
        <v>1884</v>
      </c>
      <c r="F425" s="118" t="str">
        <f t="shared" si="35"/>
        <v>Plásticos en formas básicas (incluye: Caños y tubos de PVC, Caños y tubos de polipropileno y Caños y tubos de polietileno)</v>
      </c>
    </row>
    <row r="426" spans="1:6" x14ac:dyDescent="0.2">
      <c r="A426" s="118" t="s">
        <v>1931</v>
      </c>
      <c r="B426" s="116" t="s">
        <v>1438</v>
      </c>
      <c r="C426" s="386"/>
      <c r="D426" s="380"/>
      <c r="E426" s="118" t="s">
        <v>1884</v>
      </c>
      <c r="F426" s="118" t="str">
        <f t="shared" si="35"/>
        <v>Plásticos en formas básicas (incluye: Caños y tubos de PVC, Caños y tubos de polipropileno y Caños y tubos de polietileno)</v>
      </c>
    </row>
    <row r="427" spans="1:6" x14ac:dyDescent="0.2">
      <c r="A427" s="118" t="s">
        <v>1932</v>
      </c>
      <c r="B427" s="116" t="s">
        <v>1438</v>
      </c>
      <c r="C427" s="386"/>
      <c r="D427" s="380"/>
      <c r="E427" s="118" t="s">
        <v>1884</v>
      </c>
      <c r="F427" s="118" t="str">
        <f t="shared" si="35"/>
        <v>Plásticos en formas básicas (incluye: Caños y tubos de PVC, Caños y tubos de polipropileno y Caños y tubos de polietileno)</v>
      </c>
    </row>
    <row r="428" spans="1:6" x14ac:dyDescent="0.2">
      <c r="A428" s="118"/>
      <c r="B428" s="116"/>
      <c r="C428" s="386"/>
      <c r="D428" s="380"/>
      <c r="E428" s="118"/>
      <c r="F428" s="118"/>
    </row>
    <row r="429" spans="1:6" x14ac:dyDescent="0.2">
      <c r="A429" s="118" t="s">
        <v>1933</v>
      </c>
      <c r="B429" s="116" t="s">
        <v>1438</v>
      </c>
      <c r="C429" s="386"/>
      <c r="D429" s="380"/>
      <c r="E429" s="118" t="s">
        <v>1934</v>
      </c>
      <c r="F429" s="118" t="str">
        <f t="shared" ref="F429:F442" si="36">IFERROR(VLOOKUP(E429,Tabla_Indices,5,FALSE),"")</f>
        <v>Electrobomba trifásica 1,5 HP</v>
      </c>
    </row>
    <row r="430" spans="1:6" x14ac:dyDescent="0.2">
      <c r="A430" s="118" t="s">
        <v>1935</v>
      </c>
      <c r="B430" s="116" t="s">
        <v>1438</v>
      </c>
      <c r="C430" s="386"/>
      <c r="D430" s="380"/>
      <c r="E430" s="118" t="s">
        <v>1936</v>
      </c>
      <c r="F430" s="118" t="str">
        <f t="shared" si="36"/>
        <v xml:space="preserve">Accesorio para máquinas herramientas                                   </v>
      </c>
    </row>
    <row r="431" spans="1:6" x14ac:dyDescent="0.2">
      <c r="A431" s="118"/>
      <c r="B431" s="116"/>
      <c r="C431" s="386"/>
      <c r="D431" s="380"/>
      <c r="E431" s="118"/>
      <c r="F431" s="118" t="str">
        <f t="shared" si="36"/>
        <v/>
      </c>
    </row>
    <row r="432" spans="1:6" x14ac:dyDescent="0.2">
      <c r="A432" s="118" t="s">
        <v>1937</v>
      </c>
      <c r="B432" s="116" t="s">
        <v>5</v>
      </c>
      <c r="C432" s="386"/>
      <c r="D432" s="380"/>
      <c r="E432" s="118" t="s">
        <v>1938</v>
      </c>
      <c r="F432" s="118" t="str">
        <f t="shared" si="36"/>
        <v xml:space="preserve">Instalación sanitaria </v>
      </c>
    </row>
    <row r="433" spans="1:6" x14ac:dyDescent="0.2">
      <c r="A433" s="118" t="s">
        <v>1939</v>
      </c>
      <c r="B433" s="116" t="s">
        <v>5</v>
      </c>
      <c r="C433" s="386"/>
      <c r="D433" s="380"/>
      <c r="E433" s="118" t="s">
        <v>1938</v>
      </c>
      <c r="F433" s="118" t="str">
        <f t="shared" si="36"/>
        <v xml:space="preserve">Instalación sanitaria </v>
      </c>
    </row>
    <row r="434" spans="1:6" x14ac:dyDescent="0.2">
      <c r="A434" s="118" t="s">
        <v>1940</v>
      </c>
      <c r="B434" s="116" t="s">
        <v>5</v>
      </c>
      <c r="C434" s="386"/>
      <c r="D434" s="380"/>
      <c r="E434" s="118" t="s">
        <v>1938</v>
      </c>
      <c r="F434" s="118" t="str">
        <f t="shared" si="36"/>
        <v xml:space="preserve">Instalación sanitaria </v>
      </c>
    </row>
    <row r="435" spans="1:6" x14ac:dyDescent="0.2">
      <c r="A435" s="118" t="s">
        <v>1941</v>
      </c>
      <c r="B435" s="116" t="s">
        <v>1438</v>
      </c>
      <c r="C435" s="386"/>
      <c r="D435" s="380"/>
      <c r="E435" s="118" t="s">
        <v>1938</v>
      </c>
      <c r="F435" s="118" t="str">
        <f t="shared" si="36"/>
        <v xml:space="preserve">Instalación sanitaria </v>
      </c>
    </row>
    <row r="436" spans="1:6" x14ac:dyDescent="0.2">
      <c r="A436" s="118" t="s">
        <v>1942</v>
      </c>
      <c r="B436" s="116" t="s">
        <v>1438</v>
      </c>
      <c r="C436" s="386"/>
      <c r="D436" s="380"/>
      <c r="E436" s="118" t="s">
        <v>1938</v>
      </c>
      <c r="F436" s="118" t="str">
        <f t="shared" si="36"/>
        <v xml:space="preserve">Instalación sanitaria </v>
      </c>
    </row>
    <row r="437" spans="1:6" x14ac:dyDescent="0.2">
      <c r="A437" s="118" t="s">
        <v>1943</v>
      </c>
      <c r="B437" s="116" t="s">
        <v>1438</v>
      </c>
      <c r="C437" s="386"/>
      <c r="D437" s="380"/>
      <c r="E437" s="118" t="s">
        <v>1938</v>
      </c>
      <c r="F437" s="118" t="str">
        <f t="shared" si="36"/>
        <v xml:space="preserve">Instalación sanitaria </v>
      </c>
    </row>
    <row r="438" spans="1:6" x14ac:dyDescent="0.2">
      <c r="A438" s="118" t="s">
        <v>1883</v>
      </c>
      <c r="B438" s="116" t="s">
        <v>5</v>
      </c>
      <c r="C438" s="386"/>
      <c r="D438" s="380"/>
      <c r="E438" s="118" t="s">
        <v>1938</v>
      </c>
      <c r="F438" s="118" t="str">
        <f t="shared" si="36"/>
        <v xml:space="preserve">Instalación sanitaria </v>
      </c>
    </row>
    <row r="439" spans="1:6" x14ac:dyDescent="0.2">
      <c r="A439" s="118" t="s">
        <v>1944</v>
      </c>
      <c r="B439" s="116" t="s">
        <v>5</v>
      </c>
      <c r="C439" s="386"/>
      <c r="D439" s="380"/>
      <c r="E439" s="118" t="s">
        <v>1938</v>
      </c>
      <c r="F439" s="118" t="str">
        <f t="shared" si="36"/>
        <v xml:space="preserve">Instalación sanitaria </v>
      </c>
    </row>
    <row r="440" spans="1:6" x14ac:dyDescent="0.2">
      <c r="A440" s="118" t="s">
        <v>1945</v>
      </c>
      <c r="B440" s="116" t="s">
        <v>5</v>
      </c>
      <c r="C440" s="386"/>
      <c r="D440" s="380"/>
      <c r="E440" s="118" t="s">
        <v>1938</v>
      </c>
      <c r="F440" s="118" t="str">
        <f t="shared" si="36"/>
        <v xml:space="preserve">Instalación sanitaria </v>
      </c>
    </row>
    <row r="441" spans="1:6" x14ac:dyDescent="0.2">
      <c r="A441" s="118" t="s">
        <v>1946</v>
      </c>
      <c r="B441" s="116" t="s">
        <v>1438</v>
      </c>
      <c r="C441" s="386"/>
      <c r="D441" s="380"/>
      <c r="E441" s="118" t="s">
        <v>1938</v>
      </c>
      <c r="F441" s="118" t="str">
        <f t="shared" si="36"/>
        <v xml:space="preserve">Instalación sanitaria </v>
      </c>
    </row>
    <row r="442" spans="1:6" x14ac:dyDescent="0.2">
      <c r="A442" s="118" t="s">
        <v>1947</v>
      </c>
      <c r="B442" s="116" t="s">
        <v>5</v>
      </c>
      <c r="C442" s="386"/>
      <c r="D442" s="380"/>
      <c r="E442" s="118" t="s">
        <v>1938</v>
      </c>
      <c r="F442" s="118" t="str">
        <f t="shared" si="36"/>
        <v xml:space="preserve">Instalación sanitaria </v>
      </c>
    </row>
    <row r="443" spans="1:6" x14ac:dyDescent="0.2">
      <c r="A443" s="118"/>
      <c r="B443" s="116"/>
      <c r="C443" s="386"/>
      <c r="D443" s="380"/>
      <c r="E443" s="118" t="str">
        <f t="shared" ref="E443:E496" si="37">IFERROR(VLOOKUP(D443,Tabla_Indices,5,FALSE),"")</f>
        <v/>
      </c>
      <c r="F443" s="118"/>
    </row>
    <row r="444" spans="1:6" x14ac:dyDescent="0.2">
      <c r="A444" s="371" t="s">
        <v>1948</v>
      </c>
      <c r="B444" s="371"/>
      <c r="C444" s="371"/>
      <c r="D444" s="373"/>
      <c r="E444" s="371"/>
      <c r="F444" s="371"/>
    </row>
    <row r="445" spans="1:6" x14ac:dyDescent="0.2">
      <c r="A445" s="394" t="s">
        <v>1949</v>
      </c>
      <c r="B445" s="116" t="s">
        <v>1438</v>
      </c>
      <c r="C445" s="386"/>
      <c r="D445" s="380"/>
      <c r="E445" s="118" t="s">
        <v>1950</v>
      </c>
      <c r="F445" s="118" t="str">
        <f t="shared" ref="F445:F489" si="38">IFERROR(VLOOKUP(E445,Tabla_Indices,5,FALSE),"")</f>
        <v>Anafe a gas</v>
      </c>
    </row>
    <row r="446" spans="1:6" x14ac:dyDescent="0.2">
      <c r="A446" s="118" t="s">
        <v>1951</v>
      </c>
      <c r="B446" s="116" t="s">
        <v>5</v>
      </c>
      <c r="C446" s="386"/>
      <c r="D446" s="380"/>
      <c r="E446" s="118" t="s">
        <v>1952</v>
      </c>
      <c r="F446" s="118" t="str">
        <f t="shared" si="38"/>
        <v>Mano de obra</v>
      </c>
    </row>
    <row r="447" spans="1:6" x14ac:dyDescent="0.2">
      <c r="A447" s="394" t="s">
        <v>1953</v>
      </c>
      <c r="B447" s="116" t="s">
        <v>1438</v>
      </c>
      <c r="C447" s="386"/>
      <c r="D447" s="380"/>
      <c r="E447" s="118" t="s">
        <v>1387</v>
      </c>
      <c r="F447" s="118" t="str">
        <f t="shared" si="38"/>
        <v xml:space="preserve">Chapas metálicas                                                       </v>
      </c>
    </row>
    <row r="448" spans="1:6" x14ac:dyDescent="0.2">
      <c r="A448" s="118" t="s">
        <v>1954</v>
      </c>
      <c r="B448" s="116" t="s">
        <v>5</v>
      </c>
      <c r="C448" s="386"/>
      <c r="D448" s="380"/>
      <c r="E448" s="118" t="s">
        <v>1952</v>
      </c>
      <c r="F448" s="118" t="str">
        <f t="shared" si="38"/>
        <v>Mano de obra</v>
      </c>
    </row>
    <row r="449" spans="1:6" x14ac:dyDescent="0.2">
      <c r="A449" s="118" t="s">
        <v>1955</v>
      </c>
      <c r="B449" s="116" t="s">
        <v>5</v>
      </c>
      <c r="C449" s="386"/>
      <c r="D449" s="380"/>
      <c r="E449" s="118" t="s">
        <v>1952</v>
      </c>
      <c r="F449" s="118" t="str">
        <f t="shared" si="38"/>
        <v>Mano de obra</v>
      </c>
    </row>
    <row r="450" spans="1:6" x14ac:dyDescent="0.2">
      <c r="A450" s="394" t="s">
        <v>1956</v>
      </c>
      <c r="B450" s="116" t="s">
        <v>1438</v>
      </c>
      <c r="C450" s="386"/>
      <c r="D450" s="380"/>
      <c r="E450" s="395" t="s">
        <v>1957</v>
      </c>
      <c r="F450" s="118" t="str">
        <f t="shared" si="38"/>
        <v>Instalación de gas</v>
      </c>
    </row>
    <row r="451" spans="1:6" x14ac:dyDescent="0.2">
      <c r="A451" s="394" t="s">
        <v>1958</v>
      </c>
      <c r="B451" s="116" t="s">
        <v>1438</v>
      </c>
      <c r="C451" s="386"/>
      <c r="D451" s="380"/>
      <c r="E451" s="395" t="s">
        <v>1957</v>
      </c>
      <c r="F451" s="118" t="str">
        <f t="shared" si="38"/>
        <v>Instalación de gas</v>
      </c>
    </row>
    <row r="452" spans="1:6" x14ac:dyDescent="0.2">
      <c r="A452" s="394" t="s">
        <v>1959</v>
      </c>
      <c r="B452" s="116" t="s">
        <v>1438</v>
      </c>
      <c r="C452" s="386"/>
      <c r="D452" s="380"/>
      <c r="E452" s="395" t="s">
        <v>1387</v>
      </c>
      <c r="F452" s="118"/>
    </row>
    <row r="453" spans="1:6" x14ac:dyDescent="0.2">
      <c r="A453" s="118" t="s">
        <v>1424</v>
      </c>
      <c r="B453" s="116" t="s">
        <v>5</v>
      </c>
      <c r="C453" s="396"/>
      <c r="D453" s="403"/>
      <c r="E453" s="118" t="s">
        <v>2120</v>
      </c>
      <c r="F453" s="118" t="str">
        <f t="shared" ref="F453" si="39">IFERROR(VLOOKUP(E453,Tabla_Indices,5,FALSE),"")</f>
        <v xml:space="preserve">Máquinas para uso general (Máquinas para soldar plásticos)                                        </v>
      </c>
    </row>
    <row r="454" spans="1:6" x14ac:dyDescent="0.2">
      <c r="A454" s="118" t="s">
        <v>1394</v>
      </c>
      <c r="B454" s="116" t="s">
        <v>5</v>
      </c>
      <c r="C454" s="396"/>
      <c r="D454" s="380"/>
      <c r="E454" s="118" t="s">
        <v>1132</v>
      </c>
      <c r="F454" s="118" t="s">
        <v>373</v>
      </c>
    </row>
    <row r="455" spans="1:6" x14ac:dyDescent="0.2">
      <c r="A455" s="118" t="s">
        <v>1393</v>
      </c>
      <c r="B455" s="116" t="s">
        <v>1259</v>
      </c>
      <c r="C455" s="396"/>
      <c r="D455" s="380"/>
      <c r="E455" s="118" t="s">
        <v>1423</v>
      </c>
      <c r="F455" s="118" t="s">
        <v>395</v>
      </c>
    </row>
    <row r="456" spans="1:6" x14ac:dyDescent="0.2">
      <c r="A456" s="118"/>
      <c r="B456" s="116"/>
      <c r="C456" s="396"/>
      <c r="D456" s="380"/>
      <c r="E456" s="118"/>
      <c r="F456" s="118"/>
    </row>
    <row r="457" spans="1:6" x14ac:dyDescent="0.2">
      <c r="A457" s="118"/>
      <c r="B457" s="116"/>
      <c r="C457" s="396"/>
      <c r="D457" s="380"/>
      <c r="E457" s="118"/>
      <c r="F457" s="118"/>
    </row>
    <row r="458" spans="1:6" x14ac:dyDescent="0.2">
      <c r="A458" s="118"/>
      <c r="B458" s="116"/>
      <c r="C458" s="396"/>
      <c r="D458" s="380"/>
      <c r="E458" s="118"/>
      <c r="F458" s="118"/>
    </row>
    <row r="459" spans="1:6" x14ac:dyDescent="0.2">
      <c r="A459" s="118"/>
      <c r="B459" s="116"/>
      <c r="C459" s="396"/>
      <c r="D459" s="380"/>
      <c r="E459" s="118"/>
      <c r="F459" s="118"/>
    </row>
    <row r="460" spans="1:6" x14ac:dyDescent="0.2">
      <c r="A460" s="394" t="s">
        <v>1405</v>
      </c>
      <c r="B460" s="116" t="s">
        <v>5</v>
      </c>
      <c r="C460" s="407"/>
      <c r="D460" s="380"/>
      <c r="E460" s="380" t="s">
        <v>2121</v>
      </c>
      <c r="F460" s="118" t="s">
        <v>191</v>
      </c>
    </row>
    <row r="461" spans="1:6" x14ac:dyDescent="0.2">
      <c r="A461" s="404" t="s">
        <v>1395</v>
      </c>
      <c r="B461" s="116" t="s">
        <v>1259</v>
      </c>
      <c r="C461" s="380"/>
      <c r="D461" s="380"/>
      <c r="E461" s="118" t="s">
        <v>1884</v>
      </c>
      <c r="F461" s="118" t="str">
        <f t="shared" si="38"/>
        <v>Plásticos en formas básicas (incluye: Caños y tubos de PVC, Caños y tubos de polipropileno y Caños y tubos de polietileno)</v>
      </c>
    </row>
    <row r="462" spans="1:6" x14ac:dyDescent="0.2">
      <c r="A462" s="404" t="s">
        <v>1396</v>
      </c>
      <c r="B462" s="116" t="s">
        <v>1259</v>
      </c>
      <c r="C462" s="380"/>
      <c r="D462" s="380"/>
      <c r="E462" s="118" t="s">
        <v>1884</v>
      </c>
      <c r="F462" s="118" t="str">
        <f t="shared" si="38"/>
        <v>Plásticos en formas básicas (incluye: Caños y tubos de PVC, Caños y tubos de polipropileno y Caños y tubos de polietileno)</v>
      </c>
    </row>
    <row r="463" spans="1:6" x14ac:dyDescent="0.2">
      <c r="A463" s="404" t="s">
        <v>1397</v>
      </c>
      <c r="B463" s="116" t="s">
        <v>1259</v>
      </c>
      <c r="C463" s="380"/>
      <c r="D463" s="380"/>
      <c r="E463" s="118" t="s">
        <v>1884</v>
      </c>
      <c r="F463" s="118" t="str">
        <f t="shared" si="38"/>
        <v>Plásticos en formas básicas (incluye: Caños y tubos de PVC, Caños y tubos de polipropileno y Caños y tubos de polietileno)</v>
      </c>
    </row>
    <row r="464" spans="1:6" x14ac:dyDescent="0.2">
      <c r="A464" s="404" t="s">
        <v>1398</v>
      </c>
      <c r="B464" s="116" t="s">
        <v>1259</v>
      </c>
      <c r="C464" s="380"/>
      <c r="D464" s="380"/>
      <c r="E464" s="118" t="s">
        <v>1884</v>
      </c>
      <c r="F464" s="118" t="str">
        <f t="shared" si="38"/>
        <v>Plásticos en formas básicas (incluye: Caños y tubos de PVC, Caños y tubos de polipropileno y Caños y tubos de polietileno)</v>
      </c>
    </row>
    <row r="465" spans="1:6" x14ac:dyDescent="0.2">
      <c r="A465" s="394" t="s">
        <v>1961</v>
      </c>
      <c r="B465" s="116" t="s">
        <v>1259</v>
      </c>
      <c r="C465" s="396"/>
      <c r="D465" s="380"/>
      <c r="E465" s="118" t="s">
        <v>1884</v>
      </c>
      <c r="F465" s="118" t="str">
        <f t="shared" si="38"/>
        <v>Plásticos en formas básicas (incluye: Caños y tubos de PVC, Caños y tubos de polipropileno y Caños y tubos de polietileno)</v>
      </c>
    </row>
    <row r="466" spans="1:6" x14ac:dyDescent="0.2">
      <c r="A466" s="394" t="s">
        <v>1962</v>
      </c>
      <c r="B466" s="116" t="s">
        <v>1259</v>
      </c>
      <c r="C466" s="396"/>
      <c r="D466" s="380"/>
      <c r="E466" s="118" t="s">
        <v>1884</v>
      </c>
      <c r="F466" s="118" t="str">
        <f t="shared" si="38"/>
        <v>Plásticos en formas básicas (incluye: Caños y tubos de PVC, Caños y tubos de polipropileno y Caños y tubos de polietileno)</v>
      </c>
    </row>
    <row r="467" spans="1:6" x14ac:dyDescent="0.2">
      <c r="A467" s="394" t="s">
        <v>1963</v>
      </c>
      <c r="B467" s="116" t="s">
        <v>1259</v>
      </c>
      <c r="C467" s="396"/>
      <c r="D467" s="380"/>
      <c r="E467" s="118" t="s">
        <v>1884</v>
      </c>
      <c r="F467" s="118" t="str">
        <f t="shared" si="38"/>
        <v>Plásticos en formas básicas (incluye: Caños y tubos de PVC, Caños y tubos de polipropileno y Caños y tubos de polietileno)</v>
      </c>
    </row>
    <row r="468" spans="1:6" x14ac:dyDescent="0.2">
      <c r="A468" s="394" t="s">
        <v>1964</v>
      </c>
      <c r="B468" s="116" t="s">
        <v>1965</v>
      </c>
      <c r="C468" s="396"/>
      <c r="D468" s="380"/>
      <c r="E468" s="118" t="s">
        <v>1966</v>
      </c>
      <c r="F468" s="118" t="str">
        <f t="shared" si="38"/>
        <v xml:space="preserve">Pintura </v>
      </c>
    </row>
    <row r="469" spans="1:6" x14ac:dyDescent="0.2">
      <c r="A469" s="394" t="s">
        <v>1967</v>
      </c>
      <c r="B469" s="116" t="s">
        <v>1259</v>
      </c>
      <c r="C469" s="396"/>
      <c r="D469" s="380"/>
      <c r="E469" s="395" t="s">
        <v>1957</v>
      </c>
      <c r="F469" s="118" t="str">
        <f t="shared" si="38"/>
        <v>Instalación de gas</v>
      </c>
    </row>
    <row r="470" spans="1:6" x14ac:dyDescent="0.2">
      <c r="A470" s="394" t="s">
        <v>1968</v>
      </c>
      <c r="B470" s="116" t="s">
        <v>1438</v>
      </c>
      <c r="C470" s="396"/>
      <c r="D470" s="380"/>
      <c r="E470" s="118" t="s">
        <v>1387</v>
      </c>
      <c r="F470" s="118" t="str">
        <f t="shared" si="38"/>
        <v xml:space="preserve">Chapas metálicas                                                       </v>
      </c>
    </row>
    <row r="471" spans="1:6" x14ac:dyDescent="0.2">
      <c r="A471" s="394" t="s">
        <v>1969</v>
      </c>
      <c r="B471" s="116" t="s">
        <v>1259</v>
      </c>
      <c r="C471" s="396"/>
      <c r="D471" s="380"/>
      <c r="E471" s="118" t="s">
        <v>1817</v>
      </c>
      <c r="F471" s="118" t="str">
        <f t="shared" si="38"/>
        <v>Productos químicos</v>
      </c>
    </row>
    <row r="472" spans="1:6" x14ac:dyDescent="0.2">
      <c r="A472" s="394" t="s">
        <v>1970</v>
      </c>
      <c r="B472" s="116" t="s">
        <v>1438</v>
      </c>
      <c r="C472" s="396"/>
      <c r="D472" s="380"/>
      <c r="E472" s="118" t="s">
        <v>1757</v>
      </c>
      <c r="F472" s="118" t="str">
        <f t="shared" si="38"/>
        <v xml:space="preserve">Gas                                                                    </v>
      </c>
    </row>
    <row r="473" spans="1:6" x14ac:dyDescent="0.2">
      <c r="A473" s="394" t="s">
        <v>1399</v>
      </c>
      <c r="B473" s="116" t="s">
        <v>1259</v>
      </c>
      <c r="C473" s="396"/>
      <c r="D473" s="380"/>
      <c r="E473" s="118" t="s">
        <v>1573</v>
      </c>
      <c r="F473" s="118" t="str">
        <f t="shared" si="38"/>
        <v xml:space="preserve">Telas plásticas                                                        </v>
      </c>
    </row>
    <row r="474" spans="1:6" x14ac:dyDescent="0.2">
      <c r="A474" s="118" t="s">
        <v>1400</v>
      </c>
      <c r="B474" s="116" t="s">
        <v>5</v>
      </c>
      <c r="C474" s="396"/>
      <c r="D474" s="380"/>
      <c r="E474" s="118" t="s">
        <v>1134</v>
      </c>
      <c r="F474" s="118" t="str">
        <f t="shared" si="38"/>
        <v xml:space="preserve">Herramientas de mano                                                   </v>
      </c>
    </row>
    <row r="475" spans="1:6" x14ac:dyDescent="0.2">
      <c r="A475" s="118" t="s">
        <v>1401</v>
      </c>
      <c r="B475" s="116" t="s">
        <v>5</v>
      </c>
      <c r="C475" s="396"/>
      <c r="D475" s="380"/>
      <c r="E475" s="118" t="s">
        <v>1402</v>
      </c>
      <c r="F475" s="118" t="str">
        <f t="shared" si="38"/>
        <v xml:space="preserve">Arenas                                                                 </v>
      </c>
    </row>
    <row r="476" spans="1:6" x14ac:dyDescent="0.2">
      <c r="A476" s="118" t="s">
        <v>1403</v>
      </c>
      <c r="B476" s="116" t="s">
        <v>5</v>
      </c>
      <c r="C476" s="396"/>
      <c r="D476" s="380"/>
      <c r="E476" s="118" t="s">
        <v>1132</v>
      </c>
      <c r="F476" s="118" t="str">
        <f t="shared" si="38"/>
        <v>Retroexcavadora</v>
      </c>
    </row>
    <row r="477" spans="1:6" x14ac:dyDescent="0.2">
      <c r="A477" s="394" t="s">
        <v>1404</v>
      </c>
      <c r="B477" s="116" t="s">
        <v>5</v>
      </c>
      <c r="C477" s="406"/>
      <c r="D477" s="380"/>
      <c r="E477" s="118" t="s">
        <v>2121</v>
      </c>
      <c r="F477" s="118" t="str">
        <f t="shared" ref="F477" si="40">IFERROR(VLOOKUP(E477,Tabla_Indices,5,FALSE),"")</f>
        <v>Llave candado para gas</v>
      </c>
    </row>
    <row r="478" spans="1:6" x14ac:dyDescent="0.2">
      <c r="A478" s="394" t="s">
        <v>1406</v>
      </c>
      <c r="B478" s="116" t="s">
        <v>5</v>
      </c>
      <c r="C478" s="406"/>
      <c r="D478" s="380"/>
      <c r="E478" s="118" t="s">
        <v>1407</v>
      </c>
      <c r="F478" s="118" t="str">
        <f t="shared" si="38"/>
        <v>Conexión de gas</v>
      </c>
    </row>
    <row r="479" spans="1:6" x14ac:dyDescent="0.2">
      <c r="A479" s="118" t="s">
        <v>1408</v>
      </c>
      <c r="B479" s="116" t="s">
        <v>5</v>
      </c>
      <c r="C479" s="396"/>
      <c r="D479" s="380"/>
      <c r="E479" s="118" t="s">
        <v>1971</v>
      </c>
      <c r="F479" s="118" t="str">
        <f t="shared" si="38"/>
        <v>Llave de paso para gas</v>
      </c>
    </row>
    <row r="480" spans="1:6" x14ac:dyDescent="0.2">
      <c r="A480" s="118" t="s">
        <v>1409</v>
      </c>
      <c r="B480" s="116" t="s">
        <v>5</v>
      </c>
      <c r="C480" s="396"/>
      <c r="D480" s="380"/>
      <c r="E480" s="118" t="s">
        <v>1407</v>
      </c>
      <c r="F480" s="118" t="str">
        <f t="shared" si="38"/>
        <v>Conexión de gas</v>
      </c>
    </row>
    <row r="481" spans="1:6" x14ac:dyDescent="0.2">
      <c r="A481" s="118" t="s">
        <v>1410</v>
      </c>
      <c r="B481" s="116" t="s">
        <v>5</v>
      </c>
      <c r="C481" s="396"/>
      <c r="D481" s="380"/>
      <c r="E481" s="118" t="s">
        <v>1757</v>
      </c>
      <c r="F481" s="118" t="str">
        <f t="shared" si="38"/>
        <v xml:space="preserve">Gas                                                                    </v>
      </c>
    </row>
    <row r="482" spans="1:6" x14ac:dyDescent="0.2">
      <c r="A482" s="118" t="s">
        <v>1411</v>
      </c>
      <c r="B482" s="116" t="s">
        <v>5</v>
      </c>
      <c r="C482" s="396"/>
      <c r="D482" s="380"/>
      <c r="E482" s="118" t="s">
        <v>1407</v>
      </c>
      <c r="F482" s="118" t="str">
        <f t="shared" si="38"/>
        <v>Conexión de gas</v>
      </c>
    </row>
    <row r="483" spans="1:6" x14ac:dyDescent="0.2">
      <c r="A483" s="118" t="s">
        <v>1412</v>
      </c>
      <c r="B483" s="116" t="s">
        <v>5</v>
      </c>
      <c r="C483" s="396"/>
      <c r="D483" s="380"/>
      <c r="E483" s="118" t="s">
        <v>1413</v>
      </c>
      <c r="F483" s="118" t="str">
        <f t="shared" si="38"/>
        <v xml:space="preserve">Film de polietileno                                                    </v>
      </c>
    </row>
    <row r="484" spans="1:6" x14ac:dyDescent="0.2">
      <c r="A484" s="118" t="s">
        <v>1972</v>
      </c>
      <c r="B484" s="116" t="s">
        <v>5</v>
      </c>
      <c r="C484" s="396"/>
      <c r="D484" s="380"/>
      <c r="E484" s="118" t="s">
        <v>1133</v>
      </c>
      <c r="F484" s="118" t="str">
        <f t="shared" si="38"/>
        <v>Camión volcador</v>
      </c>
    </row>
    <row r="485" spans="1:6" x14ac:dyDescent="0.2">
      <c r="A485" s="118" t="s">
        <v>1414</v>
      </c>
      <c r="B485" s="116" t="s">
        <v>5</v>
      </c>
      <c r="C485" s="396"/>
      <c r="D485" s="380"/>
      <c r="E485" s="118" t="s">
        <v>1132</v>
      </c>
      <c r="F485" s="118" t="str">
        <f t="shared" si="38"/>
        <v>Retroexcavadora</v>
      </c>
    </row>
    <row r="486" spans="1:6" x14ac:dyDescent="0.2">
      <c r="A486" s="118" t="s">
        <v>1415</v>
      </c>
      <c r="B486" s="116" t="s">
        <v>5</v>
      </c>
      <c r="C486" s="396"/>
      <c r="D486" s="380"/>
      <c r="E486" s="118" t="s">
        <v>1960</v>
      </c>
      <c r="F486" s="118" t="str">
        <f t="shared" si="38"/>
        <v xml:space="preserve">Toner                                                                </v>
      </c>
    </row>
    <row r="487" spans="1:6" x14ac:dyDescent="0.2">
      <c r="A487" s="118" t="s">
        <v>1416</v>
      </c>
      <c r="B487" s="116" t="s">
        <v>5</v>
      </c>
      <c r="C487" s="396"/>
      <c r="D487" s="380"/>
      <c r="E487" s="118" t="s">
        <v>1134</v>
      </c>
      <c r="F487" s="118" t="str">
        <f t="shared" si="38"/>
        <v xml:space="preserve">Herramientas de mano                                                   </v>
      </c>
    </row>
    <row r="488" spans="1:6" x14ac:dyDescent="0.2">
      <c r="A488" s="118" t="s">
        <v>1417</v>
      </c>
      <c r="B488" s="116" t="s">
        <v>5</v>
      </c>
      <c r="C488" s="396"/>
      <c r="D488" s="370"/>
      <c r="E488" s="118" t="s">
        <v>1960</v>
      </c>
      <c r="F488" s="118" t="str">
        <f t="shared" si="38"/>
        <v xml:space="preserve">Toner                                                                </v>
      </c>
    </row>
    <row r="489" spans="1:6" x14ac:dyDescent="0.2">
      <c r="A489" s="118" t="s">
        <v>1418</v>
      </c>
      <c r="B489" s="116" t="s">
        <v>5</v>
      </c>
      <c r="C489" s="396"/>
      <c r="D489" s="370"/>
      <c r="E489" s="118" t="s">
        <v>1134</v>
      </c>
      <c r="F489" s="118" t="str">
        <f t="shared" si="38"/>
        <v xml:space="preserve">Herramientas de mano                                                   </v>
      </c>
    </row>
    <row r="490" spans="1:6" x14ac:dyDescent="0.2">
      <c r="A490" s="118"/>
      <c r="B490" s="116"/>
      <c r="C490" s="386"/>
      <c r="D490" s="380"/>
      <c r="E490" s="118" t="str">
        <f t="shared" si="37"/>
        <v/>
      </c>
      <c r="F490" s="118"/>
    </row>
    <row r="491" spans="1:6" x14ac:dyDescent="0.2">
      <c r="A491" s="371" t="s">
        <v>1973</v>
      </c>
      <c r="B491" s="371"/>
      <c r="C491" s="371"/>
      <c r="D491" s="373"/>
      <c r="E491" s="371"/>
      <c r="F491" s="371"/>
    </row>
    <row r="492" spans="1:6" x14ac:dyDescent="0.2">
      <c r="A492" s="118"/>
      <c r="B492" s="116"/>
      <c r="C492" s="386"/>
      <c r="D492" s="380"/>
      <c r="E492" s="118" t="str">
        <f t="shared" si="37"/>
        <v/>
      </c>
      <c r="F492" s="118"/>
    </row>
    <row r="493" spans="1:6" x14ac:dyDescent="0.2">
      <c r="A493" s="118" t="s">
        <v>1974</v>
      </c>
      <c r="B493" s="116" t="s">
        <v>5</v>
      </c>
      <c r="C493" s="386"/>
      <c r="D493" s="380"/>
      <c r="E493" s="118" t="s">
        <v>1938</v>
      </c>
      <c r="F493" s="118" t="str">
        <f t="shared" ref="F493:F495" si="41">IFERROR(VLOOKUP(E493,Tabla_Indices,5,FALSE),"")</f>
        <v xml:space="preserve">Instalación sanitaria </v>
      </c>
    </row>
    <row r="494" spans="1:6" x14ac:dyDescent="0.2">
      <c r="A494" s="118" t="s">
        <v>1975</v>
      </c>
      <c r="B494" s="116" t="s">
        <v>1438</v>
      </c>
      <c r="C494" s="386"/>
      <c r="D494" s="380"/>
      <c r="E494" s="118" t="s">
        <v>1938</v>
      </c>
      <c r="F494" s="118" t="str">
        <f t="shared" si="41"/>
        <v xml:space="preserve">Instalación sanitaria </v>
      </c>
    </row>
    <row r="495" spans="1:6" x14ac:dyDescent="0.2">
      <c r="A495" s="118" t="s">
        <v>1976</v>
      </c>
      <c r="B495" s="116" t="s">
        <v>1438</v>
      </c>
      <c r="C495" s="386"/>
      <c r="D495" s="380"/>
      <c r="E495" s="118" t="s">
        <v>1938</v>
      </c>
      <c r="F495" s="118" t="str">
        <f t="shared" si="41"/>
        <v xml:space="preserve">Instalación sanitaria </v>
      </c>
    </row>
    <row r="496" spans="1:6" x14ac:dyDescent="0.2">
      <c r="A496" s="118"/>
      <c r="B496" s="116"/>
      <c r="C496" s="386"/>
      <c r="D496" s="380"/>
      <c r="E496" s="118" t="str">
        <f t="shared" si="37"/>
        <v/>
      </c>
      <c r="F496" s="118"/>
    </row>
    <row r="497" spans="1:6" x14ac:dyDescent="0.2">
      <c r="A497" s="397" t="str">
        <f>IFERROR(VLOOKUP(D497,Tabla_Indices,5,FALSE),"")</f>
        <v/>
      </c>
      <c r="B497" s="398"/>
      <c r="C497" s="398"/>
      <c r="D497" s="398"/>
      <c r="E497" s="399"/>
      <c r="F497" s="118"/>
    </row>
    <row r="498" spans="1:6" x14ac:dyDescent="0.2">
      <c r="A498" s="118" t="s">
        <v>1977</v>
      </c>
      <c r="B498" s="116"/>
      <c r="C498" s="390"/>
      <c r="D498" s="380"/>
      <c r="E498" s="118" t="s">
        <v>1952</v>
      </c>
      <c r="F498" s="118" t="str">
        <f t="shared" ref="F498:F514" si="42">IFERROR(VLOOKUP(E498,Tabla_Indices,5,FALSE),"")</f>
        <v>Mano de obra</v>
      </c>
    </row>
    <row r="499" spans="1:6" x14ac:dyDescent="0.2">
      <c r="A499" s="118" t="s">
        <v>1978</v>
      </c>
      <c r="B499" s="116"/>
      <c r="C499" s="390"/>
      <c r="D499" s="380"/>
      <c r="E499" s="118" t="s">
        <v>1952</v>
      </c>
      <c r="F499" s="118" t="str">
        <f t="shared" si="42"/>
        <v>Mano de obra</v>
      </c>
    </row>
    <row r="500" spans="1:6" x14ac:dyDescent="0.2">
      <c r="A500" s="118" t="s">
        <v>1979</v>
      </c>
      <c r="B500" s="116"/>
      <c r="C500" s="390"/>
      <c r="D500" s="380"/>
      <c r="E500" s="118" t="s">
        <v>1952</v>
      </c>
      <c r="F500" s="118" t="str">
        <f t="shared" si="42"/>
        <v>Mano de obra</v>
      </c>
    </row>
    <row r="501" spans="1:6" x14ac:dyDescent="0.2">
      <c r="A501" s="118" t="s">
        <v>1980</v>
      </c>
      <c r="B501" s="116"/>
      <c r="C501" s="390"/>
      <c r="D501" s="380"/>
      <c r="E501" s="118" t="s">
        <v>1752</v>
      </c>
      <c r="F501" s="118" t="str">
        <f t="shared" si="42"/>
        <v>Membrana asfáltica con folio de aluminio</v>
      </c>
    </row>
    <row r="502" spans="1:6" x14ac:dyDescent="0.2">
      <c r="A502" s="118" t="s">
        <v>1981</v>
      </c>
      <c r="B502" s="116"/>
      <c r="C502" s="390"/>
      <c r="D502" s="380"/>
      <c r="E502" s="118" t="s">
        <v>1982</v>
      </c>
      <c r="F502" s="118" t="str">
        <f t="shared" si="42"/>
        <v/>
      </c>
    </row>
    <row r="503" spans="1:6" x14ac:dyDescent="0.2">
      <c r="A503" s="118"/>
      <c r="B503" s="116"/>
      <c r="C503" s="390"/>
      <c r="D503" s="380"/>
      <c r="E503" s="118"/>
      <c r="F503" s="118" t="str">
        <f t="shared" si="42"/>
        <v/>
      </c>
    </row>
    <row r="504" spans="1:6" x14ac:dyDescent="0.2">
      <c r="A504" s="118" t="s">
        <v>1983</v>
      </c>
      <c r="B504" s="116" t="s">
        <v>5</v>
      </c>
      <c r="C504" s="390"/>
      <c r="D504" s="380"/>
      <c r="E504" s="118" t="s">
        <v>1425</v>
      </c>
      <c r="F504" s="118" t="str">
        <f t="shared" si="42"/>
        <v>Gastos generales</v>
      </c>
    </row>
    <row r="505" spans="1:6" x14ac:dyDescent="0.2">
      <c r="A505" s="118"/>
      <c r="B505" s="116"/>
      <c r="C505" s="390"/>
      <c r="D505" s="380"/>
      <c r="E505" s="118"/>
      <c r="F505" s="118" t="str">
        <f t="shared" si="42"/>
        <v/>
      </c>
    </row>
    <row r="506" spans="1:6" x14ac:dyDescent="0.2">
      <c r="A506" s="118" t="s">
        <v>1984</v>
      </c>
      <c r="B506" s="116" t="s">
        <v>7</v>
      </c>
      <c r="C506" s="390"/>
      <c r="D506" s="380"/>
      <c r="E506" s="118" t="s">
        <v>1793</v>
      </c>
      <c r="F506" s="118" t="str">
        <f t="shared" si="42"/>
        <v>Mesada de granito</v>
      </c>
    </row>
    <row r="507" spans="1:6" x14ac:dyDescent="0.2">
      <c r="A507" s="118" t="s">
        <v>1985</v>
      </c>
      <c r="B507" s="116" t="s">
        <v>7</v>
      </c>
      <c r="C507" s="390"/>
      <c r="D507" s="380"/>
      <c r="E507" s="118" t="s">
        <v>1793</v>
      </c>
      <c r="F507" s="118" t="str">
        <f t="shared" si="42"/>
        <v>Mesada de granito</v>
      </c>
    </row>
    <row r="508" spans="1:6" x14ac:dyDescent="0.2">
      <c r="A508" s="118" t="s">
        <v>1986</v>
      </c>
      <c r="B508" s="116" t="s">
        <v>7</v>
      </c>
      <c r="C508" s="390"/>
      <c r="D508" s="380"/>
      <c r="E508" s="118" t="s">
        <v>1722</v>
      </c>
      <c r="F508" s="118" t="str">
        <f t="shared" si="42"/>
        <v>Yeso blanco</v>
      </c>
    </row>
    <row r="509" spans="1:6" x14ac:dyDescent="0.2">
      <c r="A509" s="118"/>
      <c r="B509" s="116"/>
      <c r="C509" s="390"/>
      <c r="D509" s="380"/>
      <c r="E509" s="118"/>
      <c r="F509" s="118" t="str">
        <f t="shared" si="42"/>
        <v/>
      </c>
    </row>
    <row r="510" spans="1:6" x14ac:dyDescent="0.2">
      <c r="A510" s="118"/>
      <c r="B510" s="116"/>
      <c r="C510" s="390"/>
      <c r="D510" s="380"/>
      <c r="E510" s="118"/>
      <c r="F510" s="118" t="str">
        <f t="shared" si="42"/>
        <v/>
      </c>
    </row>
    <row r="511" spans="1:6" x14ac:dyDescent="0.2">
      <c r="A511" s="118" t="s">
        <v>1987</v>
      </c>
      <c r="B511" s="116" t="s">
        <v>7</v>
      </c>
      <c r="C511" s="390"/>
      <c r="D511" s="380"/>
      <c r="E511" s="118" t="s">
        <v>1803</v>
      </c>
      <c r="F511" s="118" t="str">
        <f t="shared" si="42"/>
        <v>Vidrios para construcción y automotores (incluye: Vidrio plano, Vidrios templados, Vidrios térmicos y Vidrios laminados)</v>
      </c>
    </row>
    <row r="512" spans="1:6" x14ac:dyDescent="0.2">
      <c r="A512" s="118" t="s">
        <v>1988</v>
      </c>
      <c r="B512" s="116" t="s">
        <v>7</v>
      </c>
      <c r="C512" s="390"/>
      <c r="D512" s="380"/>
      <c r="E512" s="118" t="s">
        <v>1803</v>
      </c>
      <c r="F512" s="118" t="str">
        <f t="shared" si="42"/>
        <v>Vidrios para construcción y automotores (incluye: Vidrio plano, Vidrios templados, Vidrios térmicos y Vidrios laminados)</v>
      </c>
    </row>
    <row r="513" spans="1:6" x14ac:dyDescent="0.2">
      <c r="A513" s="118" t="s">
        <v>1989</v>
      </c>
      <c r="B513" s="116" t="s">
        <v>1438</v>
      </c>
      <c r="C513" s="390"/>
      <c r="D513" s="380"/>
      <c r="E513" s="118" t="s">
        <v>1425</v>
      </c>
      <c r="F513" s="118" t="str">
        <f t="shared" si="42"/>
        <v>Gastos generales</v>
      </c>
    </row>
    <row r="514" spans="1:6" x14ac:dyDescent="0.2">
      <c r="A514" s="118" t="s">
        <v>1990</v>
      </c>
      <c r="B514" s="116" t="s">
        <v>5</v>
      </c>
      <c r="C514" s="390"/>
      <c r="D514" s="380"/>
      <c r="E514" s="118" t="s">
        <v>1425</v>
      </c>
      <c r="F514" s="118" t="str">
        <f t="shared" si="42"/>
        <v>Gastos generales</v>
      </c>
    </row>
    <row r="515" spans="1:6" x14ac:dyDescent="0.2">
      <c r="A515" s="118"/>
      <c r="B515" s="116"/>
      <c r="C515" s="390"/>
      <c r="D515" s="380"/>
      <c r="E515" s="118"/>
      <c r="F515" s="118"/>
    </row>
    <row r="516" spans="1:6" x14ac:dyDescent="0.2">
      <c r="A516" s="118" t="s">
        <v>1991</v>
      </c>
      <c r="B516" s="116" t="s">
        <v>1438</v>
      </c>
      <c r="C516" s="390"/>
      <c r="D516" s="380"/>
      <c r="E516" s="118" t="s">
        <v>1992</v>
      </c>
      <c r="F516" s="118" t="str">
        <f t="shared" ref="F516:F540" si="43">IFERROR(VLOOKUP(E516,Tabla_Indices,5,FALSE),"")</f>
        <v xml:space="preserve">Aberturas de chapa de hierro                                           </v>
      </c>
    </row>
    <row r="517" spans="1:6" x14ac:dyDescent="0.2">
      <c r="A517" s="118" t="s">
        <v>1993</v>
      </c>
      <c r="B517" s="116" t="s">
        <v>1438</v>
      </c>
      <c r="C517" s="390"/>
      <c r="D517" s="380"/>
      <c r="E517" s="118" t="s">
        <v>1994</v>
      </c>
      <c r="F517" s="118" t="str">
        <f t="shared" si="43"/>
        <v xml:space="preserve">Cerraduras                                                             </v>
      </c>
    </row>
    <row r="518" spans="1:6" x14ac:dyDescent="0.2">
      <c r="A518" s="118" t="s">
        <v>1995</v>
      </c>
      <c r="B518" s="116" t="s">
        <v>1438</v>
      </c>
      <c r="C518" s="390"/>
      <c r="D518" s="380"/>
      <c r="E518" s="118" t="s">
        <v>1994</v>
      </c>
      <c r="F518" s="118" t="str">
        <f t="shared" si="43"/>
        <v xml:space="preserve">Cerraduras                                                             </v>
      </c>
    </row>
    <row r="519" spans="1:6" x14ac:dyDescent="0.2">
      <c r="A519" s="118" t="s">
        <v>1996</v>
      </c>
      <c r="B519" s="116" t="s">
        <v>1438</v>
      </c>
      <c r="C519" s="390"/>
      <c r="D519" s="380"/>
      <c r="E519" s="118" t="s">
        <v>1387</v>
      </c>
      <c r="F519" s="118" t="str">
        <f t="shared" si="43"/>
        <v xml:space="preserve">Chapas metálicas                                                       </v>
      </c>
    </row>
    <row r="520" spans="1:6" x14ac:dyDescent="0.2">
      <c r="A520" s="118"/>
      <c r="B520" s="116"/>
      <c r="C520" s="390"/>
      <c r="D520" s="380"/>
      <c r="E520" s="118"/>
      <c r="F520" s="118" t="str">
        <f t="shared" si="43"/>
        <v/>
      </c>
    </row>
    <row r="521" spans="1:6" x14ac:dyDescent="0.2">
      <c r="A521" s="118" t="s">
        <v>1997</v>
      </c>
      <c r="B521" s="116"/>
      <c r="C521" s="390"/>
      <c r="D521" s="380"/>
      <c r="E521" s="118" t="s">
        <v>1998</v>
      </c>
      <c r="F521" s="118" t="str">
        <f t="shared" si="43"/>
        <v xml:space="preserve">Maderas aglomeradas                                                    </v>
      </c>
    </row>
    <row r="522" spans="1:6" x14ac:dyDescent="0.2">
      <c r="A522" s="118" t="s">
        <v>1999</v>
      </c>
      <c r="B522" s="116"/>
      <c r="C522" s="390"/>
      <c r="D522" s="380"/>
      <c r="E522" s="118"/>
      <c r="F522" s="118" t="str">
        <f t="shared" si="43"/>
        <v/>
      </c>
    </row>
    <row r="523" spans="1:6" x14ac:dyDescent="0.2">
      <c r="A523" s="118" t="s">
        <v>2000</v>
      </c>
      <c r="B523" s="116" t="s">
        <v>1438</v>
      </c>
      <c r="C523" s="390"/>
      <c r="D523" s="380"/>
      <c r="E523" s="118" t="s">
        <v>1387</v>
      </c>
      <c r="F523" s="118" t="str">
        <f t="shared" si="43"/>
        <v xml:space="preserve">Chapas metálicas                                                       </v>
      </c>
    </row>
    <row r="524" spans="1:6" x14ac:dyDescent="0.2">
      <c r="A524" s="118" t="s">
        <v>2001</v>
      </c>
      <c r="B524" s="116" t="s">
        <v>1438</v>
      </c>
      <c r="C524" s="390"/>
      <c r="D524" s="380"/>
      <c r="E524" s="118" t="s">
        <v>1387</v>
      </c>
      <c r="F524" s="118" t="str">
        <f t="shared" si="43"/>
        <v xml:space="preserve">Chapas metálicas                                                       </v>
      </c>
    </row>
    <row r="525" spans="1:6" x14ac:dyDescent="0.2">
      <c r="A525" s="118"/>
      <c r="B525" s="116"/>
      <c r="C525" s="390"/>
      <c r="D525" s="380"/>
      <c r="E525" s="118"/>
      <c r="F525" s="118" t="str">
        <f t="shared" si="43"/>
        <v/>
      </c>
    </row>
    <row r="526" spans="1:6" x14ac:dyDescent="0.2">
      <c r="A526" s="118"/>
      <c r="B526" s="116"/>
      <c r="C526" s="390"/>
      <c r="D526" s="380"/>
      <c r="E526" s="118"/>
      <c r="F526" s="118" t="str">
        <f t="shared" si="43"/>
        <v/>
      </c>
    </row>
    <row r="527" spans="1:6" x14ac:dyDescent="0.2">
      <c r="A527" s="118" t="s">
        <v>2002</v>
      </c>
      <c r="B527" s="116" t="s">
        <v>1438</v>
      </c>
      <c r="C527" s="390"/>
      <c r="D527" s="380"/>
      <c r="E527" s="118" t="s">
        <v>1952</v>
      </c>
      <c r="F527" s="118" t="str">
        <f t="shared" si="43"/>
        <v>Mano de obra</v>
      </c>
    </row>
    <row r="528" spans="1:6" x14ac:dyDescent="0.2">
      <c r="A528" s="118" t="s">
        <v>2003</v>
      </c>
      <c r="B528" s="116" t="s">
        <v>5</v>
      </c>
      <c r="C528" s="390"/>
      <c r="D528" s="380"/>
      <c r="E528" s="118" t="s">
        <v>1952</v>
      </c>
      <c r="F528" s="118" t="str">
        <f t="shared" si="43"/>
        <v>Mano de obra</v>
      </c>
    </row>
    <row r="529" spans="1:6" x14ac:dyDescent="0.2">
      <c r="A529" s="118"/>
      <c r="B529" s="116"/>
      <c r="C529" s="390"/>
      <c r="D529" s="380"/>
      <c r="E529" s="118"/>
      <c r="F529" s="118" t="str">
        <f t="shared" si="43"/>
        <v/>
      </c>
    </row>
    <row r="530" spans="1:6" x14ac:dyDescent="0.2">
      <c r="A530" s="118"/>
      <c r="B530" s="116"/>
      <c r="C530" s="390"/>
      <c r="D530" s="380"/>
      <c r="E530" s="118"/>
      <c r="F530" s="118" t="str">
        <f t="shared" si="43"/>
        <v/>
      </c>
    </row>
    <row r="531" spans="1:6" x14ac:dyDescent="0.2">
      <c r="A531" s="118" t="s">
        <v>2004</v>
      </c>
      <c r="B531" s="116"/>
      <c r="C531" s="390"/>
      <c r="D531" s="380"/>
      <c r="E531" s="118"/>
      <c r="F531" s="118" t="str">
        <f t="shared" si="43"/>
        <v/>
      </c>
    </row>
    <row r="532" spans="1:6" x14ac:dyDescent="0.2">
      <c r="A532" s="118" t="s">
        <v>2005</v>
      </c>
      <c r="B532" s="116"/>
      <c r="C532" s="390"/>
      <c r="D532" s="380"/>
      <c r="E532" s="118"/>
      <c r="F532" s="118" t="str">
        <f t="shared" si="43"/>
        <v/>
      </c>
    </row>
    <row r="533" spans="1:6" x14ac:dyDescent="0.2">
      <c r="A533" s="118"/>
      <c r="B533" s="116"/>
      <c r="C533" s="390"/>
      <c r="D533" s="380"/>
      <c r="E533" s="118"/>
      <c r="F533" s="118" t="str">
        <f t="shared" si="43"/>
        <v/>
      </c>
    </row>
    <row r="534" spans="1:6" x14ac:dyDescent="0.2">
      <c r="A534" s="118"/>
      <c r="B534" s="116"/>
      <c r="C534" s="390"/>
      <c r="D534" s="380"/>
      <c r="E534" s="118"/>
      <c r="F534" s="118" t="str">
        <f t="shared" si="43"/>
        <v/>
      </c>
    </row>
    <row r="535" spans="1:6" x14ac:dyDescent="0.2">
      <c r="A535" s="118" t="s">
        <v>2006</v>
      </c>
      <c r="B535" s="116"/>
      <c r="C535" s="390"/>
      <c r="D535" s="380"/>
      <c r="E535" s="118"/>
      <c r="F535" s="118" t="str">
        <f t="shared" si="43"/>
        <v/>
      </c>
    </row>
    <row r="536" spans="1:6" x14ac:dyDescent="0.2">
      <c r="A536" s="118" t="s">
        <v>2007</v>
      </c>
      <c r="B536" s="116"/>
      <c r="C536" s="390"/>
      <c r="D536" s="380"/>
      <c r="E536" s="118"/>
      <c r="F536" s="118" t="str">
        <f t="shared" si="43"/>
        <v/>
      </c>
    </row>
    <row r="537" spans="1:6" x14ac:dyDescent="0.2">
      <c r="A537" s="118"/>
      <c r="B537" s="116"/>
      <c r="C537" s="390"/>
      <c r="D537" s="380"/>
      <c r="E537" s="118"/>
      <c r="F537" s="118" t="str">
        <f t="shared" si="43"/>
        <v/>
      </c>
    </row>
    <row r="538" spans="1:6" x14ac:dyDescent="0.2">
      <c r="A538" s="400" t="s">
        <v>1980</v>
      </c>
      <c r="B538" s="116"/>
      <c r="C538" s="390"/>
      <c r="D538" s="380"/>
      <c r="E538" s="118"/>
      <c r="F538" s="118" t="str">
        <f t="shared" si="43"/>
        <v/>
      </c>
    </row>
    <row r="539" spans="1:6" x14ac:dyDescent="0.2">
      <c r="A539" s="118" t="s">
        <v>2008</v>
      </c>
      <c r="B539" s="116"/>
      <c r="C539" s="390"/>
      <c r="D539" s="380"/>
      <c r="E539" s="118"/>
      <c r="F539" s="118" t="str">
        <f t="shared" si="43"/>
        <v/>
      </c>
    </row>
    <row r="540" spans="1:6" x14ac:dyDescent="0.2">
      <c r="A540" s="118" t="s">
        <v>2009</v>
      </c>
      <c r="B540" s="116"/>
      <c r="C540" s="390"/>
      <c r="D540" s="380"/>
      <c r="E540" s="118"/>
      <c r="F540" s="118" t="str">
        <f t="shared" si="43"/>
        <v/>
      </c>
    </row>
    <row r="541" spans="1:6" x14ac:dyDescent="0.2">
      <c r="A541" s="118"/>
      <c r="B541" s="116"/>
      <c r="C541" s="390"/>
      <c r="D541" s="380"/>
      <c r="E541" s="118" t="str">
        <f t="shared" ref="E541" si="44">IFERROR(VLOOKUP(D541,Tabla_Indices,5,FALSE),"")</f>
        <v/>
      </c>
      <c r="F541" s="118"/>
    </row>
    <row r="542" spans="1:6" x14ac:dyDescent="0.2">
      <c r="A542" s="371" t="s">
        <v>2010</v>
      </c>
      <c r="B542" s="371"/>
      <c r="C542" s="371"/>
      <c r="D542" s="373"/>
      <c r="E542" s="371"/>
      <c r="F542" s="371"/>
    </row>
    <row r="543" spans="1:6" x14ac:dyDescent="0.2">
      <c r="A543" s="118" t="s">
        <v>2011</v>
      </c>
      <c r="B543" s="116" t="s">
        <v>5</v>
      </c>
      <c r="C543" s="386"/>
      <c r="D543" s="380"/>
      <c r="E543" s="118" t="s">
        <v>2012</v>
      </c>
      <c r="F543" s="118" t="str">
        <f t="shared" ref="F543:F549" si="45">IFERROR(VLOOKUP(E543,Tabla_Indices,5,FALSE),"")</f>
        <v xml:space="preserve">Conductores eléctricos                                                 </v>
      </c>
    </row>
    <row r="544" spans="1:6" x14ac:dyDescent="0.2">
      <c r="A544" s="118" t="s">
        <v>2013</v>
      </c>
      <c r="B544" s="116" t="s">
        <v>1438</v>
      </c>
      <c r="C544" s="386"/>
      <c r="D544" s="380"/>
      <c r="E544" s="118" t="s">
        <v>2014</v>
      </c>
      <c r="F544" s="118" t="str">
        <f t="shared" si="45"/>
        <v>Caja de chapa para tablero</v>
      </c>
    </row>
    <row r="545" spans="1:6" x14ac:dyDescent="0.2">
      <c r="A545" s="118" t="s">
        <v>2015</v>
      </c>
      <c r="B545" s="116" t="s">
        <v>1438</v>
      </c>
      <c r="C545" s="386"/>
      <c r="D545" s="380"/>
      <c r="E545" s="118" t="s">
        <v>2016</v>
      </c>
      <c r="F545" s="118" t="str">
        <f t="shared" si="45"/>
        <v>Caño de acero para instalaciones eléctricas</v>
      </c>
    </row>
    <row r="546" spans="1:6" x14ac:dyDescent="0.2">
      <c r="A546" s="118" t="s">
        <v>2017</v>
      </c>
      <c r="B546" s="116" t="s">
        <v>1438</v>
      </c>
      <c r="C546" s="386"/>
      <c r="D546" s="380"/>
      <c r="E546" s="118" t="s">
        <v>2016</v>
      </c>
      <c r="F546" s="118" t="str">
        <f t="shared" si="45"/>
        <v>Caño de acero para instalaciones eléctricas</v>
      </c>
    </row>
    <row r="547" spans="1:6" x14ac:dyDescent="0.2">
      <c r="A547" s="118" t="s">
        <v>2018</v>
      </c>
      <c r="B547" s="116" t="s">
        <v>1438</v>
      </c>
      <c r="C547" s="386"/>
      <c r="D547" s="380"/>
      <c r="E547" s="118" t="s">
        <v>2019</v>
      </c>
      <c r="F547" s="118" t="str">
        <f t="shared" si="45"/>
        <v>Conector de chapa cincada</v>
      </c>
    </row>
    <row r="548" spans="1:6" x14ac:dyDescent="0.2">
      <c r="A548" s="118" t="s">
        <v>2020</v>
      </c>
      <c r="B548" s="116" t="s">
        <v>1438</v>
      </c>
      <c r="C548" s="386"/>
      <c r="D548" s="380"/>
      <c r="E548" s="118" t="s">
        <v>2016</v>
      </c>
      <c r="F548" s="118" t="str">
        <f t="shared" si="45"/>
        <v>Caño de acero para instalaciones eléctricas</v>
      </c>
    </row>
    <row r="549" spans="1:6" x14ac:dyDescent="0.2">
      <c r="A549" s="118" t="s">
        <v>2021</v>
      </c>
      <c r="B549" s="116" t="s">
        <v>1438</v>
      </c>
      <c r="C549" s="386"/>
      <c r="D549" s="380"/>
      <c r="E549" s="118" t="s">
        <v>2019</v>
      </c>
      <c r="F549" s="118" t="str">
        <f t="shared" si="45"/>
        <v>Conector de chapa cincada</v>
      </c>
    </row>
    <row r="550" spans="1:6" x14ac:dyDescent="0.2">
      <c r="A550" s="118" t="s">
        <v>2022</v>
      </c>
      <c r="B550" s="116" t="s">
        <v>1438</v>
      </c>
      <c r="C550" s="386"/>
      <c r="D550" s="380"/>
      <c r="E550" s="118" t="s">
        <v>2019</v>
      </c>
      <c r="F550" s="118" t="str">
        <f t="shared" ref="F550" si="46">IFERROR(VLOOKUP(E550,Tabla_Indices,5,FALSE),"")</f>
        <v>Conector de chapa cincada</v>
      </c>
    </row>
    <row r="551" spans="1:6" x14ac:dyDescent="0.2">
      <c r="A551" s="118" t="s">
        <v>2023</v>
      </c>
      <c r="B551" s="116" t="s">
        <v>1438</v>
      </c>
      <c r="C551" s="386"/>
      <c r="D551" s="380"/>
      <c r="E551" s="118" t="s">
        <v>2024</v>
      </c>
      <c r="F551" s="118" t="str">
        <f t="shared" ref="F551" si="47">IFERROR(VLOOKUP(E551,Tabla_Indices,5,FALSE),"")</f>
        <v>Caja octogonal de chapa para instalación eléctrica</v>
      </c>
    </row>
    <row r="552" spans="1:6" x14ac:dyDescent="0.2">
      <c r="A552" s="118" t="s">
        <v>2025</v>
      </c>
      <c r="B552" s="116" t="s">
        <v>1438</v>
      </c>
      <c r="C552" s="386"/>
      <c r="D552" s="380"/>
      <c r="E552" s="118" t="s">
        <v>2024</v>
      </c>
      <c r="F552" s="118" t="str">
        <f t="shared" ref="F552" si="48">IFERROR(VLOOKUP(E552,Tabla_Indices,5,FALSE),"")</f>
        <v>Caja octogonal de chapa para instalación eléctrica</v>
      </c>
    </row>
    <row r="553" spans="1:6" x14ac:dyDescent="0.2">
      <c r="A553" s="118" t="s">
        <v>2026</v>
      </c>
      <c r="B553" s="116" t="s">
        <v>1438</v>
      </c>
      <c r="C553" s="386"/>
      <c r="D553" s="380"/>
      <c r="E553" s="118" t="s">
        <v>2024</v>
      </c>
      <c r="F553" s="118" t="str">
        <f t="shared" ref="F553" si="49">IFERROR(VLOOKUP(E553,Tabla_Indices,5,FALSE),"")</f>
        <v>Caja octogonal de chapa para instalación eléctrica</v>
      </c>
    </row>
    <row r="554" spans="1:6" x14ac:dyDescent="0.2">
      <c r="A554" s="118" t="s">
        <v>2027</v>
      </c>
      <c r="B554" s="116" t="s">
        <v>1438</v>
      </c>
      <c r="C554" s="386"/>
      <c r="D554" s="380"/>
      <c r="E554" s="118" t="s">
        <v>2019</v>
      </c>
      <c r="F554" s="118" t="str">
        <f t="shared" ref="F554" si="50">IFERROR(VLOOKUP(E554,Tabla_Indices,5,FALSE),"")</f>
        <v>Conector de chapa cincada</v>
      </c>
    </row>
    <row r="555" spans="1:6" x14ac:dyDescent="0.2">
      <c r="A555" s="118" t="s">
        <v>2028</v>
      </c>
      <c r="B555" s="116" t="s">
        <v>1438</v>
      </c>
      <c r="C555" s="386"/>
      <c r="D555" s="380"/>
      <c r="E555" s="118" t="s">
        <v>2024</v>
      </c>
      <c r="F555" s="118" t="str">
        <f t="shared" ref="F555" si="51">IFERROR(VLOOKUP(E555,Tabla_Indices,5,FALSE),"")</f>
        <v>Caja octogonal de chapa para instalación eléctrica</v>
      </c>
    </row>
    <row r="556" spans="1:6" x14ac:dyDescent="0.2">
      <c r="A556" s="118" t="s">
        <v>2029</v>
      </c>
      <c r="B556" s="116" t="s">
        <v>1438</v>
      </c>
      <c r="C556" s="386"/>
      <c r="D556" s="380"/>
      <c r="E556" s="118" t="s">
        <v>2024</v>
      </c>
      <c r="F556" s="118" t="str">
        <f t="shared" ref="F556" si="52">IFERROR(VLOOKUP(E556,Tabla_Indices,5,FALSE),"")</f>
        <v>Caja octogonal de chapa para instalación eléctrica</v>
      </c>
    </row>
    <row r="557" spans="1:6" x14ac:dyDescent="0.2">
      <c r="A557" s="118" t="s">
        <v>2030</v>
      </c>
      <c r="B557" s="116" t="s">
        <v>1438</v>
      </c>
      <c r="C557" s="386"/>
      <c r="D557" s="380"/>
      <c r="E557" s="118" t="s">
        <v>2024</v>
      </c>
      <c r="F557" s="118" t="str">
        <f t="shared" ref="F557" si="53">IFERROR(VLOOKUP(E557,Tabla_Indices,5,FALSE),"")</f>
        <v>Caja octogonal de chapa para instalación eléctrica</v>
      </c>
    </row>
    <row r="558" spans="1:6" x14ac:dyDescent="0.2">
      <c r="A558" s="118" t="s">
        <v>2031</v>
      </c>
      <c r="B558" s="116" t="s">
        <v>1438</v>
      </c>
      <c r="C558" s="386"/>
      <c r="D558" s="380"/>
      <c r="E558" s="118" t="s">
        <v>2019</v>
      </c>
      <c r="F558" s="118" t="str">
        <f t="shared" ref="F558" si="54">IFERROR(VLOOKUP(E558,Tabla_Indices,5,FALSE),"")</f>
        <v>Conector de chapa cincada</v>
      </c>
    </row>
    <row r="559" spans="1:6" x14ac:dyDescent="0.2">
      <c r="A559" s="118" t="s">
        <v>2032</v>
      </c>
      <c r="B559" s="116" t="s">
        <v>1438</v>
      </c>
      <c r="C559" s="386"/>
      <c r="D559" s="380"/>
      <c r="E559" s="118" t="s">
        <v>2019</v>
      </c>
      <c r="F559" s="118" t="str">
        <f t="shared" ref="F559" si="55">IFERROR(VLOOKUP(E559,Tabla_Indices,5,FALSE),"")</f>
        <v>Conector de chapa cincada</v>
      </c>
    </row>
    <row r="560" spans="1:6" x14ac:dyDescent="0.2">
      <c r="A560" s="118" t="s">
        <v>2033</v>
      </c>
      <c r="B560" s="116" t="s">
        <v>1438</v>
      </c>
      <c r="C560" s="386"/>
      <c r="D560" s="380"/>
      <c r="E560" s="118" t="s">
        <v>2019</v>
      </c>
      <c r="F560" s="118" t="str">
        <f t="shared" ref="F560" si="56">IFERROR(VLOOKUP(E560,Tabla_Indices,5,FALSE),"")</f>
        <v>Conector de chapa cincada</v>
      </c>
    </row>
    <row r="561" spans="1:6" x14ac:dyDescent="0.2">
      <c r="A561" s="118" t="s">
        <v>2034</v>
      </c>
      <c r="B561" s="116" t="s">
        <v>1438</v>
      </c>
      <c r="C561" s="386"/>
      <c r="D561" s="380"/>
      <c r="E561" s="118" t="s">
        <v>2019</v>
      </c>
      <c r="F561" s="118" t="str">
        <f t="shared" ref="F561" si="57">IFERROR(VLOOKUP(E561,Tabla_Indices,5,FALSE),"")</f>
        <v>Conector de chapa cincada</v>
      </c>
    </row>
    <row r="562" spans="1:6" x14ac:dyDescent="0.2">
      <c r="A562" s="118" t="s">
        <v>2035</v>
      </c>
      <c r="B562" s="116" t="s">
        <v>1438</v>
      </c>
      <c r="C562" s="386"/>
      <c r="D562" s="380"/>
      <c r="E562" s="118" t="s">
        <v>2019</v>
      </c>
      <c r="F562" s="118" t="str">
        <f t="shared" ref="F562" si="58">IFERROR(VLOOKUP(E562,Tabla_Indices,5,FALSE),"")</f>
        <v>Conector de chapa cincada</v>
      </c>
    </row>
    <row r="563" spans="1:6" x14ac:dyDescent="0.2">
      <c r="A563" s="118" t="s">
        <v>2036</v>
      </c>
      <c r="B563" s="116" t="s">
        <v>1438</v>
      </c>
      <c r="C563" s="386"/>
      <c r="D563" s="380"/>
      <c r="E563" s="118" t="s">
        <v>2019</v>
      </c>
      <c r="F563" s="118" t="str">
        <f t="shared" ref="F563" si="59">IFERROR(VLOOKUP(E563,Tabla_Indices,5,FALSE),"")</f>
        <v>Conector de chapa cincada</v>
      </c>
    </row>
    <row r="564" spans="1:6" x14ac:dyDescent="0.2">
      <c r="A564" s="118" t="s">
        <v>2037</v>
      </c>
      <c r="B564" s="116" t="s">
        <v>1438</v>
      </c>
      <c r="C564" s="386"/>
      <c r="D564" s="380"/>
      <c r="E564" s="118" t="s">
        <v>2019</v>
      </c>
      <c r="F564" s="118" t="str">
        <f t="shared" ref="F564" si="60">IFERROR(VLOOKUP(E564,Tabla_Indices,5,FALSE),"")</f>
        <v>Conector de chapa cincada</v>
      </c>
    </row>
    <row r="565" spans="1:6" x14ac:dyDescent="0.2">
      <c r="A565" s="118" t="s">
        <v>2038</v>
      </c>
      <c r="B565" s="116" t="s">
        <v>1438</v>
      </c>
      <c r="C565" s="386"/>
      <c r="D565" s="380"/>
      <c r="E565" s="118" t="s">
        <v>1785</v>
      </c>
      <c r="F565" s="118" t="str">
        <f t="shared" ref="F565" si="61">IFERROR(VLOOKUP(E565,Tabla_Indices,5,FALSE),"")</f>
        <v xml:space="preserve">Bulones                                                                </v>
      </c>
    </row>
    <row r="566" spans="1:6" x14ac:dyDescent="0.2">
      <c r="A566" s="118" t="s">
        <v>2039</v>
      </c>
      <c r="B566" s="116" t="s">
        <v>1438</v>
      </c>
      <c r="C566" s="386"/>
      <c r="D566" s="380"/>
      <c r="E566" s="118" t="s">
        <v>2024</v>
      </c>
      <c r="F566" s="118" t="str">
        <f t="shared" ref="F566" si="62">IFERROR(VLOOKUP(E566,Tabla_Indices,5,FALSE),"")</f>
        <v>Caja octogonal de chapa para instalación eléctrica</v>
      </c>
    </row>
    <row r="567" spans="1:6" x14ac:dyDescent="0.2">
      <c r="A567" s="118" t="s">
        <v>2040</v>
      </c>
      <c r="B567" s="116" t="s">
        <v>1438</v>
      </c>
      <c r="C567" s="386"/>
      <c r="D567" s="380"/>
      <c r="E567" s="118" t="s">
        <v>2024</v>
      </c>
      <c r="F567" s="118" t="str">
        <f t="shared" ref="F567" si="63">IFERROR(VLOOKUP(E567,Tabla_Indices,5,FALSE),"")</f>
        <v>Caja octogonal de chapa para instalación eléctrica</v>
      </c>
    </row>
    <row r="568" spans="1:6" x14ac:dyDescent="0.2">
      <c r="A568" s="118" t="s">
        <v>2041</v>
      </c>
      <c r="B568" s="116" t="s">
        <v>1438</v>
      </c>
      <c r="C568" s="386"/>
      <c r="D568" s="380"/>
      <c r="E568" s="118" t="s">
        <v>2024</v>
      </c>
      <c r="F568" s="118" t="str">
        <f t="shared" ref="F568" si="64">IFERROR(VLOOKUP(E568,Tabla_Indices,5,FALSE),"")</f>
        <v>Caja octogonal de chapa para instalación eléctrica</v>
      </c>
    </row>
    <row r="569" spans="1:6" x14ac:dyDescent="0.2">
      <c r="A569" s="118" t="s">
        <v>2042</v>
      </c>
      <c r="B569" s="116" t="s">
        <v>1259</v>
      </c>
      <c r="C569" s="386"/>
      <c r="D569" s="380"/>
      <c r="E569" s="118" t="s">
        <v>2012</v>
      </c>
      <c r="F569" s="118" t="str">
        <f t="shared" ref="F569" si="65">IFERROR(VLOOKUP(E569,Tabla_Indices,5,FALSE),"")</f>
        <v xml:space="preserve">Conductores eléctricos                                                 </v>
      </c>
    </row>
    <row r="570" spans="1:6" x14ac:dyDescent="0.2">
      <c r="A570" s="118" t="s">
        <v>2043</v>
      </c>
      <c r="B570" s="116" t="s">
        <v>1259</v>
      </c>
      <c r="C570" s="386"/>
      <c r="D570" s="380"/>
      <c r="E570" s="118" t="s">
        <v>2012</v>
      </c>
      <c r="F570" s="118" t="str">
        <f t="shared" ref="F570" si="66">IFERROR(VLOOKUP(E570,Tabla_Indices,5,FALSE),"")</f>
        <v xml:space="preserve">Conductores eléctricos                                                 </v>
      </c>
    </row>
    <row r="571" spans="1:6" x14ac:dyDescent="0.2">
      <c r="A571" s="118" t="s">
        <v>2044</v>
      </c>
      <c r="B571" s="116" t="s">
        <v>1259</v>
      </c>
      <c r="C571" s="386"/>
      <c r="D571" s="380"/>
      <c r="E571" s="118" t="s">
        <v>2012</v>
      </c>
      <c r="F571" s="118" t="str">
        <f t="shared" ref="F571" si="67">IFERROR(VLOOKUP(E571,Tabla_Indices,5,FALSE),"")</f>
        <v xml:space="preserve">Conductores eléctricos                                                 </v>
      </c>
    </row>
    <row r="572" spans="1:6" x14ac:dyDescent="0.2">
      <c r="A572" s="118" t="s">
        <v>2045</v>
      </c>
      <c r="B572" s="116" t="s">
        <v>1259</v>
      </c>
      <c r="C572" s="386"/>
      <c r="D572" s="380"/>
      <c r="E572" s="118" t="s">
        <v>2012</v>
      </c>
      <c r="F572" s="118" t="str">
        <f t="shared" ref="F572" si="68">IFERROR(VLOOKUP(E572,Tabla_Indices,5,FALSE),"")</f>
        <v xml:space="preserve">Conductores eléctricos                                                 </v>
      </c>
    </row>
    <row r="573" spans="1:6" x14ac:dyDescent="0.2">
      <c r="A573" s="118" t="s">
        <v>2046</v>
      </c>
      <c r="B573" s="116" t="s">
        <v>1259</v>
      </c>
      <c r="C573" s="386"/>
      <c r="D573" s="380"/>
      <c r="E573" s="118" t="s">
        <v>2012</v>
      </c>
      <c r="F573" s="118" t="str">
        <f t="shared" ref="F573" si="69">IFERROR(VLOOKUP(E573,Tabla_Indices,5,FALSE),"")</f>
        <v xml:space="preserve">Conductores eléctricos                                                 </v>
      </c>
    </row>
    <row r="574" spans="1:6" x14ac:dyDescent="0.2">
      <c r="A574" s="118" t="s">
        <v>2047</v>
      </c>
      <c r="B574" s="116" t="s">
        <v>1259</v>
      </c>
      <c r="C574" s="386"/>
      <c r="D574" s="380"/>
      <c r="E574" s="118" t="s">
        <v>2012</v>
      </c>
      <c r="F574" s="118" t="str">
        <f t="shared" ref="F574" si="70">IFERROR(VLOOKUP(E574,Tabla_Indices,5,FALSE),"")</f>
        <v xml:space="preserve">Conductores eléctricos                                                 </v>
      </c>
    </row>
    <row r="575" spans="1:6" x14ac:dyDescent="0.2">
      <c r="A575" s="118" t="s">
        <v>2048</v>
      </c>
      <c r="B575" s="116" t="s">
        <v>1259</v>
      </c>
      <c r="C575" s="386"/>
      <c r="D575" s="380"/>
      <c r="E575" s="118" t="s">
        <v>2012</v>
      </c>
      <c r="F575" s="118" t="str">
        <f t="shared" ref="F575" si="71">IFERROR(VLOOKUP(E575,Tabla_Indices,5,FALSE),"")</f>
        <v xml:space="preserve">Conductores eléctricos                                                 </v>
      </c>
    </row>
    <row r="576" spans="1:6" x14ac:dyDescent="0.2">
      <c r="A576" s="118" t="s">
        <v>2049</v>
      </c>
      <c r="B576" s="116" t="s">
        <v>1259</v>
      </c>
      <c r="C576" s="386"/>
      <c r="D576" s="380"/>
      <c r="E576" s="118" t="s">
        <v>2012</v>
      </c>
      <c r="F576" s="118" t="str">
        <f t="shared" ref="F576" si="72">IFERROR(VLOOKUP(E576,Tabla_Indices,5,FALSE),"")</f>
        <v xml:space="preserve">Conductores eléctricos                                                 </v>
      </c>
    </row>
    <row r="577" spans="1:6" x14ac:dyDescent="0.2">
      <c r="A577" s="118" t="s">
        <v>2050</v>
      </c>
      <c r="B577" s="116" t="s">
        <v>1259</v>
      </c>
      <c r="C577" s="386"/>
      <c r="D577" s="380"/>
      <c r="E577" s="118" t="s">
        <v>2012</v>
      </c>
      <c r="F577" s="118" t="str">
        <f t="shared" ref="F577" si="73">IFERROR(VLOOKUP(E577,Tabla_Indices,5,FALSE),"")</f>
        <v xml:space="preserve">Conductores eléctricos                                                 </v>
      </c>
    </row>
    <row r="578" spans="1:6" x14ac:dyDescent="0.2">
      <c r="A578" s="118" t="s">
        <v>2051</v>
      </c>
      <c r="B578" s="116" t="s">
        <v>1259</v>
      </c>
      <c r="C578" s="386"/>
      <c r="D578" s="380"/>
      <c r="E578" s="118" t="s">
        <v>2012</v>
      </c>
      <c r="F578" s="118" t="str">
        <f t="shared" ref="F578" si="74">IFERROR(VLOOKUP(E578,Tabla_Indices,5,FALSE),"")</f>
        <v xml:space="preserve">Conductores eléctricos                                                 </v>
      </c>
    </row>
    <row r="579" spans="1:6" x14ac:dyDescent="0.2">
      <c r="A579" s="118" t="s">
        <v>2052</v>
      </c>
      <c r="B579" s="116" t="s">
        <v>1259</v>
      </c>
      <c r="C579" s="386"/>
      <c r="D579" s="380"/>
      <c r="E579" s="118" t="s">
        <v>2012</v>
      </c>
      <c r="F579" s="118" t="str">
        <f t="shared" ref="F579" si="75">IFERROR(VLOOKUP(E579,Tabla_Indices,5,FALSE),"")</f>
        <v xml:space="preserve">Conductores eléctricos                                                 </v>
      </c>
    </row>
    <row r="580" spans="1:6" x14ac:dyDescent="0.2">
      <c r="A580" s="118" t="s">
        <v>2053</v>
      </c>
      <c r="B580" s="116" t="s">
        <v>1259</v>
      </c>
      <c r="C580" s="386"/>
      <c r="D580" s="380"/>
      <c r="E580" s="118" t="s">
        <v>2012</v>
      </c>
      <c r="F580" s="118" t="str">
        <f t="shared" ref="F580" si="76">IFERROR(VLOOKUP(E580,Tabla_Indices,5,FALSE),"")</f>
        <v xml:space="preserve">Conductores eléctricos                                                 </v>
      </c>
    </row>
    <row r="581" spans="1:6" x14ac:dyDescent="0.2">
      <c r="A581" s="118" t="s">
        <v>2054</v>
      </c>
      <c r="B581" s="116" t="s">
        <v>1259</v>
      </c>
      <c r="C581" s="386"/>
      <c r="D581" s="380"/>
      <c r="E581" s="118" t="s">
        <v>2012</v>
      </c>
      <c r="F581" s="118" t="str">
        <f t="shared" ref="F581" si="77">IFERROR(VLOOKUP(E581,Tabla_Indices,5,FALSE),"")</f>
        <v xml:space="preserve">Conductores eléctricos                                                 </v>
      </c>
    </row>
    <row r="582" spans="1:6" x14ac:dyDescent="0.2">
      <c r="A582" s="118" t="s">
        <v>2055</v>
      </c>
      <c r="B582" s="116" t="s">
        <v>1259</v>
      </c>
      <c r="C582" s="386"/>
      <c r="D582" s="380"/>
      <c r="E582" s="118" t="s">
        <v>2012</v>
      </c>
      <c r="F582" s="118" t="str">
        <f t="shared" ref="F582" si="78">IFERROR(VLOOKUP(E582,Tabla_Indices,5,FALSE),"")</f>
        <v xml:space="preserve">Conductores eléctricos                                                 </v>
      </c>
    </row>
    <row r="583" spans="1:6" x14ac:dyDescent="0.2">
      <c r="A583" s="118"/>
      <c r="B583" s="116"/>
      <c r="C583" s="386"/>
      <c r="D583" s="380"/>
      <c r="E583" s="118"/>
      <c r="F583" s="118" t="str">
        <f t="shared" ref="F583:F646" si="79">IFERROR(VLOOKUP(E583,Tabla_Indices,5,FALSE),"")</f>
        <v/>
      </c>
    </row>
    <row r="584" spans="1:6" x14ac:dyDescent="0.2">
      <c r="A584" s="118" t="s">
        <v>2056</v>
      </c>
      <c r="B584" s="116" t="s">
        <v>1259</v>
      </c>
      <c r="C584" s="386"/>
      <c r="D584" s="380"/>
      <c r="E584" s="118" t="s">
        <v>2012</v>
      </c>
      <c r="F584" s="118" t="str">
        <f t="shared" si="79"/>
        <v xml:space="preserve">Conductores eléctricos                                                 </v>
      </c>
    </row>
    <row r="585" spans="1:6" x14ac:dyDescent="0.2">
      <c r="A585" s="118" t="s">
        <v>2057</v>
      </c>
      <c r="B585" s="116" t="s">
        <v>1259</v>
      </c>
      <c r="C585" s="386"/>
      <c r="D585" s="380"/>
      <c r="E585" s="118" t="s">
        <v>2012</v>
      </c>
      <c r="F585" s="118" t="str">
        <f t="shared" si="79"/>
        <v xml:space="preserve">Conductores eléctricos                                                 </v>
      </c>
    </row>
    <row r="586" spans="1:6" x14ac:dyDescent="0.2">
      <c r="A586" s="118" t="s">
        <v>2058</v>
      </c>
      <c r="B586" s="116" t="s">
        <v>1259</v>
      </c>
      <c r="C586" s="386"/>
      <c r="D586" s="380"/>
      <c r="E586" s="118" t="s">
        <v>2012</v>
      </c>
      <c r="F586" s="118" t="str">
        <f t="shared" si="79"/>
        <v xml:space="preserve">Conductores eléctricos                                                 </v>
      </c>
    </row>
    <row r="587" spans="1:6" x14ac:dyDescent="0.2">
      <c r="A587" s="118" t="s">
        <v>2059</v>
      </c>
      <c r="B587" s="116" t="s">
        <v>1259</v>
      </c>
      <c r="C587" s="386"/>
      <c r="D587" s="380"/>
      <c r="E587" s="118" t="s">
        <v>2012</v>
      </c>
      <c r="F587" s="118" t="str">
        <f t="shared" si="79"/>
        <v xml:space="preserve">Conductores eléctricos                                                 </v>
      </c>
    </row>
    <row r="588" spans="1:6" x14ac:dyDescent="0.2">
      <c r="A588" s="118" t="s">
        <v>2060</v>
      </c>
      <c r="B588" s="116" t="s">
        <v>1438</v>
      </c>
      <c r="C588" s="386"/>
      <c r="D588" s="380"/>
      <c r="E588" s="118" t="s">
        <v>2012</v>
      </c>
      <c r="F588" s="118" t="str">
        <f t="shared" si="79"/>
        <v xml:space="preserve">Conductores eléctricos                                                 </v>
      </c>
    </row>
    <row r="589" spans="1:6" x14ac:dyDescent="0.2">
      <c r="A589" s="118" t="s">
        <v>2061</v>
      </c>
      <c r="B589" s="116" t="s">
        <v>1438</v>
      </c>
      <c r="C589" s="386"/>
      <c r="D589" s="380"/>
      <c r="E589" s="118" t="s">
        <v>2012</v>
      </c>
      <c r="F589" s="118" t="str">
        <f t="shared" si="79"/>
        <v xml:space="preserve">Conductores eléctricos                                                 </v>
      </c>
    </row>
    <row r="590" spans="1:6" x14ac:dyDescent="0.2">
      <c r="A590" s="118" t="s">
        <v>2062</v>
      </c>
      <c r="B590" s="116" t="s">
        <v>1259</v>
      </c>
      <c r="C590" s="386"/>
      <c r="D590" s="380"/>
      <c r="E590" s="118" t="s">
        <v>2012</v>
      </c>
      <c r="F590" s="118" t="str">
        <f t="shared" si="79"/>
        <v xml:space="preserve">Conductores eléctricos                                                 </v>
      </c>
    </row>
    <row r="591" spans="1:6" x14ac:dyDescent="0.2">
      <c r="A591" s="118" t="s">
        <v>2063</v>
      </c>
      <c r="B591" s="116" t="s">
        <v>1438</v>
      </c>
      <c r="C591" s="386"/>
      <c r="D591" s="380"/>
      <c r="E591" s="118" t="s">
        <v>2064</v>
      </c>
      <c r="F591" s="118" t="str">
        <f t="shared" si="79"/>
        <v>Artefacto de iluminación</v>
      </c>
    </row>
    <row r="592" spans="1:6" x14ac:dyDescent="0.2">
      <c r="A592" s="118" t="s">
        <v>2065</v>
      </c>
      <c r="B592" s="116" t="s">
        <v>1438</v>
      </c>
      <c r="C592" s="386"/>
      <c r="D592" s="380"/>
      <c r="E592" s="118" t="s">
        <v>2064</v>
      </c>
      <c r="F592" s="118" t="str">
        <f t="shared" si="79"/>
        <v>Artefacto de iluminación</v>
      </c>
    </row>
    <row r="593" spans="1:6" x14ac:dyDescent="0.2">
      <c r="A593" s="118" t="s">
        <v>2066</v>
      </c>
      <c r="B593" s="116" t="s">
        <v>1438</v>
      </c>
      <c r="C593" s="386"/>
      <c r="D593" s="380"/>
      <c r="E593" s="118" t="s">
        <v>2067</v>
      </c>
      <c r="F593" s="118" t="str">
        <f t="shared" si="79"/>
        <v xml:space="preserve">Interruptor termomagnético </v>
      </c>
    </row>
    <row r="594" spans="1:6" x14ac:dyDescent="0.2">
      <c r="A594" s="118" t="s">
        <v>2068</v>
      </c>
      <c r="B594" s="116" t="s">
        <v>1438</v>
      </c>
      <c r="C594" s="386"/>
      <c r="D594" s="380"/>
      <c r="E594" s="118" t="s">
        <v>2067</v>
      </c>
      <c r="F594" s="118" t="str">
        <f t="shared" si="79"/>
        <v xml:space="preserve">Interruptor termomagnético </v>
      </c>
    </row>
    <row r="595" spans="1:6" x14ac:dyDescent="0.2">
      <c r="A595" s="118" t="s">
        <v>2069</v>
      </c>
      <c r="B595" s="116" t="s">
        <v>1438</v>
      </c>
      <c r="C595" s="386"/>
      <c r="D595" s="380"/>
      <c r="E595" s="118" t="s">
        <v>2067</v>
      </c>
      <c r="F595" s="118" t="str">
        <f t="shared" si="79"/>
        <v xml:space="preserve">Interruptor termomagnético </v>
      </c>
    </row>
    <row r="596" spans="1:6" x14ac:dyDescent="0.2">
      <c r="A596" s="118" t="s">
        <v>2070</v>
      </c>
      <c r="B596" s="116" t="s">
        <v>1438</v>
      </c>
      <c r="C596" s="386"/>
      <c r="D596" s="380"/>
      <c r="E596" s="118" t="s">
        <v>2067</v>
      </c>
      <c r="F596" s="118" t="str">
        <f t="shared" si="79"/>
        <v xml:space="preserve">Interruptor termomagnético </v>
      </c>
    </row>
    <row r="597" spans="1:6" x14ac:dyDescent="0.2">
      <c r="A597" s="118" t="s">
        <v>2071</v>
      </c>
      <c r="B597" s="116" t="s">
        <v>1438</v>
      </c>
      <c r="C597" s="386"/>
      <c r="D597" s="380"/>
      <c r="E597" s="118" t="s">
        <v>2067</v>
      </c>
      <c r="F597" s="118" t="str">
        <f t="shared" si="79"/>
        <v xml:space="preserve">Interruptor termomagnético </v>
      </c>
    </row>
    <row r="598" spans="1:6" x14ac:dyDescent="0.2">
      <c r="A598" s="118" t="s">
        <v>2072</v>
      </c>
      <c r="B598" s="116" t="s">
        <v>1438</v>
      </c>
      <c r="C598" s="386"/>
      <c r="D598" s="380"/>
      <c r="E598" s="118" t="s">
        <v>2067</v>
      </c>
      <c r="F598" s="118" t="str">
        <f t="shared" si="79"/>
        <v xml:space="preserve">Interruptor termomagnético </v>
      </c>
    </row>
    <row r="599" spans="1:6" x14ac:dyDescent="0.2">
      <c r="A599" s="118" t="s">
        <v>2073</v>
      </c>
      <c r="B599" s="116" t="s">
        <v>1438</v>
      </c>
      <c r="C599" s="386"/>
      <c r="D599" s="380"/>
      <c r="E599" s="118" t="s">
        <v>2067</v>
      </c>
      <c r="F599" s="118" t="str">
        <f t="shared" si="79"/>
        <v xml:space="preserve">Interruptor termomagnético </v>
      </c>
    </row>
    <row r="600" spans="1:6" x14ac:dyDescent="0.2">
      <c r="A600" s="118" t="s">
        <v>2073</v>
      </c>
      <c r="B600" s="116" t="s">
        <v>1438</v>
      </c>
      <c r="C600" s="386"/>
      <c r="D600" s="380"/>
      <c r="E600" s="118" t="s">
        <v>2067</v>
      </c>
      <c r="F600" s="118" t="str">
        <f t="shared" si="79"/>
        <v xml:space="preserve">Interruptor termomagnético </v>
      </c>
    </row>
    <row r="601" spans="1:6" x14ac:dyDescent="0.2">
      <c r="A601" s="118" t="s">
        <v>2074</v>
      </c>
      <c r="B601" s="116" t="s">
        <v>1438</v>
      </c>
      <c r="C601" s="386"/>
      <c r="D601" s="380"/>
      <c r="E601" s="118" t="s">
        <v>2012</v>
      </c>
      <c r="F601" s="118" t="str">
        <f t="shared" si="79"/>
        <v xml:space="preserve">Conductores eléctricos                                                 </v>
      </c>
    </row>
    <row r="602" spans="1:6" x14ac:dyDescent="0.2">
      <c r="A602" s="118" t="s">
        <v>2075</v>
      </c>
      <c r="B602" s="116" t="s">
        <v>1438</v>
      </c>
      <c r="C602" s="386"/>
      <c r="D602" s="380"/>
      <c r="E602" s="118" t="s">
        <v>2012</v>
      </c>
      <c r="F602" s="118" t="str">
        <f t="shared" si="79"/>
        <v xml:space="preserve">Conductores eléctricos                                                 </v>
      </c>
    </row>
    <row r="603" spans="1:6" x14ac:dyDescent="0.2">
      <c r="A603" s="118" t="s">
        <v>2076</v>
      </c>
      <c r="B603" s="116" t="s">
        <v>1438</v>
      </c>
      <c r="C603" s="386"/>
      <c r="D603" s="380"/>
      <c r="E603" s="118" t="s">
        <v>2077</v>
      </c>
      <c r="F603" s="118" t="str">
        <f t="shared" si="79"/>
        <v>Jabalina</v>
      </c>
    </row>
    <row r="604" spans="1:6" x14ac:dyDescent="0.2">
      <c r="A604" s="118" t="s">
        <v>2078</v>
      </c>
      <c r="B604" s="116" t="s">
        <v>1438</v>
      </c>
      <c r="C604" s="386"/>
      <c r="D604" s="380"/>
      <c r="E604" s="118" t="s">
        <v>1422</v>
      </c>
      <c r="F604" s="118" t="str">
        <f t="shared" si="79"/>
        <v xml:space="preserve">Polímeros del etileno                                                  </v>
      </c>
    </row>
    <row r="605" spans="1:6" x14ac:dyDescent="0.2">
      <c r="A605" s="118" t="s">
        <v>2079</v>
      </c>
      <c r="B605" s="116" t="s">
        <v>1438</v>
      </c>
      <c r="C605" s="386"/>
      <c r="D605" s="380"/>
      <c r="E605" s="118" t="s">
        <v>2024</v>
      </c>
      <c r="F605" s="118" t="str">
        <f t="shared" si="79"/>
        <v>Caja octogonal de chapa para instalación eléctrica</v>
      </c>
    </row>
    <row r="606" spans="1:6" x14ac:dyDescent="0.2">
      <c r="A606" s="118" t="s">
        <v>2080</v>
      </c>
      <c r="B606" s="116" t="s">
        <v>1438</v>
      </c>
      <c r="C606" s="386"/>
      <c r="D606" s="380"/>
      <c r="E606" s="118" t="s">
        <v>2012</v>
      </c>
      <c r="F606" s="118" t="str">
        <f t="shared" si="79"/>
        <v xml:space="preserve">Conductores eléctricos                                                 </v>
      </c>
    </row>
    <row r="607" spans="1:6" x14ac:dyDescent="0.2">
      <c r="A607" s="118" t="s">
        <v>2081</v>
      </c>
      <c r="B607" s="116" t="s">
        <v>1438</v>
      </c>
      <c r="C607" s="386"/>
      <c r="D607" s="380"/>
      <c r="E607" s="118" t="s">
        <v>1422</v>
      </c>
      <c r="F607" s="118" t="str">
        <f t="shared" si="79"/>
        <v xml:space="preserve">Polímeros del etileno                                                  </v>
      </c>
    </row>
    <row r="608" spans="1:6" x14ac:dyDescent="0.2">
      <c r="A608" s="118" t="s">
        <v>2082</v>
      </c>
      <c r="B608" s="116" t="s">
        <v>1438</v>
      </c>
      <c r="C608" s="386"/>
      <c r="D608" s="380"/>
      <c r="E608" s="118" t="s">
        <v>1422</v>
      </c>
      <c r="F608" s="118" t="str">
        <f t="shared" si="79"/>
        <v xml:space="preserve">Polímeros del etileno                                                  </v>
      </c>
    </row>
    <row r="609" spans="1:6" x14ac:dyDescent="0.2">
      <c r="A609" s="118"/>
      <c r="B609" s="116"/>
      <c r="C609" s="386"/>
      <c r="D609" s="380"/>
      <c r="E609" s="118"/>
      <c r="F609" s="118" t="str">
        <f t="shared" si="79"/>
        <v/>
      </c>
    </row>
    <row r="610" spans="1:6" x14ac:dyDescent="0.2">
      <c r="A610" s="118" t="s">
        <v>1858</v>
      </c>
      <c r="B610" s="116" t="s">
        <v>1438</v>
      </c>
      <c r="C610" s="386"/>
      <c r="D610" s="380"/>
      <c r="E610" s="118" t="s">
        <v>1422</v>
      </c>
      <c r="F610" s="118" t="str">
        <f t="shared" si="79"/>
        <v xml:space="preserve">Polímeros del etileno                                                  </v>
      </c>
    </row>
    <row r="611" spans="1:6" x14ac:dyDescent="0.2">
      <c r="A611" s="118" t="s">
        <v>2083</v>
      </c>
      <c r="B611" s="116" t="s">
        <v>1438</v>
      </c>
      <c r="C611" s="386"/>
      <c r="D611" s="380"/>
      <c r="E611" s="118" t="s">
        <v>1785</v>
      </c>
      <c r="F611" s="118" t="str">
        <f t="shared" si="79"/>
        <v xml:space="preserve">Bulones                                                                </v>
      </c>
    </row>
    <row r="612" spans="1:6" x14ac:dyDescent="0.2">
      <c r="A612" s="118" t="s">
        <v>2084</v>
      </c>
      <c r="B612" s="116" t="s">
        <v>1438</v>
      </c>
      <c r="C612" s="386"/>
      <c r="D612" s="380"/>
      <c r="E612" s="118" t="s">
        <v>2067</v>
      </c>
      <c r="F612" s="118" t="str">
        <f t="shared" si="79"/>
        <v xml:space="preserve">Interruptor termomagnético </v>
      </c>
    </row>
    <row r="613" spans="1:6" x14ac:dyDescent="0.2">
      <c r="A613" s="118" t="s">
        <v>2085</v>
      </c>
      <c r="B613" s="116" t="s">
        <v>1438</v>
      </c>
      <c r="C613" s="386"/>
      <c r="D613" s="380"/>
      <c r="E613" s="118" t="s">
        <v>2067</v>
      </c>
      <c r="F613" s="118" t="str">
        <f t="shared" si="79"/>
        <v xml:space="preserve">Interruptor termomagnético </v>
      </c>
    </row>
    <row r="614" spans="1:6" x14ac:dyDescent="0.2">
      <c r="A614" s="118" t="s">
        <v>2086</v>
      </c>
      <c r="B614" s="116" t="s">
        <v>1438</v>
      </c>
      <c r="C614" s="386"/>
      <c r="D614" s="380"/>
      <c r="E614" s="118" t="s">
        <v>2067</v>
      </c>
      <c r="F614" s="118" t="str">
        <f t="shared" si="79"/>
        <v xml:space="preserve">Interruptor termomagnético </v>
      </c>
    </row>
    <row r="615" spans="1:6" x14ac:dyDescent="0.2">
      <c r="A615" s="118" t="s">
        <v>2087</v>
      </c>
      <c r="B615" s="116" t="s">
        <v>1438</v>
      </c>
      <c r="C615" s="386"/>
      <c r="D615" s="380"/>
      <c r="E615" s="118" t="s">
        <v>2067</v>
      </c>
      <c r="F615" s="118" t="str">
        <f t="shared" si="79"/>
        <v xml:space="preserve">Interruptor termomagnético </v>
      </c>
    </row>
    <row r="616" spans="1:6" x14ac:dyDescent="0.2">
      <c r="A616" s="118" t="s">
        <v>2088</v>
      </c>
      <c r="B616" s="116" t="s">
        <v>1438</v>
      </c>
      <c r="C616" s="386"/>
      <c r="D616" s="380"/>
      <c r="E616" s="118" t="s">
        <v>1422</v>
      </c>
      <c r="F616" s="118" t="str">
        <f t="shared" si="79"/>
        <v xml:space="preserve">Polímeros del etileno                                                  </v>
      </c>
    </row>
    <row r="617" spans="1:6" x14ac:dyDescent="0.2">
      <c r="A617" s="118" t="s">
        <v>2089</v>
      </c>
      <c r="B617" s="116" t="s">
        <v>1438</v>
      </c>
      <c r="C617" s="386"/>
      <c r="D617" s="380"/>
      <c r="E617" s="118" t="s">
        <v>2019</v>
      </c>
      <c r="F617" s="118" t="str">
        <f t="shared" si="79"/>
        <v>Conector de chapa cincada</v>
      </c>
    </row>
    <row r="618" spans="1:6" x14ac:dyDescent="0.2">
      <c r="A618" s="118" t="s">
        <v>2090</v>
      </c>
      <c r="B618" s="116" t="s">
        <v>1438</v>
      </c>
      <c r="C618" s="386"/>
      <c r="D618" s="380"/>
      <c r="E618" s="118" t="s">
        <v>2019</v>
      </c>
      <c r="F618" s="118" t="str">
        <f t="shared" si="79"/>
        <v>Conector de chapa cincada</v>
      </c>
    </row>
    <row r="619" spans="1:6" x14ac:dyDescent="0.2">
      <c r="A619" s="118" t="s">
        <v>2091</v>
      </c>
      <c r="B619" s="116" t="s">
        <v>1438</v>
      </c>
      <c r="C619" s="386"/>
      <c r="D619" s="380"/>
      <c r="E619" s="118" t="s">
        <v>2012</v>
      </c>
      <c r="F619" s="118" t="str">
        <f t="shared" si="79"/>
        <v xml:space="preserve">Conductores eléctricos                                                 </v>
      </c>
    </row>
    <row r="620" spans="1:6" x14ac:dyDescent="0.2">
      <c r="A620" s="118" t="s">
        <v>2092</v>
      </c>
      <c r="B620" s="116" t="s">
        <v>1438</v>
      </c>
      <c r="C620" s="386"/>
      <c r="D620" s="380"/>
      <c r="E620" s="118" t="s">
        <v>2012</v>
      </c>
      <c r="F620" s="118" t="str">
        <f t="shared" si="79"/>
        <v xml:space="preserve">Conductores eléctricos                                                 </v>
      </c>
    </row>
    <row r="621" spans="1:6" x14ac:dyDescent="0.2">
      <c r="A621" s="118" t="s">
        <v>2093</v>
      </c>
      <c r="B621" s="116" t="s">
        <v>1438</v>
      </c>
      <c r="C621" s="386"/>
      <c r="D621" s="380"/>
      <c r="E621" s="118" t="s">
        <v>2012</v>
      </c>
      <c r="F621" s="118" t="str">
        <f t="shared" si="79"/>
        <v xml:space="preserve">Conductores eléctricos                                                 </v>
      </c>
    </row>
    <row r="622" spans="1:6" x14ac:dyDescent="0.2">
      <c r="A622" s="118" t="s">
        <v>2094</v>
      </c>
      <c r="B622" s="116" t="s">
        <v>1438</v>
      </c>
      <c r="C622" s="386"/>
      <c r="D622" s="380"/>
      <c r="E622" s="118" t="s">
        <v>2012</v>
      </c>
      <c r="F622" s="118" t="str">
        <f t="shared" si="79"/>
        <v xml:space="preserve">Conductores eléctricos                                                 </v>
      </c>
    </row>
    <row r="623" spans="1:6" x14ac:dyDescent="0.2">
      <c r="A623" s="118" t="s">
        <v>2095</v>
      </c>
      <c r="B623" s="116" t="s">
        <v>1438</v>
      </c>
      <c r="C623" s="386"/>
      <c r="D623" s="380"/>
      <c r="E623" s="118" t="s">
        <v>2012</v>
      </c>
      <c r="F623" s="118" t="str">
        <f t="shared" si="79"/>
        <v xml:space="preserve">Conductores eléctricos                                                 </v>
      </c>
    </row>
    <row r="624" spans="1:6" x14ac:dyDescent="0.2">
      <c r="A624" s="118" t="s">
        <v>2096</v>
      </c>
      <c r="B624" s="116" t="s">
        <v>1438</v>
      </c>
      <c r="C624" s="386"/>
      <c r="D624" s="380"/>
      <c r="E624" s="118" t="s">
        <v>2012</v>
      </c>
      <c r="F624" s="118" t="str">
        <f t="shared" si="79"/>
        <v xml:space="preserve">Conductores eléctricos                                                 </v>
      </c>
    </row>
    <row r="625" spans="1:6" x14ac:dyDescent="0.2">
      <c r="A625" s="118" t="s">
        <v>2097</v>
      </c>
      <c r="B625" s="116" t="s">
        <v>1438</v>
      </c>
      <c r="C625" s="386"/>
      <c r="D625" s="380"/>
      <c r="E625" s="118" t="s">
        <v>2012</v>
      </c>
      <c r="F625" s="118" t="str">
        <f t="shared" si="79"/>
        <v xml:space="preserve">Conductores eléctricos                                                 </v>
      </c>
    </row>
    <row r="626" spans="1:6" x14ac:dyDescent="0.2">
      <c r="A626" s="118" t="s">
        <v>2098</v>
      </c>
      <c r="B626" s="116" t="s">
        <v>1438</v>
      </c>
      <c r="C626" s="386"/>
      <c r="D626" s="380"/>
      <c r="E626" s="118" t="s">
        <v>2012</v>
      </c>
      <c r="F626" s="118" t="str">
        <f t="shared" si="79"/>
        <v xml:space="preserve">Conductores eléctricos                                                 </v>
      </c>
    </row>
    <row r="627" spans="1:6" x14ac:dyDescent="0.2">
      <c r="A627" s="118" t="s">
        <v>2099</v>
      </c>
      <c r="B627" s="116" t="s">
        <v>1438</v>
      </c>
      <c r="C627" s="386"/>
      <c r="D627" s="380"/>
      <c r="E627" s="118" t="s">
        <v>2064</v>
      </c>
      <c r="F627" s="118" t="str">
        <f t="shared" si="79"/>
        <v>Artefacto de iluminación</v>
      </c>
    </row>
    <row r="628" spans="1:6" x14ac:dyDescent="0.2">
      <c r="A628" s="118" t="s">
        <v>2100</v>
      </c>
      <c r="B628" s="116" t="s">
        <v>1259</v>
      </c>
      <c r="C628" s="386"/>
      <c r="D628" s="380"/>
      <c r="E628" s="118" t="s">
        <v>2012</v>
      </c>
      <c r="F628" s="118" t="str">
        <f t="shared" si="79"/>
        <v xml:space="preserve">Conductores eléctricos                                                 </v>
      </c>
    </row>
    <row r="629" spans="1:6" x14ac:dyDescent="0.2">
      <c r="A629" s="118" t="s">
        <v>2101</v>
      </c>
      <c r="B629" s="116" t="s">
        <v>1438</v>
      </c>
      <c r="C629" s="386"/>
      <c r="D629" s="380"/>
      <c r="E629" s="118" t="s">
        <v>2064</v>
      </c>
      <c r="F629" s="118" t="str">
        <f t="shared" si="79"/>
        <v>Artefacto de iluminación</v>
      </c>
    </row>
    <row r="630" spans="1:6" x14ac:dyDescent="0.2">
      <c r="A630" s="118" t="s">
        <v>2102</v>
      </c>
      <c r="B630" s="116" t="s">
        <v>1438</v>
      </c>
      <c r="C630" s="386"/>
      <c r="D630" s="380"/>
      <c r="E630" s="118" t="s">
        <v>2064</v>
      </c>
      <c r="F630" s="118" t="str">
        <f t="shared" si="79"/>
        <v>Artefacto de iluminación</v>
      </c>
    </row>
    <row r="631" spans="1:6" x14ac:dyDescent="0.2">
      <c r="A631" s="118" t="s">
        <v>2103</v>
      </c>
      <c r="B631" s="116" t="s">
        <v>1438</v>
      </c>
      <c r="C631" s="386"/>
      <c r="D631" s="380"/>
      <c r="E631" s="118" t="s">
        <v>2064</v>
      </c>
      <c r="F631" s="118" t="str">
        <f t="shared" si="79"/>
        <v>Artefacto de iluminación</v>
      </c>
    </row>
    <row r="632" spans="1:6" x14ac:dyDescent="0.2">
      <c r="A632" s="118" t="s">
        <v>2104</v>
      </c>
      <c r="B632" s="116" t="s">
        <v>1259</v>
      </c>
      <c r="C632" s="401"/>
      <c r="D632" s="380"/>
      <c r="E632" s="118" t="s">
        <v>2016</v>
      </c>
      <c r="F632" s="118" t="str">
        <f t="shared" si="79"/>
        <v>Caño de acero para instalaciones eléctricas</v>
      </c>
    </row>
    <row r="633" spans="1:6" x14ac:dyDescent="0.2">
      <c r="A633" s="118" t="s">
        <v>2105</v>
      </c>
      <c r="B633" s="116" t="s">
        <v>1438</v>
      </c>
      <c r="C633" s="401"/>
      <c r="D633" s="380"/>
      <c r="E633" s="118" t="s">
        <v>2019</v>
      </c>
      <c r="F633" s="118" t="str">
        <f t="shared" si="79"/>
        <v>Conector de chapa cincada</v>
      </c>
    </row>
    <row r="634" spans="1:6" x14ac:dyDescent="0.2">
      <c r="A634" s="118" t="s">
        <v>2106</v>
      </c>
      <c r="B634" s="116" t="s">
        <v>1438</v>
      </c>
      <c r="C634" s="401"/>
      <c r="D634" s="380"/>
      <c r="E634" s="118" t="s">
        <v>2019</v>
      </c>
      <c r="F634" s="118" t="str">
        <f t="shared" si="79"/>
        <v>Conector de chapa cincada</v>
      </c>
    </row>
    <row r="635" spans="1:6" x14ac:dyDescent="0.2">
      <c r="A635" s="118" t="s">
        <v>2107</v>
      </c>
      <c r="B635" s="116" t="s">
        <v>1438</v>
      </c>
      <c r="C635" s="401"/>
      <c r="D635" s="380"/>
      <c r="E635" s="118" t="s">
        <v>2014</v>
      </c>
      <c r="F635" s="118" t="str">
        <f t="shared" si="79"/>
        <v>Caja de chapa para tablero</v>
      </c>
    </row>
    <row r="636" spans="1:6" x14ac:dyDescent="0.2">
      <c r="A636" s="118" t="s">
        <v>2025</v>
      </c>
      <c r="B636" s="116" t="s">
        <v>1438</v>
      </c>
      <c r="C636" s="401"/>
      <c r="D636" s="380"/>
      <c r="E636" s="118" t="s">
        <v>2014</v>
      </c>
      <c r="F636" s="118" t="str">
        <f t="shared" si="79"/>
        <v>Caja de chapa para tablero</v>
      </c>
    </row>
    <row r="637" spans="1:6" x14ac:dyDescent="0.2">
      <c r="A637" s="118" t="s">
        <v>2108</v>
      </c>
      <c r="B637" s="116" t="s">
        <v>1438</v>
      </c>
      <c r="C637" s="401"/>
      <c r="D637" s="380"/>
      <c r="E637" s="118" t="s">
        <v>2014</v>
      </c>
      <c r="F637" s="118" t="str">
        <f t="shared" si="79"/>
        <v>Caja de chapa para tablero</v>
      </c>
    </row>
    <row r="638" spans="1:6" x14ac:dyDescent="0.2">
      <c r="A638" s="118" t="s">
        <v>2109</v>
      </c>
      <c r="B638" s="116" t="s">
        <v>1438</v>
      </c>
      <c r="C638" s="401"/>
      <c r="D638" s="380"/>
      <c r="E638" s="118" t="s">
        <v>2014</v>
      </c>
      <c r="F638" s="118" t="str">
        <f t="shared" si="79"/>
        <v>Caja de chapa para tablero</v>
      </c>
    </row>
    <row r="639" spans="1:6" x14ac:dyDescent="0.2">
      <c r="A639" s="118" t="s">
        <v>2110</v>
      </c>
      <c r="B639" s="116" t="s">
        <v>1259</v>
      </c>
      <c r="C639" s="401"/>
      <c r="D639" s="380"/>
      <c r="E639" s="118" t="s">
        <v>2016</v>
      </c>
      <c r="F639" s="118" t="str">
        <f t="shared" si="79"/>
        <v>Caño de acero para instalaciones eléctricas</v>
      </c>
    </row>
    <row r="640" spans="1:6" x14ac:dyDescent="0.2">
      <c r="A640" s="118" t="s">
        <v>2111</v>
      </c>
      <c r="B640" s="116" t="s">
        <v>1438</v>
      </c>
      <c r="C640" s="401"/>
      <c r="D640" s="380"/>
      <c r="E640" s="118" t="s">
        <v>2019</v>
      </c>
      <c r="F640" s="118" t="str">
        <f t="shared" si="79"/>
        <v>Conector de chapa cincada</v>
      </c>
    </row>
    <row r="641" spans="1:6" x14ac:dyDescent="0.2">
      <c r="A641" s="118" t="s">
        <v>2112</v>
      </c>
      <c r="B641" s="116" t="s">
        <v>1438</v>
      </c>
      <c r="C641" s="401"/>
      <c r="D641" s="380"/>
      <c r="E641" s="118" t="s">
        <v>2019</v>
      </c>
      <c r="F641" s="118" t="str">
        <f t="shared" si="79"/>
        <v>Conector de chapa cincada</v>
      </c>
    </row>
    <row r="642" spans="1:6" x14ac:dyDescent="0.2">
      <c r="A642" s="118" t="s">
        <v>2113</v>
      </c>
      <c r="B642" s="116" t="s">
        <v>1438</v>
      </c>
      <c r="C642" s="401"/>
      <c r="D642" s="380"/>
      <c r="E642" s="118" t="s">
        <v>2019</v>
      </c>
      <c r="F642" s="118" t="str">
        <f t="shared" si="79"/>
        <v>Conector de chapa cincada</v>
      </c>
    </row>
    <row r="643" spans="1:6" x14ac:dyDescent="0.2">
      <c r="A643" s="118" t="s">
        <v>2114</v>
      </c>
      <c r="B643" s="116" t="s">
        <v>1438</v>
      </c>
      <c r="C643" s="401"/>
      <c r="D643" s="380"/>
      <c r="E643" s="118" t="s">
        <v>2012</v>
      </c>
      <c r="F643" s="118" t="str">
        <f t="shared" si="79"/>
        <v xml:space="preserve">Conductores eléctricos                                                 </v>
      </c>
    </row>
    <row r="644" spans="1:6" x14ac:dyDescent="0.2">
      <c r="A644" s="118" t="s">
        <v>2115</v>
      </c>
      <c r="B644" s="116" t="s">
        <v>1259</v>
      </c>
      <c r="C644" s="401"/>
      <c r="D644" s="380"/>
      <c r="E644" s="118" t="s">
        <v>1422</v>
      </c>
      <c r="F644" s="118" t="str">
        <f t="shared" si="79"/>
        <v xml:space="preserve">Polímeros del etileno                                                  </v>
      </c>
    </row>
    <row r="645" spans="1:6" x14ac:dyDescent="0.2">
      <c r="A645" s="118" t="s">
        <v>2116</v>
      </c>
      <c r="B645" s="116" t="s">
        <v>1438</v>
      </c>
      <c r="C645" s="401"/>
      <c r="D645" s="380"/>
      <c r="E645" s="118" t="s">
        <v>2067</v>
      </c>
      <c r="F645" s="118" t="str">
        <f t="shared" si="79"/>
        <v xml:space="preserve">Interruptor termomagnético </v>
      </c>
    </row>
    <row r="646" spans="1:6" x14ac:dyDescent="0.2">
      <c r="A646" s="118" t="s">
        <v>2117</v>
      </c>
      <c r="B646" s="116" t="s">
        <v>1438</v>
      </c>
      <c r="C646" s="401"/>
      <c r="D646" s="380"/>
      <c r="E646" s="118" t="s">
        <v>2067</v>
      </c>
      <c r="F646" s="118" t="str">
        <f t="shared" si="79"/>
        <v xml:space="preserve">Interruptor termomagnético </v>
      </c>
    </row>
  </sheetData>
  <sortState xmlns:xlrd2="http://schemas.microsoft.com/office/spreadsheetml/2017/richdata2" ref="A42:G200">
    <sortCondition ref="A42:A200"/>
  </sortState>
  <hyperlinks>
    <hyperlink ref="A631" r:id="rId1" location="searchVariation=54719654493&amp;position=13&amp;search_layout=stack&amp;type=item&amp;tracking_id=01f5724b-f27d-45aa-8d5b-fedcf189d8ba" tooltip="Plafon Led Luminaria Con Louver 2x18w Para Tubos Led 120cm" display="https://articulo.mercadolibre.com.ar/MLA-851823586-plafon-led-luminaria-con-louver-2x18w-para-tubos-led-120cm-_JM?searchVariation=54719654493 - searchVariation=54719654493&amp;position=13&amp;search_layout=stack&amp;type=item&amp;tracking_id=01f5724b-f27d-45aa-8d5b-fedcf189d8ba" xr:uid="{00000000-0004-0000-0900-000000000000}"/>
  </hyperlinks>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422" zoomScaleNormal="100" workbookViewId="0">
      <selection activeCell="A456" sqref="A456"/>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552</v>
      </c>
      <c r="D1" s="16"/>
    </row>
    <row r="3" spans="1:7" ht="12.75" customHeight="1" x14ac:dyDescent="0.2">
      <c r="A3" s="492" t="s">
        <v>353</v>
      </c>
      <c r="B3" s="17" t="s">
        <v>48</v>
      </c>
      <c r="C3" s="18"/>
      <c r="D3" s="18"/>
      <c r="E3" s="492" t="s">
        <v>49</v>
      </c>
      <c r="F3" s="18"/>
      <c r="G3" s="18"/>
    </row>
    <row r="4" spans="1:7" x14ac:dyDescent="0.2">
      <c r="A4" s="492"/>
      <c r="B4" s="17" t="s">
        <v>50</v>
      </c>
      <c r="C4" s="18"/>
      <c r="D4" s="18"/>
      <c r="E4" s="492"/>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51</v>
      </c>
      <c r="D6" s="17">
        <v>51</v>
      </c>
      <c r="E6" s="19" t="s">
        <v>52</v>
      </c>
    </row>
    <row r="7" spans="1:7" x14ac:dyDescent="0.2">
      <c r="A7" s="17" t="str">
        <f t="shared" si="0"/>
        <v>INDEC-CM - 37210-52</v>
      </c>
      <c r="B7" s="20">
        <v>37210</v>
      </c>
      <c r="C7" s="21" t="s">
        <v>51</v>
      </c>
      <c r="D7" s="17">
        <v>52</v>
      </c>
      <c r="E7" s="19" t="s">
        <v>53</v>
      </c>
    </row>
    <row r="8" spans="1:7" x14ac:dyDescent="0.2">
      <c r="A8" s="17" t="str">
        <f t="shared" si="0"/>
        <v>INDEC-CM - 42911-81</v>
      </c>
      <c r="B8" s="20">
        <v>42911</v>
      </c>
      <c r="C8" s="21" t="s">
        <v>51</v>
      </c>
      <c r="D8" s="17">
        <v>81</v>
      </c>
      <c r="E8" s="22" t="s">
        <v>54</v>
      </c>
      <c r="F8" s="22"/>
      <c r="G8" s="22"/>
    </row>
    <row r="9" spans="1:7" x14ac:dyDescent="0.2">
      <c r="A9" s="17" t="str">
        <f t="shared" si="0"/>
        <v>INDEC-CM - 41242-11</v>
      </c>
      <c r="B9" s="20">
        <v>41242</v>
      </c>
      <c r="C9" s="21" t="s">
        <v>51</v>
      </c>
      <c r="D9" s="17">
        <v>11</v>
      </c>
      <c r="E9" s="22" t="s">
        <v>55</v>
      </c>
      <c r="F9" s="22"/>
      <c r="G9" s="22"/>
    </row>
    <row r="10" spans="1:7" x14ac:dyDescent="0.2">
      <c r="A10" s="17" t="str">
        <f t="shared" si="0"/>
        <v>INDEC-CM - 37440-21</v>
      </c>
      <c r="B10" s="20">
        <v>37440</v>
      </c>
      <c r="C10" s="21" t="s">
        <v>51</v>
      </c>
      <c r="D10" s="17">
        <v>21</v>
      </c>
      <c r="E10" s="19" t="s">
        <v>56</v>
      </c>
    </row>
    <row r="11" spans="1:7" x14ac:dyDescent="0.2">
      <c r="A11" s="17" t="str">
        <f t="shared" si="0"/>
        <v>INDEC-CM - 38130-13</v>
      </c>
      <c r="B11" s="20">
        <v>38130</v>
      </c>
      <c r="C11" s="21" t="s">
        <v>51</v>
      </c>
      <c r="D11" s="17">
        <v>13</v>
      </c>
      <c r="E11" s="22" t="s">
        <v>57</v>
      </c>
      <c r="F11" s="22"/>
      <c r="G11" s="22"/>
    </row>
    <row r="12" spans="1:7" x14ac:dyDescent="0.2">
      <c r="A12" s="17" t="str">
        <f t="shared" si="0"/>
        <v>INDEC-CM - 38130-12</v>
      </c>
      <c r="B12" s="20">
        <v>38130</v>
      </c>
      <c r="C12" s="21" t="s">
        <v>51</v>
      </c>
      <c r="D12" s="17">
        <v>12</v>
      </c>
      <c r="E12" s="22" t="s">
        <v>58</v>
      </c>
      <c r="F12" s="22"/>
      <c r="G12" s="22"/>
    </row>
    <row r="13" spans="1:7" x14ac:dyDescent="0.2">
      <c r="A13" s="17" t="str">
        <f t="shared" si="0"/>
        <v>INDEC-CM - 38130-11</v>
      </c>
      <c r="B13" s="20">
        <v>38130</v>
      </c>
      <c r="C13" s="21" t="s">
        <v>51</v>
      </c>
      <c r="D13" s="17">
        <v>11</v>
      </c>
      <c r="E13" s="22" t="s">
        <v>59</v>
      </c>
      <c r="F13" s="22"/>
      <c r="G13" s="22"/>
    </row>
    <row r="14" spans="1:7" x14ac:dyDescent="0.2">
      <c r="A14" s="17" t="str">
        <f t="shared" si="0"/>
        <v>INDEC-CM - 27230-11</v>
      </c>
      <c r="B14" s="20">
        <v>27230</v>
      </c>
      <c r="C14" s="21" t="s">
        <v>51</v>
      </c>
      <c r="D14" s="17">
        <v>11</v>
      </c>
      <c r="E14" s="22" t="s">
        <v>60</v>
      </c>
      <c r="F14" s="22"/>
      <c r="G14" s="22"/>
    </row>
    <row r="15" spans="1:7" x14ac:dyDescent="0.2">
      <c r="A15" s="17" t="str">
        <f t="shared" si="0"/>
        <v>INDEC-CM - 44821-11</v>
      </c>
      <c r="B15" s="20">
        <v>44821</v>
      </c>
      <c r="C15" s="21" t="s">
        <v>51</v>
      </c>
      <c r="D15" s="17">
        <v>11</v>
      </c>
      <c r="E15" s="19" t="s">
        <v>61</v>
      </c>
    </row>
    <row r="16" spans="1:7" x14ac:dyDescent="0.2">
      <c r="A16" s="17" t="str">
        <f t="shared" si="0"/>
        <v>INDEC-CM - 37560-11</v>
      </c>
      <c r="B16" s="20">
        <v>37560</v>
      </c>
      <c r="C16" s="21" t="s">
        <v>51</v>
      </c>
      <c r="D16" s="17">
        <v>11</v>
      </c>
      <c r="E16" s="22" t="s">
        <v>62</v>
      </c>
      <c r="F16" s="22"/>
      <c r="G16" s="22"/>
    </row>
    <row r="17" spans="1:7" x14ac:dyDescent="0.2">
      <c r="A17" s="17" t="str">
        <f t="shared" si="0"/>
        <v>INDEC-CM - 15400-11</v>
      </c>
      <c r="B17" s="20">
        <v>15400</v>
      </c>
      <c r="C17" s="21" t="s">
        <v>51</v>
      </c>
      <c r="D17" s="17">
        <v>11</v>
      </c>
      <c r="E17" s="22" t="s">
        <v>63</v>
      </c>
      <c r="F17" s="22"/>
      <c r="G17" s="22"/>
    </row>
    <row r="18" spans="1:7" x14ac:dyDescent="0.2">
      <c r="A18" s="17" t="str">
        <f t="shared" si="0"/>
        <v>INDEC-CM - 15310-11</v>
      </c>
      <c r="B18" s="20">
        <v>15310</v>
      </c>
      <c r="C18" s="21" t="s">
        <v>51</v>
      </c>
      <c r="D18" s="17">
        <v>11</v>
      </c>
      <c r="E18" s="19" t="s">
        <v>64</v>
      </c>
    </row>
    <row r="19" spans="1:7" x14ac:dyDescent="0.2">
      <c r="A19" s="17" t="str">
        <f t="shared" si="0"/>
        <v>INDEC-CM - 46531-11</v>
      </c>
      <c r="B19" s="20">
        <v>46531</v>
      </c>
      <c r="C19" s="21" t="s">
        <v>51</v>
      </c>
      <c r="D19" s="17">
        <v>11</v>
      </c>
      <c r="E19" s="22" t="s">
        <v>65</v>
      </c>
      <c r="F19" s="22"/>
      <c r="G19" s="22"/>
    </row>
    <row r="20" spans="1:7" x14ac:dyDescent="0.2">
      <c r="A20" s="17" t="str">
        <f t="shared" si="0"/>
        <v>INDEC-CM - 43540-11</v>
      </c>
      <c r="B20" s="20">
        <v>43540</v>
      </c>
      <c r="C20" s="21" t="s">
        <v>51</v>
      </c>
      <c r="D20" s="17">
        <v>11</v>
      </c>
      <c r="E20" s="19" t="s">
        <v>66</v>
      </c>
    </row>
    <row r="21" spans="1:7" x14ac:dyDescent="0.2">
      <c r="A21" s="17" t="str">
        <f t="shared" si="0"/>
        <v>INDEC-CM - 43540-12</v>
      </c>
      <c r="B21" s="20">
        <v>43540</v>
      </c>
      <c r="C21" s="21" t="s">
        <v>51</v>
      </c>
      <c r="D21" s="17">
        <v>12</v>
      </c>
      <c r="E21" s="19" t="s">
        <v>67</v>
      </c>
    </row>
    <row r="22" spans="1:7" x14ac:dyDescent="0.2">
      <c r="A22" s="17" t="str">
        <f t="shared" si="0"/>
        <v>INDEC-CM - 37370-21</v>
      </c>
      <c r="B22" s="20">
        <v>37370</v>
      </c>
      <c r="C22" s="21" t="s">
        <v>51</v>
      </c>
      <c r="D22" s="17">
        <v>21</v>
      </c>
      <c r="E22" s="19" t="s">
        <v>68</v>
      </c>
    </row>
    <row r="23" spans="1:7" x14ac:dyDescent="0.2">
      <c r="A23" s="17" t="str">
        <f t="shared" si="0"/>
        <v>INDEC-CM - 37370-11</v>
      </c>
      <c r="B23" s="20">
        <v>37370</v>
      </c>
      <c r="C23" s="21" t="s">
        <v>51</v>
      </c>
      <c r="D23" s="17">
        <v>11</v>
      </c>
      <c r="E23" s="19" t="s">
        <v>69</v>
      </c>
    </row>
    <row r="24" spans="1:7" x14ac:dyDescent="0.2">
      <c r="A24" s="17" t="str">
        <f t="shared" si="0"/>
        <v>INDEC-CM - 37370-12</v>
      </c>
      <c r="B24" s="20">
        <v>37370</v>
      </c>
      <c r="C24" s="21" t="s">
        <v>51</v>
      </c>
      <c r="D24" s="17">
        <v>12</v>
      </c>
      <c r="E24" s="19" t="s">
        <v>70</v>
      </c>
    </row>
    <row r="25" spans="1:7" x14ac:dyDescent="0.2">
      <c r="A25" s="17" t="str">
        <f t="shared" si="0"/>
        <v>INDEC-CM - 37690-11</v>
      </c>
      <c r="B25" s="20">
        <v>37690</v>
      </c>
      <c r="C25" s="21" t="s">
        <v>51</v>
      </c>
      <c r="D25" s="17">
        <v>11</v>
      </c>
      <c r="E25" s="19" t="s">
        <v>71</v>
      </c>
    </row>
    <row r="26" spans="1:7" x14ac:dyDescent="0.2">
      <c r="A26" s="17" t="str">
        <f t="shared" si="0"/>
        <v>INDEC-CM - 42911-11</v>
      </c>
      <c r="B26" s="20">
        <v>42911</v>
      </c>
      <c r="C26" s="21" t="s">
        <v>51</v>
      </c>
      <c r="D26" s="17">
        <v>11</v>
      </c>
      <c r="E26" s="19" t="s">
        <v>72</v>
      </c>
    </row>
    <row r="27" spans="1:7" x14ac:dyDescent="0.2">
      <c r="A27" s="17" t="str">
        <f t="shared" si="0"/>
        <v>INDEC-CM - 37129-11</v>
      </c>
      <c r="B27" s="20">
        <v>37129</v>
      </c>
      <c r="C27" s="21" t="s">
        <v>51</v>
      </c>
      <c r="D27" s="17">
        <v>11</v>
      </c>
      <c r="E27" s="19" t="s">
        <v>73</v>
      </c>
    </row>
    <row r="28" spans="1:7" x14ac:dyDescent="0.2">
      <c r="A28" s="17" t="str">
        <f t="shared" si="0"/>
        <v>INDEC-CM - 35110-41</v>
      </c>
      <c r="B28" s="20">
        <v>35110</v>
      </c>
      <c r="C28" s="21" t="s">
        <v>51</v>
      </c>
      <c r="D28" s="17">
        <v>41</v>
      </c>
      <c r="E28" s="19" t="s">
        <v>74</v>
      </c>
    </row>
    <row r="29" spans="1:7" x14ac:dyDescent="0.2">
      <c r="A29" s="17" t="str">
        <f t="shared" si="0"/>
        <v>INDEC-CM - 37210-23</v>
      </c>
      <c r="B29" s="20">
        <v>37210</v>
      </c>
      <c r="C29" s="21" t="s">
        <v>51</v>
      </c>
      <c r="D29" s="17">
        <v>23</v>
      </c>
      <c r="E29" s="19" t="s">
        <v>75</v>
      </c>
    </row>
    <row r="30" spans="1:7" x14ac:dyDescent="0.2">
      <c r="A30" s="17" t="str">
        <f t="shared" si="0"/>
        <v>INDEC-CM - 37210-22</v>
      </c>
      <c r="B30" s="20">
        <v>37210</v>
      </c>
      <c r="C30" s="21" t="s">
        <v>51</v>
      </c>
      <c r="D30" s="17">
        <v>22</v>
      </c>
      <c r="E30" s="19" t="s">
        <v>76</v>
      </c>
    </row>
    <row r="31" spans="1:7" x14ac:dyDescent="0.2">
      <c r="A31" s="17" t="str">
        <f t="shared" si="0"/>
        <v>INDEC-CM - 37210-21</v>
      </c>
      <c r="B31" s="20">
        <v>37210</v>
      </c>
      <c r="C31" s="21" t="s">
        <v>51</v>
      </c>
      <c r="D31" s="17">
        <v>21</v>
      </c>
      <c r="E31" s="19" t="s">
        <v>77</v>
      </c>
    </row>
    <row r="32" spans="1:7" x14ac:dyDescent="0.2">
      <c r="A32" s="17" t="str">
        <f t="shared" si="0"/>
        <v>INDEC-CM - 41543-21</v>
      </c>
      <c r="B32" s="20">
        <v>41543</v>
      </c>
      <c r="C32" s="21" t="s">
        <v>51</v>
      </c>
      <c r="D32" s="17">
        <v>21</v>
      </c>
      <c r="E32" s="19" t="s">
        <v>78</v>
      </c>
    </row>
    <row r="33" spans="1:5" x14ac:dyDescent="0.2">
      <c r="A33" s="17" t="str">
        <f t="shared" si="0"/>
        <v>INDEC-CM - 46340-31</v>
      </c>
      <c r="B33" s="20">
        <v>46340</v>
      </c>
      <c r="C33" s="21" t="s">
        <v>51</v>
      </c>
      <c r="D33" s="17">
        <v>31</v>
      </c>
      <c r="E33" s="19" t="s">
        <v>79</v>
      </c>
    </row>
    <row r="34" spans="1:5" x14ac:dyDescent="0.2">
      <c r="A34" s="17" t="str">
        <f t="shared" si="0"/>
        <v>INDEC-CM - 46320-11</v>
      </c>
      <c r="B34" s="20">
        <v>46320</v>
      </c>
      <c r="C34" s="21" t="s">
        <v>51</v>
      </c>
      <c r="D34" s="17">
        <v>11</v>
      </c>
      <c r="E34" s="19" t="s">
        <v>80</v>
      </c>
    </row>
    <row r="35" spans="1:5" x14ac:dyDescent="0.2">
      <c r="A35" s="17" t="str">
        <f t="shared" si="0"/>
        <v>INDEC-CM - 46340-11</v>
      </c>
      <c r="B35" s="20">
        <v>46340</v>
      </c>
      <c r="C35" s="21" t="s">
        <v>51</v>
      </c>
      <c r="D35" s="17">
        <v>11</v>
      </c>
      <c r="E35" s="19" t="s">
        <v>81</v>
      </c>
    </row>
    <row r="36" spans="1:5" x14ac:dyDescent="0.2">
      <c r="A36" s="17" t="str">
        <f t="shared" si="0"/>
        <v>INDEC-CM - 46340-12</v>
      </c>
      <c r="B36" s="20">
        <v>46340</v>
      </c>
      <c r="C36" s="21" t="s">
        <v>51</v>
      </c>
      <c r="D36" s="17">
        <v>12</v>
      </c>
      <c r="E36" s="19" t="s">
        <v>82</v>
      </c>
    </row>
    <row r="37" spans="1:5" x14ac:dyDescent="0.2">
      <c r="A37" s="17" t="str">
        <f t="shared" si="0"/>
        <v>INDEC-CM - 46340-21</v>
      </c>
      <c r="B37" s="20">
        <v>46340</v>
      </c>
      <c r="C37" s="21" t="s">
        <v>51</v>
      </c>
      <c r="D37" s="17">
        <v>21</v>
      </c>
      <c r="E37" s="19" t="s">
        <v>83</v>
      </c>
    </row>
    <row r="38" spans="1:5" x14ac:dyDescent="0.2">
      <c r="A38" s="17" t="str">
        <f t="shared" si="0"/>
        <v>INDEC-CM - 46212-21</v>
      </c>
      <c r="B38" s="20">
        <v>46212</v>
      </c>
      <c r="C38" s="21" t="s">
        <v>51</v>
      </c>
      <c r="D38" s="17">
        <v>21</v>
      </c>
      <c r="E38" s="19" t="s">
        <v>84</v>
      </c>
    </row>
    <row r="39" spans="1:5" x14ac:dyDescent="0.2">
      <c r="A39" s="17" t="str">
        <f t="shared" si="0"/>
        <v>INDEC-CM - 42999-23</v>
      </c>
      <c r="B39" s="20">
        <v>42999</v>
      </c>
      <c r="C39" s="21" t="s">
        <v>51</v>
      </c>
      <c r="D39" s="17">
        <v>23</v>
      </c>
      <c r="E39" s="19" t="s">
        <v>85</v>
      </c>
    </row>
    <row r="40" spans="1:5" x14ac:dyDescent="0.2">
      <c r="A40" s="17" t="str">
        <f t="shared" si="0"/>
        <v>INDEC-CM - 42999-21</v>
      </c>
      <c r="B40" s="20">
        <v>42999</v>
      </c>
      <c r="C40" s="21" t="s">
        <v>51</v>
      </c>
      <c r="D40" s="17">
        <v>21</v>
      </c>
      <c r="E40" s="19" t="s">
        <v>86</v>
      </c>
    </row>
    <row r="41" spans="1:5" x14ac:dyDescent="0.2">
      <c r="A41" s="17" t="str">
        <f t="shared" si="0"/>
        <v>INDEC-CM - 42999-31</v>
      </c>
      <c r="B41" s="20">
        <v>42999</v>
      </c>
      <c r="C41" s="21" t="s">
        <v>51</v>
      </c>
      <c r="D41" s="17">
        <v>31</v>
      </c>
      <c r="E41" s="19" t="s">
        <v>87</v>
      </c>
    </row>
    <row r="42" spans="1:5" x14ac:dyDescent="0.2">
      <c r="A42" s="17" t="str">
        <f t="shared" si="0"/>
        <v>INDEC-CM - 42999-22</v>
      </c>
      <c r="B42" s="20">
        <v>42999</v>
      </c>
      <c r="C42" s="21" t="s">
        <v>51</v>
      </c>
      <c r="D42" s="17">
        <v>22</v>
      </c>
      <c r="E42" s="19" t="s">
        <v>88</v>
      </c>
    </row>
    <row r="43" spans="1:5" x14ac:dyDescent="0.2">
      <c r="A43" s="17" t="str">
        <f t="shared" si="0"/>
        <v>INDEC-CM - 31600-63</v>
      </c>
      <c r="B43" s="20">
        <v>31600</v>
      </c>
      <c r="C43" s="21" t="s">
        <v>51</v>
      </c>
      <c r="D43" s="17">
        <v>63</v>
      </c>
      <c r="E43" s="19" t="s">
        <v>89</v>
      </c>
    </row>
    <row r="44" spans="1:5" x14ac:dyDescent="0.2">
      <c r="A44" s="17" t="str">
        <f t="shared" si="0"/>
        <v>INDEC-CM - 31600-62</v>
      </c>
      <c r="B44" s="20">
        <v>31600</v>
      </c>
      <c r="C44" s="21" t="s">
        <v>51</v>
      </c>
      <c r="D44" s="17">
        <v>62</v>
      </c>
      <c r="E44" s="19" t="s">
        <v>90</v>
      </c>
    </row>
    <row r="45" spans="1:5" x14ac:dyDescent="0.2">
      <c r="A45" s="17" t="str">
        <f t="shared" si="0"/>
        <v>INDEC-CM - 31600-61</v>
      </c>
      <c r="B45" s="20">
        <v>31600</v>
      </c>
      <c r="C45" s="21" t="s">
        <v>51</v>
      </c>
      <c r="D45" s="17">
        <v>61</v>
      </c>
      <c r="E45" s="19" t="s">
        <v>91</v>
      </c>
    </row>
    <row r="46" spans="1:5" x14ac:dyDescent="0.2">
      <c r="A46" s="17" t="str">
        <f t="shared" si="0"/>
        <v>INDEC-CM - 37420-11</v>
      </c>
      <c r="B46" s="20">
        <v>37420</v>
      </c>
      <c r="C46" s="21" t="s">
        <v>51</v>
      </c>
      <c r="D46" s="17">
        <v>11</v>
      </c>
      <c r="E46" s="19" t="s">
        <v>92</v>
      </c>
    </row>
    <row r="47" spans="1:5" x14ac:dyDescent="0.2">
      <c r="A47" s="17" t="str">
        <f t="shared" si="0"/>
        <v>INDEC-CM - 37420-12</v>
      </c>
      <c r="B47" s="20">
        <v>37420</v>
      </c>
      <c r="C47" s="21" t="s">
        <v>51</v>
      </c>
      <c r="D47" s="17">
        <v>12</v>
      </c>
      <c r="E47" s="19" t="s">
        <v>93</v>
      </c>
    </row>
    <row r="48" spans="1:5" x14ac:dyDescent="0.2">
      <c r="A48" s="17" t="str">
        <f t="shared" si="0"/>
        <v>INDEC-CM - 44822-11</v>
      </c>
      <c r="B48" s="20">
        <v>44822</v>
      </c>
      <c r="C48" s="21" t="s">
        <v>51</v>
      </c>
      <c r="D48" s="17">
        <v>11</v>
      </c>
      <c r="E48" s="19" t="s">
        <v>94</v>
      </c>
    </row>
    <row r="49" spans="1:5" x14ac:dyDescent="0.2">
      <c r="A49" s="17" t="str">
        <f t="shared" si="0"/>
        <v>INDEC-CM - 44826-11</v>
      </c>
      <c r="B49" s="20">
        <v>44826</v>
      </c>
      <c r="C49" s="21" t="s">
        <v>51</v>
      </c>
      <c r="D49" s="17">
        <v>11</v>
      </c>
      <c r="E49" s="19" t="s">
        <v>95</v>
      </c>
    </row>
    <row r="50" spans="1:5" x14ac:dyDescent="0.2">
      <c r="A50" s="17" t="str">
        <f t="shared" si="0"/>
        <v>INDEC-CM - 44826-12</v>
      </c>
      <c r="B50" s="20">
        <v>44826</v>
      </c>
      <c r="C50" s="21" t="s">
        <v>51</v>
      </c>
      <c r="D50" s="17">
        <v>12</v>
      </c>
      <c r="E50" s="19" t="s">
        <v>96</v>
      </c>
    </row>
    <row r="51" spans="1:5" x14ac:dyDescent="0.2">
      <c r="A51" s="17" t="str">
        <f t="shared" si="0"/>
        <v>INDEC-CM - 42911-21</v>
      </c>
      <c r="B51" s="20">
        <v>42911</v>
      </c>
      <c r="C51" s="21" t="s">
        <v>51</v>
      </c>
      <c r="D51" s="17">
        <v>21</v>
      </c>
      <c r="E51" s="19" t="s">
        <v>97</v>
      </c>
    </row>
    <row r="52" spans="1:5" x14ac:dyDescent="0.2">
      <c r="A52" s="17" t="str">
        <f t="shared" si="0"/>
        <v>INDEC-CM - 41277-21</v>
      </c>
      <c r="B52" s="20">
        <v>41277</v>
      </c>
      <c r="C52" s="21" t="s">
        <v>51</v>
      </c>
      <c r="D52" s="17">
        <v>21</v>
      </c>
      <c r="E52" s="19" t="s">
        <v>98</v>
      </c>
    </row>
    <row r="53" spans="1:5" x14ac:dyDescent="0.2">
      <c r="A53" s="17" t="str">
        <f t="shared" si="0"/>
        <v>INDEC-CM - 41277-11</v>
      </c>
      <c r="B53" s="20">
        <v>41277</v>
      </c>
      <c r="C53" s="21" t="s">
        <v>51</v>
      </c>
      <c r="D53" s="17">
        <v>11</v>
      </c>
      <c r="E53" s="19" t="s">
        <v>99</v>
      </c>
    </row>
    <row r="54" spans="1:5" x14ac:dyDescent="0.2">
      <c r="A54" s="17" t="str">
        <f t="shared" si="0"/>
        <v>INDEC-CM - 41516-11</v>
      </c>
      <c r="B54" s="20">
        <v>41516</v>
      </c>
      <c r="C54" s="21" t="s">
        <v>51</v>
      </c>
      <c r="D54" s="17">
        <v>11</v>
      </c>
      <c r="E54" s="19" t="s">
        <v>100</v>
      </c>
    </row>
    <row r="55" spans="1:5" x14ac:dyDescent="0.2">
      <c r="A55" s="17" t="str">
        <f t="shared" si="0"/>
        <v>INDEC-CM - 41516-12</v>
      </c>
      <c r="B55" s="20">
        <v>41516</v>
      </c>
      <c r="C55" s="21" t="s">
        <v>51</v>
      </c>
      <c r="D55" s="17">
        <v>12</v>
      </c>
      <c r="E55" s="19" t="s">
        <v>101</v>
      </c>
    </row>
    <row r="56" spans="1:5" x14ac:dyDescent="0.2">
      <c r="A56" s="17" t="str">
        <f t="shared" si="0"/>
        <v>INDEC-CM - 41273-11</v>
      </c>
      <c r="B56" s="20">
        <v>41273</v>
      </c>
      <c r="C56" s="21" t="s">
        <v>51</v>
      </c>
      <c r="D56" s="17">
        <v>11</v>
      </c>
      <c r="E56" s="19" t="s">
        <v>102</v>
      </c>
    </row>
    <row r="57" spans="1:5" x14ac:dyDescent="0.2">
      <c r="A57" s="17" t="str">
        <f t="shared" si="0"/>
        <v>INDEC-CM - 41273-12</v>
      </c>
      <c r="B57" s="20">
        <v>41273</v>
      </c>
      <c r="C57" s="21" t="s">
        <v>51</v>
      </c>
      <c r="D57" s="17">
        <v>12</v>
      </c>
      <c r="E57" s="19" t="s">
        <v>103</v>
      </c>
    </row>
    <row r="58" spans="1:5" x14ac:dyDescent="0.2">
      <c r="A58" s="17" t="str">
        <f t="shared" si="0"/>
        <v>INDEC-CM - 41277-41</v>
      </c>
      <c r="B58" s="20">
        <v>41277</v>
      </c>
      <c r="C58" s="21" t="s">
        <v>51</v>
      </c>
      <c r="D58" s="17">
        <v>41</v>
      </c>
      <c r="E58" s="19" t="s">
        <v>104</v>
      </c>
    </row>
    <row r="59" spans="1:5" x14ac:dyDescent="0.2">
      <c r="A59" s="17" t="str">
        <f t="shared" si="0"/>
        <v>INDEC-CM - 41277-31</v>
      </c>
      <c r="B59" s="20">
        <v>41277</v>
      </c>
      <c r="C59" s="21" t="s">
        <v>51</v>
      </c>
      <c r="D59" s="17">
        <v>31</v>
      </c>
      <c r="E59" s="19" t="s">
        <v>105</v>
      </c>
    </row>
    <row r="60" spans="1:5" x14ac:dyDescent="0.2">
      <c r="A60" s="17" t="str">
        <f t="shared" si="0"/>
        <v>INDEC-CM - 41543-11</v>
      </c>
      <c r="B60" s="20">
        <v>41543</v>
      </c>
      <c r="C60" s="21" t="s">
        <v>51</v>
      </c>
      <c r="D60" s="17">
        <v>11</v>
      </c>
      <c r="E60" s="19" t="s">
        <v>106</v>
      </c>
    </row>
    <row r="61" spans="1:5" x14ac:dyDescent="0.2">
      <c r="A61" s="17" t="str">
        <f t="shared" si="0"/>
        <v>INDEC-CM - 36320-21</v>
      </c>
      <c r="B61" s="20">
        <v>36320</v>
      </c>
      <c r="C61" s="21" t="s">
        <v>51</v>
      </c>
      <c r="D61" s="17">
        <v>21</v>
      </c>
      <c r="E61" s="19" t="s">
        <v>107</v>
      </c>
    </row>
    <row r="62" spans="1:5" x14ac:dyDescent="0.2">
      <c r="A62" s="17" t="str">
        <f t="shared" si="0"/>
        <v>INDEC-CM - 36320-22</v>
      </c>
      <c r="B62" s="20">
        <v>36320</v>
      </c>
      <c r="C62" s="21" t="s">
        <v>51</v>
      </c>
      <c r="D62" s="17">
        <v>22</v>
      </c>
      <c r="E62" s="19" t="s">
        <v>108</v>
      </c>
    </row>
    <row r="63" spans="1:5" x14ac:dyDescent="0.2">
      <c r="A63" s="17" t="str">
        <f t="shared" si="0"/>
        <v>INDEC-CM - 36320-11</v>
      </c>
      <c r="B63" s="20">
        <v>36320</v>
      </c>
      <c r="C63" s="21" t="s">
        <v>51</v>
      </c>
      <c r="D63" s="17">
        <v>11</v>
      </c>
      <c r="E63" s="19" t="s">
        <v>109</v>
      </c>
    </row>
    <row r="64" spans="1:5" x14ac:dyDescent="0.2">
      <c r="A64" s="17" t="str">
        <f t="shared" si="0"/>
        <v>INDEC-CM - 36320-12</v>
      </c>
      <c r="B64" s="20">
        <v>36320</v>
      </c>
      <c r="C64" s="21" t="s">
        <v>51</v>
      </c>
      <c r="D64" s="17">
        <v>12</v>
      </c>
      <c r="E64" s="19" t="s">
        <v>110</v>
      </c>
    </row>
    <row r="65" spans="1:7" x14ac:dyDescent="0.2">
      <c r="A65" s="17" t="str">
        <f t="shared" si="0"/>
        <v>INDEC-CM - 15320-11</v>
      </c>
      <c r="B65" s="20">
        <v>15320</v>
      </c>
      <c r="C65" s="21" t="s">
        <v>51</v>
      </c>
      <c r="D65" s="17">
        <v>11</v>
      </c>
      <c r="E65" s="19" t="s">
        <v>111</v>
      </c>
    </row>
    <row r="66" spans="1:7" x14ac:dyDescent="0.2">
      <c r="A66" s="17" t="str">
        <f t="shared" si="0"/>
        <v>INDEC-CM - 37350-61</v>
      </c>
      <c r="B66" s="20">
        <v>37350</v>
      </c>
      <c r="C66" s="21" t="s">
        <v>51</v>
      </c>
      <c r="D66" s="17">
        <v>61</v>
      </c>
      <c r="E66" s="22" t="s">
        <v>112</v>
      </c>
      <c r="F66" s="22"/>
      <c r="G66" s="22"/>
    </row>
    <row r="67" spans="1:7" x14ac:dyDescent="0.2">
      <c r="A67" s="17" t="str">
        <f t="shared" si="0"/>
        <v>INDEC-CM - 37440-31</v>
      </c>
      <c r="B67" s="20">
        <v>37440</v>
      </c>
      <c r="C67" s="21" t="s">
        <v>51</v>
      </c>
      <c r="D67" s="17">
        <v>31</v>
      </c>
      <c r="E67" s="19" t="s">
        <v>113</v>
      </c>
    </row>
    <row r="68" spans="1:7" x14ac:dyDescent="0.2">
      <c r="A68" s="17" t="str">
        <f t="shared" si="0"/>
        <v>INDEC-CM - 37440-11</v>
      </c>
      <c r="B68" s="20">
        <v>37440</v>
      </c>
      <c r="C68" s="21" t="s">
        <v>51</v>
      </c>
      <c r="D68" s="17">
        <v>11</v>
      </c>
      <c r="E68" s="19" t="s">
        <v>114</v>
      </c>
    </row>
    <row r="69" spans="1:7" x14ac:dyDescent="0.2">
      <c r="A69" s="17" t="str">
        <f t="shared" si="0"/>
        <v>INDEC-CM - 44821-21</v>
      </c>
      <c r="B69" s="20">
        <v>44821</v>
      </c>
      <c r="C69" s="21" t="s">
        <v>51</v>
      </c>
      <c r="D69" s="17">
        <v>21</v>
      </c>
      <c r="E69" s="19" t="s">
        <v>115</v>
      </c>
    </row>
    <row r="70" spans="1:7" x14ac:dyDescent="0.2">
      <c r="A70" s="17" t="str">
        <f t="shared" ref="A70:A133" si="1">CONCATENATE("INDEC-CM - ",B70,C70,D70)</f>
        <v>INDEC-CM - 36320-31</v>
      </c>
      <c r="B70" s="20">
        <v>36320</v>
      </c>
      <c r="C70" s="21" t="s">
        <v>51</v>
      </c>
      <c r="D70" s="17">
        <v>31</v>
      </c>
      <c r="E70" s="19" t="s">
        <v>116</v>
      </c>
    </row>
    <row r="71" spans="1:7" x14ac:dyDescent="0.2">
      <c r="A71" s="17" t="str">
        <f t="shared" si="1"/>
        <v>INDEC-CM - 41278-12</v>
      </c>
      <c r="B71" s="20">
        <v>41278</v>
      </c>
      <c r="C71" s="21" t="s">
        <v>51</v>
      </c>
      <c r="D71" s="17">
        <v>12</v>
      </c>
      <c r="E71" s="22" t="s">
        <v>117</v>
      </c>
      <c r="F71" s="22"/>
      <c r="G71" s="22"/>
    </row>
    <row r="72" spans="1:7" x14ac:dyDescent="0.2">
      <c r="A72" s="17" t="str">
        <f t="shared" si="1"/>
        <v>INDEC-CM - 41278-11</v>
      </c>
      <c r="B72" s="20">
        <v>41278</v>
      </c>
      <c r="C72" s="21" t="s">
        <v>51</v>
      </c>
      <c r="D72" s="17">
        <v>11</v>
      </c>
      <c r="E72" s="22" t="s">
        <v>118</v>
      </c>
      <c r="F72" s="22"/>
      <c r="G72" s="22"/>
    </row>
    <row r="73" spans="1:7" x14ac:dyDescent="0.2">
      <c r="A73" s="17" t="str">
        <f t="shared" si="1"/>
        <v>INDEC-CM - 36320-41</v>
      </c>
      <c r="B73" s="20">
        <v>36320</v>
      </c>
      <c r="C73" s="21" t="s">
        <v>51</v>
      </c>
      <c r="D73" s="17">
        <v>41</v>
      </c>
      <c r="E73" s="19" t="s">
        <v>119</v>
      </c>
    </row>
    <row r="74" spans="1:7" x14ac:dyDescent="0.2">
      <c r="A74" s="17" t="str">
        <f t="shared" si="1"/>
        <v>INDEC-CM - 41516-21</v>
      </c>
      <c r="B74" s="20">
        <v>41516</v>
      </c>
      <c r="C74" s="21" t="s">
        <v>51</v>
      </c>
      <c r="D74" s="17">
        <v>21</v>
      </c>
      <c r="E74" s="19" t="s">
        <v>120</v>
      </c>
    </row>
    <row r="75" spans="1:7" x14ac:dyDescent="0.2">
      <c r="A75" s="17" t="str">
        <f t="shared" si="1"/>
        <v>INDEC-CM - 41278-22</v>
      </c>
      <c r="B75" s="20">
        <v>41278</v>
      </c>
      <c r="C75" s="21" t="s">
        <v>51</v>
      </c>
      <c r="D75" s="17">
        <v>22</v>
      </c>
      <c r="E75" s="22" t="s">
        <v>121</v>
      </c>
      <c r="F75" s="22"/>
      <c r="G75" s="22"/>
    </row>
    <row r="76" spans="1:7" x14ac:dyDescent="0.2">
      <c r="A76" s="17" t="str">
        <f t="shared" si="1"/>
        <v>INDEC-CM - 46350-11</v>
      </c>
      <c r="B76" s="20">
        <v>46350</v>
      </c>
      <c r="C76" s="21" t="s">
        <v>51</v>
      </c>
      <c r="D76" s="17">
        <v>11</v>
      </c>
      <c r="E76" s="19" t="s">
        <v>122</v>
      </c>
    </row>
    <row r="77" spans="1:7" x14ac:dyDescent="0.2">
      <c r="A77" s="17" t="str">
        <f t="shared" si="1"/>
        <v>INDEC-CM - 41278-41</v>
      </c>
      <c r="B77" s="20">
        <v>41278</v>
      </c>
      <c r="C77" s="21" t="s">
        <v>51</v>
      </c>
      <c r="D77" s="17">
        <v>41</v>
      </c>
      <c r="E77" s="22" t="s">
        <v>123</v>
      </c>
      <c r="F77" s="22"/>
      <c r="G77" s="22"/>
    </row>
    <row r="78" spans="1:7" x14ac:dyDescent="0.2">
      <c r="A78" s="17" t="str">
        <f t="shared" si="1"/>
        <v>INDEC-CM - 42999-11</v>
      </c>
      <c r="B78" s="20">
        <v>42999</v>
      </c>
      <c r="C78" s="21" t="s">
        <v>51</v>
      </c>
      <c r="D78" s="17">
        <v>11</v>
      </c>
      <c r="E78" s="19" t="s">
        <v>124</v>
      </c>
    </row>
    <row r="79" spans="1:7" x14ac:dyDescent="0.2">
      <c r="A79" s="17" t="str">
        <f t="shared" si="1"/>
        <v>INDEC-CM - 36320-51</v>
      </c>
      <c r="B79" s="20">
        <v>36320</v>
      </c>
      <c r="C79" s="21" t="s">
        <v>51</v>
      </c>
      <c r="D79" s="17">
        <v>51</v>
      </c>
      <c r="E79" s="19" t="s">
        <v>125</v>
      </c>
    </row>
    <row r="80" spans="1:7" x14ac:dyDescent="0.2">
      <c r="A80" s="17" t="str">
        <f t="shared" si="1"/>
        <v>INDEC-CM - 31600-12</v>
      </c>
      <c r="B80" s="20">
        <v>31600</v>
      </c>
      <c r="C80" s="21" t="s">
        <v>51</v>
      </c>
      <c r="D80" s="17">
        <v>12</v>
      </c>
      <c r="E80" s="19" t="s">
        <v>126</v>
      </c>
    </row>
    <row r="81" spans="1:7" x14ac:dyDescent="0.2">
      <c r="A81" s="17" t="str">
        <f t="shared" si="1"/>
        <v>INDEC-CM - 36950-11</v>
      </c>
      <c r="B81" s="20">
        <v>36950</v>
      </c>
      <c r="C81" s="21" t="s">
        <v>51</v>
      </c>
      <c r="D81" s="17">
        <v>11</v>
      </c>
      <c r="E81" s="19" t="s">
        <v>127</v>
      </c>
    </row>
    <row r="82" spans="1:7" x14ac:dyDescent="0.2">
      <c r="A82" s="17" t="str">
        <f t="shared" si="1"/>
        <v>INDEC-CM - 31600-11</v>
      </c>
      <c r="B82" s="20">
        <v>31600</v>
      </c>
      <c r="C82" s="21" t="s">
        <v>51</v>
      </c>
      <c r="D82" s="17">
        <v>11</v>
      </c>
      <c r="E82" s="19" t="s">
        <v>128</v>
      </c>
    </row>
    <row r="83" spans="1:7" x14ac:dyDescent="0.2">
      <c r="A83" s="17" t="str">
        <f t="shared" si="1"/>
        <v>INDEC-CM - 37112-11</v>
      </c>
      <c r="B83" s="20">
        <v>37112</v>
      </c>
      <c r="C83" s="21" t="s">
        <v>51</v>
      </c>
      <c r="D83" s="17">
        <v>11</v>
      </c>
      <c r="E83" s="19" t="s">
        <v>129</v>
      </c>
    </row>
    <row r="84" spans="1:7" x14ac:dyDescent="0.2">
      <c r="A84" s="17" t="str">
        <f t="shared" si="1"/>
        <v>INDEC-CM - 41278-31</v>
      </c>
      <c r="B84" s="20">
        <v>41278</v>
      </c>
      <c r="C84" s="21" t="s">
        <v>51</v>
      </c>
      <c r="D84" s="17">
        <v>31</v>
      </c>
      <c r="E84" s="22" t="s">
        <v>130</v>
      </c>
      <c r="F84" s="22"/>
      <c r="G84" s="22"/>
    </row>
    <row r="85" spans="1:7" x14ac:dyDescent="0.2">
      <c r="A85" s="17" t="str">
        <f t="shared" si="1"/>
        <v>INDEC-CM - 41278-13</v>
      </c>
      <c r="B85" s="20">
        <v>41278</v>
      </c>
      <c r="C85" s="21" t="s">
        <v>51</v>
      </c>
      <c r="D85" s="17">
        <v>13</v>
      </c>
      <c r="E85" s="22" t="s">
        <v>131</v>
      </c>
      <c r="F85" s="22"/>
      <c r="G85" s="22"/>
    </row>
    <row r="86" spans="1:7" x14ac:dyDescent="0.2">
      <c r="A86" s="17" t="str">
        <f t="shared" si="1"/>
        <v>INDEC-CM - 37570-11</v>
      </c>
      <c r="B86" s="20">
        <v>37570</v>
      </c>
      <c r="C86" s="21" t="s">
        <v>51</v>
      </c>
      <c r="D86" s="17">
        <v>11</v>
      </c>
      <c r="E86" s="22" t="s">
        <v>132</v>
      </c>
      <c r="F86" s="22"/>
      <c r="G86" s="22"/>
    </row>
    <row r="87" spans="1:7" x14ac:dyDescent="0.2">
      <c r="A87" s="17" t="str">
        <f t="shared" si="1"/>
        <v>INDEC-CM - 43220-11</v>
      </c>
      <c r="B87" s="20">
        <v>43220</v>
      </c>
      <c r="C87" s="21" t="s">
        <v>51</v>
      </c>
      <c r="D87" s="17">
        <v>11</v>
      </c>
      <c r="E87" s="19" t="s">
        <v>133</v>
      </c>
    </row>
    <row r="88" spans="1:7" x14ac:dyDescent="0.2">
      <c r="A88" s="17" t="str">
        <f t="shared" si="1"/>
        <v>INDEC-CM - 43220-12</v>
      </c>
      <c r="B88" s="20">
        <v>43220</v>
      </c>
      <c r="C88" s="21" t="s">
        <v>51</v>
      </c>
      <c r="D88" s="17">
        <v>12</v>
      </c>
      <c r="E88" s="19" t="s">
        <v>134</v>
      </c>
    </row>
    <row r="89" spans="1:7" x14ac:dyDescent="0.2">
      <c r="A89" s="17" t="str">
        <f t="shared" si="1"/>
        <v>INDEC-CM - 43220-21</v>
      </c>
      <c r="B89" s="20">
        <v>43220</v>
      </c>
      <c r="C89" s="21" t="s">
        <v>51</v>
      </c>
      <c r="D89" s="17">
        <v>21</v>
      </c>
      <c r="E89" s="19" t="s">
        <v>135</v>
      </c>
    </row>
    <row r="90" spans="1:7" x14ac:dyDescent="0.2">
      <c r="A90" s="17" t="str">
        <f t="shared" si="1"/>
        <v>INDEC-CM - 43220-22</v>
      </c>
      <c r="B90" s="20">
        <v>43220</v>
      </c>
      <c r="C90" s="21" t="s">
        <v>51</v>
      </c>
      <c r="D90" s="17">
        <v>22</v>
      </c>
      <c r="E90" s="19" t="s">
        <v>136</v>
      </c>
    </row>
    <row r="91" spans="1:7" x14ac:dyDescent="0.2">
      <c r="A91" s="17" t="str">
        <f t="shared" si="1"/>
        <v>INDEC-CM - 43220-23</v>
      </c>
      <c r="B91" s="20">
        <v>43220</v>
      </c>
      <c r="C91" s="21" t="s">
        <v>51</v>
      </c>
      <c r="D91" s="17">
        <v>23</v>
      </c>
      <c r="E91" s="19" t="s">
        <v>137</v>
      </c>
    </row>
    <row r="92" spans="1:7" x14ac:dyDescent="0.2">
      <c r="A92" s="17" t="str">
        <f t="shared" si="1"/>
        <v>INDEC-CM - 43220-31</v>
      </c>
      <c r="B92" s="20">
        <v>43220</v>
      </c>
      <c r="C92" s="21" t="s">
        <v>51</v>
      </c>
      <c r="D92" s="17">
        <v>31</v>
      </c>
      <c r="E92" s="19" t="s">
        <v>138</v>
      </c>
    </row>
    <row r="93" spans="1:7" x14ac:dyDescent="0.2">
      <c r="A93" s="17" t="str">
        <f t="shared" si="1"/>
        <v>INDEC-CM - 43220-32</v>
      </c>
      <c r="B93" s="20">
        <v>43220</v>
      </c>
      <c r="C93" s="21" t="s">
        <v>51</v>
      </c>
      <c r="D93" s="17">
        <v>32</v>
      </c>
      <c r="E93" s="19" t="s">
        <v>139</v>
      </c>
    </row>
    <row r="94" spans="1:7" x14ac:dyDescent="0.2">
      <c r="A94" s="17" t="str">
        <f t="shared" si="1"/>
        <v>INDEC-CM - 41278-32</v>
      </c>
      <c r="B94" s="20">
        <v>41278</v>
      </c>
      <c r="C94" s="21" t="s">
        <v>51</v>
      </c>
      <c r="D94" s="17">
        <v>32</v>
      </c>
      <c r="E94" s="22" t="s">
        <v>140</v>
      </c>
      <c r="F94" s="22"/>
      <c r="G94" s="22"/>
    </row>
    <row r="95" spans="1:7" x14ac:dyDescent="0.2">
      <c r="A95" s="17" t="str">
        <f t="shared" si="1"/>
        <v>INDEC-CM - 36320-32</v>
      </c>
      <c r="B95" s="20">
        <v>36320</v>
      </c>
      <c r="C95" s="21" t="s">
        <v>51</v>
      </c>
      <c r="D95" s="17">
        <v>32</v>
      </c>
      <c r="E95" s="19" t="s">
        <v>141</v>
      </c>
    </row>
    <row r="96" spans="1:7" x14ac:dyDescent="0.2">
      <c r="A96" s="17" t="str">
        <f t="shared" si="1"/>
        <v>INDEC-CM - 41278-23</v>
      </c>
      <c r="B96" s="20">
        <v>41278</v>
      </c>
      <c r="C96" s="21" t="s">
        <v>51</v>
      </c>
      <c r="D96" s="17">
        <v>23</v>
      </c>
      <c r="E96" s="22" t="s">
        <v>142</v>
      </c>
      <c r="F96" s="22"/>
      <c r="G96" s="22"/>
    </row>
    <row r="97" spans="1:5" x14ac:dyDescent="0.2">
      <c r="A97" s="17" t="str">
        <f t="shared" si="1"/>
        <v>INDEC-CM - 35110-11</v>
      </c>
      <c r="B97" s="20">
        <v>35110</v>
      </c>
      <c r="C97" s="21" t="s">
        <v>51</v>
      </c>
      <c r="D97" s="17">
        <v>11</v>
      </c>
      <c r="E97" s="19" t="s">
        <v>143</v>
      </c>
    </row>
    <row r="98" spans="1:5" x14ac:dyDescent="0.2">
      <c r="A98" s="17" t="str">
        <f t="shared" si="1"/>
        <v>INDEC-CM - 35110-12</v>
      </c>
      <c r="B98" s="20">
        <v>35110</v>
      </c>
      <c r="C98" s="21" t="s">
        <v>51</v>
      </c>
      <c r="D98" s="17">
        <v>12</v>
      </c>
      <c r="E98" s="19" t="s">
        <v>144</v>
      </c>
    </row>
    <row r="99" spans="1:5" x14ac:dyDescent="0.2">
      <c r="A99" s="17" t="str">
        <f t="shared" si="1"/>
        <v>INDEC-CM - 35110-21</v>
      </c>
      <c r="B99" s="20">
        <v>35110</v>
      </c>
      <c r="C99" s="21" t="s">
        <v>51</v>
      </c>
      <c r="D99" s="17">
        <v>21</v>
      </c>
      <c r="E99" s="19" t="s">
        <v>145</v>
      </c>
    </row>
    <row r="100" spans="1:5" x14ac:dyDescent="0.2">
      <c r="A100" s="17" t="str">
        <f t="shared" si="1"/>
        <v>INDEC-CM - 35110-22</v>
      </c>
      <c r="B100" s="20">
        <v>35110</v>
      </c>
      <c r="C100" s="21" t="s">
        <v>51</v>
      </c>
      <c r="D100" s="17">
        <v>22</v>
      </c>
      <c r="E100" s="19" t="s">
        <v>146</v>
      </c>
    </row>
    <row r="101" spans="1:5" x14ac:dyDescent="0.2">
      <c r="A101" s="17" t="str">
        <f t="shared" si="1"/>
        <v>INDEC-CM - 41547-11</v>
      </c>
      <c r="B101" s="20">
        <v>41547</v>
      </c>
      <c r="C101" s="21" t="s">
        <v>51</v>
      </c>
      <c r="D101" s="17">
        <v>11</v>
      </c>
      <c r="E101" s="19" t="s">
        <v>147</v>
      </c>
    </row>
    <row r="102" spans="1:5" x14ac:dyDescent="0.2">
      <c r="A102" s="17" t="str">
        <f t="shared" si="1"/>
        <v>INDEC-CM - 31600-73</v>
      </c>
      <c r="B102" s="20">
        <v>31600</v>
      </c>
      <c r="C102" s="21" t="s">
        <v>51</v>
      </c>
      <c r="D102" s="17">
        <v>73</v>
      </c>
      <c r="E102" s="19" t="s">
        <v>148</v>
      </c>
    </row>
    <row r="103" spans="1:5" x14ac:dyDescent="0.2">
      <c r="A103" s="17" t="str">
        <f t="shared" si="1"/>
        <v>INDEC-CM - 31600-72</v>
      </c>
      <c r="B103" s="20">
        <v>31600</v>
      </c>
      <c r="C103" s="21" t="s">
        <v>51</v>
      </c>
      <c r="D103" s="17">
        <v>72</v>
      </c>
      <c r="E103" s="19" t="s">
        <v>149</v>
      </c>
    </row>
    <row r="104" spans="1:5" x14ac:dyDescent="0.2">
      <c r="A104" s="17" t="str">
        <f t="shared" si="1"/>
        <v>INDEC-CM - 31600-71</v>
      </c>
      <c r="B104" s="20">
        <v>31600</v>
      </c>
      <c r="C104" s="21" t="s">
        <v>51</v>
      </c>
      <c r="D104" s="17">
        <v>71</v>
      </c>
      <c r="E104" s="19" t="s">
        <v>150</v>
      </c>
    </row>
    <row r="105" spans="1:5" x14ac:dyDescent="0.2">
      <c r="A105" s="17" t="str">
        <f t="shared" si="1"/>
        <v>INDEC-CM - 35110-61</v>
      </c>
      <c r="B105" s="20">
        <v>35110</v>
      </c>
      <c r="C105" s="21" t="s">
        <v>51</v>
      </c>
      <c r="D105" s="17">
        <v>61</v>
      </c>
      <c r="E105" s="19" t="s">
        <v>151</v>
      </c>
    </row>
    <row r="106" spans="1:5" x14ac:dyDescent="0.2">
      <c r="A106" s="17" t="str">
        <f t="shared" si="1"/>
        <v>INDEC-CM - 31600-53</v>
      </c>
      <c r="B106" s="20">
        <v>31600</v>
      </c>
      <c r="C106" s="21" t="s">
        <v>51</v>
      </c>
      <c r="D106" s="17">
        <v>53</v>
      </c>
      <c r="E106" s="19" t="s">
        <v>152</v>
      </c>
    </row>
    <row r="107" spans="1:5" x14ac:dyDescent="0.2">
      <c r="A107" s="17" t="str">
        <f t="shared" si="1"/>
        <v>INDEC-CM - 31600-51</v>
      </c>
      <c r="B107" s="20">
        <v>31600</v>
      </c>
      <c r="C107" s="21" t="s">
        <v>51</v>
      </c>
      <c r="D107" s="17">
        <v>51</v>
      </c>
      <c r="E107" s="19" t="s">
        <v>153</v>
      </c>
    </row>
    <row r="108" spans="1:5" x14ac:dyDescent="0.2">
      <c r="A108" s="17" t="str">
        <f t="shared" si="1"/>
        <v>INDEC-CM - 37550-21</v>
      </c>
      <c r="B108" s="20">
        <v>37550</v>
      </c>
      <c r="C108" s="21" t="s">
        <v>51</v>
      </c>
      <c r="D108" s="17">
        <v>21</v>
      </c>
      <c r="E108" s="19" t="s">
        <v>154</v>
      </c>
    </row>
    <row r="109" spans="1:5" x14ac:dyDescent="0.2">
      <c r="A109" s="17" t="str">
        <f t="shared" si="1"/>
        <v>INDEC-CM - 42999-41</v>
      </c>
      <c r="B109" s="20">
        <v>42999</v>
      </c>
      <c r="C109" s="21" t="s">
        <v>51</v>
      </c>
      <c r="D109" s="17">
        <v>41</v>
      </c>
      <c r="E109" s="19" t="s">
        <v>155</v>
      </c>
    </row>
    <row r="110" spans="1:5" x14ac:dyDescent="0.2">
      <c r="A110" s="17" t="str">
        <f t="shared" si="1"/>
        <v>INDEC-CM - 42911-53</v>
      </c>
      <c r="B110" s="20">
        <v>42911</v>
      </c>
      <c r="C110" s="21" t="s">
        <v>51</v>
      </c>
      <c r="D110" s="17">
        <v>53</v>
      </c>
      <c r="E110" s="19" t="s">
        <v>156</v>
      </c>
    </row>
    <row r="111" spans="1:5" x14ac:dyDescent="0.2">
      <c r="A111" s="17" t="str">
        <f t="shared" si="1"/>
        <v>INDEC-CM - 42911-52</v>
      </c>
      <c r="B111" s="20">
        <v>42911</v>
      </c>
      <c r="C111" s="21" t="s">
        <v>51</v>
      </c>
      <c r="D111" s="17">
        <v>52</v>
      </c>
      <c r="E111" s="19" t="s">
        <v>157</v>
      </c>
    </row>
    <row r="112" spans="1:5" x14ac:dyDescent="0.2">
      <c r="A112" s="17" t="str">
        <f t="shared" si="1"/>
        <v>INDEC-CM - 42911-51</v>
      </c>
      <c r="B112" s="20">
        <v>42911</v>
      </c>
      <c r="C112" s="21" t="s">
        <v>51</v>
      </c>
      <c r="D112" s="17">
        <v>51</v>
      </c>
      <c r="E112" s="19" t="s">
        <v>158</v>
      </c>
    </row>
    <row r="113" spans="1:7" x14ac:dyDescent="0.2">
      <c r="A113" s="17" t="str">
        <f t="shared" si="1"/>
        <v>INDEC-CM - 42911-43</v>
      </c>
      <c r="B113" s="20">
        <v>42911</v>
      </c>
      <c r="C113" s="21" t="s">
        <v>51</v>
      </c>
      <c r="D113" s="17">
        <v>43</v>
      </c>
      <c r="E113" s="19" t="s">
        <v>159</v>
      </c>
    </row>
    <row r="114" spans="1:7" x14ac:dyDescent="0.2">
      <c r="A114" s="17" t="str">
        <f t="shared" si="1"/>
        <v>INDEC-CM - 42911-42</v>
      </c>
      <c r="B114" s="20">
        <v>42911</v>
      </c>
      <c r="C114" s="21" t="s">
        <v>51</v>
      </c>
      <c r="D114" s="17">
        <v>42</v>
      </c>
      <c r="E114" s="19" t="s">
        <v>160</v>
      </c>
    </row>
    <row r="115" spans="1:7" x14ac:dyDescent="0.2">
      <c r="A115" s="17" t="str">
        <f t="shared" si="1"/>
        <v>INDEC-CM - 42911-41</v>
      </c>
      <c r="B115" s="20">
        <v>42911</v>
      </c>
      <c r="C115" s="21" t="s">
        <v>51</v>
      </c>
      <c r="D115" s="17">
        <v>41</v>
      </c>
      <c r="E115" s="19" t="s">
        <v>161</v>
      </c>
    </row>
    <row r="116" spans="1:7" x14ac:dyDescent="0.2">
      <c r="A116" s="17" t="str">
        <f t="shared" si="1"/>
        <v>INDEC-CM - 42911-56</v>
      </c>
      <c r="B116" s="20">
        <v>42911</v>
      </c>
      <c r="C116" s="21" t="s">
        <v>51</v>
      </c>
      <c r="D116" s="17">
        <v>56</v>
      </c>
      <c r="E116" s="19" t="s">
        <v>162</v>
      </c>
    </row>
    <row r="117" spans="1:7" x14ac:dyDescent="0.2">
      <c r="A117" s="17" t="str">
        <f t="shared" si="1"/>
        <v>INDEC-CM - 42911-55</v>
      </c>
      <c r="B117" s="20">
        <v>42911</v>
      </c>
      <c r="C117" s="21" t="s">
        <v>51</v>
      </c>
      <c r="D117" s="17">
        <v>55</v>
      </c>
      <c r="E117" s="19" t="s">
        <v>163</v>
      </c>
    </row>
    <row r="118" spans="1:7" x14ac:dyDescent="0.2">
      <c r="A118" s="17" t="str">
        <f t="shared" si="1"/>
        <v>INDEC-CM - 42911-54</v>
      </c>
      <c r="B118" s="20">
        <v>42911</v>
      </c>
      <c r="C118" s="21" t="s">
        <v>51</v>
      </c>
      <c r="D118" s="17">
        <v>54</v>
      </c>
      <c r="E118" s="19" t="s">
        <v>164</v>
      </c>
    </row>
    <row r="119" spans="1:7" x14ac:dyDescent="0.2">
      <c r="A119" s="17" t="str">
        <f t="shared" si="1"/>
        <v>INDEC-CM - 42911-32</v>
      </c>
      <c r="B119" s="20">
        <v>42911</v>
      </c>
      <c r="C119" s="21" t="s">
        <v>51</v>
      </c>
      <c r="D119" s="17">
        <v>32</v>
      </c>
      <c r="E119" s="19" t="s">
        <v>165</v>
      </c>
    </row>
    <row r="120" spans="1:7" x14ac:dyDescent="0.2">
      <c r="A120" s="17" t="str">
        <f t="shared" si="1"/>
        <v>INDEC-CM - 42911-31</v>
      </c>
      <c r="B120" s="20">
        <v>42911</v>
      </c>
      <c r="C120" s="21" t="s">
        <v>51</v>
      </c>
      <c r="D120" s="17">
        <v>31</v>
      </c>
      <c r="E120" s="19" t="s">
        <v>166</v>
      </c>
    </row>
    <row r="121" spans="1:7" x14ac:dyDescent="0.2">
      <c r="A121" s="17" t="str">
        <f t="shared" si="1"/>
        <v>INDEC-CM - 42911-59</v>
      </c>
      <c r="B121" s="20">
        <v>42911</v>
      </c>
      <c r="C121" s="21" t="s">
        <v>51</v>
      </c>
      <c r="D121" s="17">
        <v>59</v>
      </c>
      <c r="E121" s="19" t="s">
        <v>167</v>
      </c>
    </row>
    <row r="122" spans="1:7" x14ac:dyDescent="0.2">
      <c r="A122" s="17" t="str">
        <f t="shared" si="1"/>
        <v>INDEC-CM - 42911-58</v>
      </c>
      <c r="B122" s="20">
        <v>42911</v>
      </c>
      <c r="C122" s="21" t="s">
        <v>51</v>
      </c>
      <c r="D122" s="17">
        <v>58</v>
      </c>
      <c r="E122" s="22" t="s">
        <v>168</v>
      </c>
      <c r="F122" s="22"/>
      <c r="G122" s="22"/>
    </row>
    <row r="123" spans="1:7" x14ac:dyDescent="0.2">
      <c r="A123" s="17" t="str">
        <f t="shared" si="1"/>
        <v>INDEC-CM - 42911-57</v>
      </c>
      <c r="B123" s="20">
        <v>42911</v>
      </c>
      <c r="C123" s="21" t="s">
        <v>51</v>
      </c>
      <c r="D123" s="17">
        <v>57</v>
      </c>
      <c r="E123" s="22" t="s">
        <v>169</v>
      </c>
      <c r="F123" s="22"/>
      <c r="G123" s="22"/>
    </row>
    <row r="124" spans="1:7" x14ac:dyDescent="0.2">
      <c r="A124" s="17" t="str">
        <f t="shared" si="1"/>
        <v>INDEC-CM - 43923-21</v>
      </c>
      <c r="B124" s="20">
        <v>43923</v>
      </c>
      <c r="C124" s="21" t="s">
        <v>51</v>
      </c>
      <c r="D124" s="17">
        <v>21</v>
      </c>
      <c r="E124" s="22" t="s">
        <v>170</v>
      </c>
      <c r="F124" s="22"/>
      <c r="G124" s="22"/>
    </row>
    <row r="125" spans="1:7" x14ac:dyDescent="0.2">
      <c r="A125" s="17" t="str">
        <f t="shared" si="1"/>
        <v>INDEC-CM - 37510-11</v>
      </c>
      <c r="B125" s="20">
        <v>37510</v>
      </c>
      <c r="C125" s="21" t="s">
        <v>51</v>
      </c>
      <c r="D125" s="17">
        <v>11</v>
      </c>
      <c r="E125" s="19" t="s">
        <v>171</v>
      </c>
    </row>
    <row r="126" spans="1:7" x14ac:dyDescent="0.2">
      <c r="A126" s="17" t="str">
        <f t="shared" si="1"/>
        <v>INDEC-CM - 44821-31</v>
      </c>
      <c r="B126" s="20">
        <v>44821</v>
      </c>
      <c r="C126" s="21" t="s">
        <v>51</v>
      </c>
      <c r="D126" s="17">
        <v>31</v>
      </c>
      <c r="E126" s="19" t="s">
        <v>172</v>
      </c>
    </row>
    <row r="127" spans="1:7" x14ac:dyDescent="0.2">
      <c r="A127" s="17" t="str">
        <f t="shared" si="1"/>
        <v>INDEC-CM - 46531-12</v>
      </c>
      <c r="B127" s="20">
        <v>46531</v>
      </c>
      <c r="C127" s="21" t="s">
        <v>51</v>
      </c>
      <c r="D127" s="17">
        <v>12</v>
      </c>
      <c r="E127" s="22" t="s">
        <v>173</v>
      </c>
      <c r="F127" s="22"/>
      <c r="G127" s="22"/>
    </row>
    <row r="128" spans="1:7" x14ac:dyDescent="0.2">
      <c r="A128" s="17" t="str">
        <f t="shared" si="1"/>
        <v>INDEC-CM - 37210-13</v>
      </c>
      <c r="B128" s="20">
        <v>37210</v>
      </c>
      <c r="C128" s="21" t="s">
        <v>51</v>
      </c>
      <c r="D128" s="17">
        <v>13</v>
      </c>
      <c r="E128" s="19" t="s">
        <v>174</v>
      </c>
    </row>
    <row r="129" spans="1:7" x14ac:dyDescent="0.2">
      <c r="A129" s="17" t="str">
        <f t="shared" si="1"/>
        <v>INDEC-CM - 37210-12</v>
      </c>
      <c r="B129" s="20">
        <v>37210</v>
      </c>
      <c r="C129" s="21" t="s">
        <v>51</v>
      </c>
      <c r="D129" s="17">
        <v>12</v>
      </c>
      <c r="E129" s="19" t="s">
        <v>175</v>
      </c>
    </row>
    <row r="130" spans="1:7" x14ac:dyDescent="0.2">
      <c r="A130" s="17" t="str">
        <f t="shared" si="1"/>
        <v>INDEC-CM - 37210-11</v>
      </c>
      <c r="B130" s="20">
        <v>37210</v>
      </c>
      <c r="C130" s="21" t="s">
        <v>51</v>
      </c>
      <c r="D130" s="17">
        <v>11</v>
      </c>
      <c r="E130" s="22" t="s">
        <v>176</v>
      </c>
      <c r="F130" s="22"/>
      <c r="G130" s="22"/>
    </row>
    <row r="131" spans="1:7" x14ac:dyDescent="0.2">
      <c r="A131" s="17" t="str">
        <f t="shared" si="1"/>
        <v>INDEC-CM - 46212-11</v>
      </c>
      <c r="B131" s="20">
        <v>46212</v>
      </c>
      <c r="C131" s="21" t="s">
        <v>51</v>
      </c>
      <c r="D131" s="17">
        <v>11</v>
      </c>
      <c r="E131" s="19" t="s">
        <v>177</v>
      </c>
    </row>
    <row r="132" spans="1:7" x14ac:dyDescent="0.2">
      <c r="A132" s="17" t="str">
        <f t="shared" si="1"/>
        <v>INDEC-CM - 46212-51</v>
      </c>
      <c r="B132" s="20">
        <v>46212</v>
      </c>
      <c r="C132" s="21" t="s">
        <v>51</v>
      </c>
      <c r="D132" s="17">
        <v>51</v>
      </c>
      <c r="E132" s="19" t="s">
        <v>178</v>
      </c>
    </row>
    <row r="133" spans="1:7" x14ac:dyDescent="0.2">
      <c r="A133" s="17" t="str">
        <f t="shared" si="1"/>
        <v>INDEC-CM - 46212-31</v>
      </c>
      <c r="B133" s="20">
        <v>46212</v>
      </c>
      <c r="C133" s="21" t="s">
        <v>51</v>
      </c>
      <c r="D133" s="17">
        <v>31</v>
      </c>
      <c r="E133" s="19" t="s">
        <v>179</v>
      </c>
    </row>
    <row r="134" spans="1:7" x14ac:dyDescent="0.2">
      <c r="A134" s="17" t="str">
        <f t="shared" ref="A134:A197" si="2">CONCATENATE("INDEC-CM - ",B134,C134,D134)</f>
        <v>INDEC-CM - 46212-41</v>
      </c>
      <c r="B134" s="20">
        <v>46212</v>
      </c>
      <c r="C134" s="21" t="s">
        <v>51</v>
      </c>
      <c r="D134" s="17">
        <v>41</v>
      </c>
      <c r="E134" s="19" t="s">
        <v>180</v>
      </c>
    </row>
    <row r="135" spans="1:7" x14ac:dyDescent="0.2">
      <c r="A135" s="17" t="str">
        <f t="shared" si="2"/>
        <v>INDEC-CM - 42999-51</v>
      </c>
      <c r="B135" s="20">
        <v>42999</v>
      </c>
      <c r="C135" s="21" t="s">
        <v>51</v>
      </c>
      <c r="D135" s="17">
        <v>51</v>
      </c>
      <c r="E135" s="19" t="s">
        <v>181</v>
      </c>
    </row>
    <row r="136" spans="1:7" x14ac:dyDescent="0.2">
      <c r="A136" s="17" t="str">
        <f t="shared" si="2"/>
        <v>INDEC-CM - 35110-51</v>
      </c>
      <c r="B136" s="20">
        <v>35110</v>
      </c>
      <c r="C136" s="21" t="s">
        <v>51</v>
      </c>
      <c r="D136" s="17">
        <v>51</v>
      </c>
      <c r="E136" s="19" t="s">
        <v>182</v>
      </c>
    </row>
    <row r="137" spans="1:7" x14ac:dyDescent="0.2">
      <c r="A137" s="17" t="str">
        <f t="shared" si="2"/>
        <v>INDEC-CM - 37350-11</v>
      </c>
      <c r="B137" s="20">
        <v>37350</v>
      </c>
      <c r="C137" s="21" t="s">
        <v>51</v>
      </c>
      <c r="D137" s="17">
        <v>11</v>
      </c>
      <c r="E137" s="19" t="s">
        <v>183</v>
      </c>
    </row>
    <row r="138" spans="1:7" x14ac:dyDescent="0.2">
      <c r="A138" s="17" t="str">
        <f t="shared" si="2"/>
        <v>INDEC-CM - 37350-41</v>
      </c>
      <c r="B138" s="20">
        <v>37350</v>
      </c>
      <c r="C138" s="21" t="s">
        <v>51</v>
      </c>
      <c r="D138" s="17">
        <v>41</v>
      </c>
      <c r="E138" s="19" t="s">
        <v>184</v>
      </c>
    </row>
    <row r="139" spans="1:7" x14ac:dyDescent="0.2">
      <c r="A139" s="17" t="str">
        <f t="shared" si="2"/>
        <v>INDEC-CM - 37350-21</v>
      </c>
      <c r="B139" s="20">
        <v>37350</v>
      </c>
      <c r="C139" s="21" t="s">
        <v>51</v>
      </c>
      <c r="D139" s="17">
        <v>21</v>
      </c>
      <c r="E139" s="19" t="s">
        <v>185</v>
      </c>
    </row>
    <row r="140" spans="1:7" x14ac:dyDescent="0.2">
      <c r="A140" s="17" t="str">
        <f t="shared" si="2"/>
        <v>INDEC-CM - 37350-31</v>
      </c>
      <c r="B140" s="20">
        <v>37350</v>
      </c>
      <c r="C140" s="21" t="s">
        <v>51</v>
      </c>
      <c r="D140" s="17">
        <v>31</v>
      </c>
      <c r="E140" s="19" t="s">
        <v>186</v>
      </c>
    </row>
    <row r="141" spans="1:7" x14ac:dyDescent="0.2">
      <c r="A141" s="17" t="str">
        <f t="shared" si="2"/>
        <v>INDEC-CM - 37210-32</v>
      </c>
      <c r="B141" s="20">
        <v>37210</v>
      </c>
      <c r="C141" s="21" t="s">
        <v>51</v>
      </c>
      <c r="D141" s="17">
        <v>32</v>
      </c>
      <c r="E141" s="19" t="s">
        <v>187</v>
      </c>
    </row>
    <row r="142" spans="1:7" x14ac:dyDescent="0.2">
      <c r="A142" s="17" t="str">
        <f t="shared" si="2"/>
        <v>INDEC-CM - 37210-31</v>
      </c>
      <c r="B142" s="20">
        <v>37210</v>
      </c>
      <c r="C142" s="21" t="s">
        <v>51</v>
      </c>
      <c r="D142" s="17">
        <v>31</v>
      </c>
      <c r="E142" s="19" t="s">
        <v>188</v>
      </c>
    </row>
    <row r="143" spans="1:7" x14ac:dyDescent="0.2">
      <c r="A143" s="17" t="str">
        <f t="shared" si="2"/>
        <v>INDEC-CM - 37210-33</v>
      </c>
      <c r="B143" s="20">
        <v>37210</v>
      </c>
      <c r="C143" s="21" t="s">
        <v>51</v>
      </c>
      <c r="D143" s="17">
        <v>33</v>
      </c>
      <c r="E143" s="19" t="s">
        <v>189</v>
      </c>
    </row>
    <row r="144" spans="1:7" x14ac:dyDescent="0.2">
      <c r="A144" s="17" t="str">
        <f t="shared" si="2"/>
        <v>INDEC-CM - 31210-41</v>
      </c>
      <c r="B144" s="20">
        <v>31210</v>
      </c>
      <c r="C144" s="21" t="s">
        <v>51</v>
      </c>
      <c r="D144" s="17">
        <v>41</v>
      </c>
      <c r="E144" s="19" t="s">
        <v>190</v>
      </c>
    </row>
    <row r="145" spans="1:7" x14ac:dyDescent="0.2">
      <c r="A145" s="17" t="str">
        <f t="shared" si="2"/>
        <v>INDEC-CM - 43240-21</v>
      </c>
      <c r="B145" s="20">
        <v>43240</v>
      </c>
      <c r="C145" s="21" t="s">
        <v>51</v>
      </c>
      <c r="D145" s="17">
        <v>21</v>
      </c>
      <c r="E145" s="19" t="s">
        <v>191</v>
      </c>
    </row>
    <row r="146" spans="1:7" x14ac:dyDescent="0.2">
      <c r="A146" s="17" t="str">
        <f t="shared" si="2"/>
        <v>INDEC-CM - 43240-32</v>
      </c>
      <c r="B146" s="20">
        <v>43240</v>
      </c>
      <c r="C146" s="21" t="s">
        <v>51</v>
      </c>
      <c r="D146" s="17">
        <v>32</v>
      </c>
      <c r="E146" s="19" t="s">
        <v>192</v>
      </c>
    </row>
    <row r="147" spans="1:7" x14ac:dyDescent="0.2">
      <c r="A147" s="17" t="str">
        <f t="shared" si="2"/>
        <v>INDEC-CM - 43240-31</v>
      </c>
      <c r="B147" s="20">
        <v>43240</v>
      </c>
      <c r="C147" s="21" t="s">
        <v>51</v>
      </c>
      <c r="D147" s="17">
        <v>31</v>
      </c>
      <c r="E147" s="19" t="s">
        <v>193</v>
      </c>
    </row>
    <row r="148" spans="1:7" x14ac:dyDescent="0.2">
      <c r="A148" s="17" t="str">
        <f t="shared" si="2"/>
        <v>INDEC-CM - 43240-41</v>
      </c>
      <c r="B148" s="20">
        <v>43240</v>
      </c>
      <c r="C148" s="21" t="s">
        <v>51</v>
      </c>
      <c r="D148" s="17">
        <v>41</v>
      </c>
      <c r="E148" s="19" t="s">
        <v>194</v>
      </c>
    </row>
    <row r="149" spans="1:7" x14ac:dyDescent="0.2">
      <c r="A149" s="17" t="str">
        <f t="shared" si="2"/>
        <v>INDEC-CM - 37540-32</v>
      </c>
      <c r="B149" s="20">
        <v>37540</v>
      </c>
      <c r="C149" s="21" t="s">
        <v>51</v>
      </c>
      <c r="D149" s="17">
        <v>32</v>
      </c>
      <c r="E149" s="22" t="s">
        <v>195</v>
      </c>
      <c r="F149" s="22"/>
      <c r="G149" s="22"/>
    </row>
    <row r="150" spans="1:7" x14ac:dyDescent="0.2">
      <c r="A150" s="17" t="str">
        <f t="shared" si="2"/>
        <v>INDEC-CM - 37540-31</v>
      </c>
      <c r="B150" s="20">
        <v>37540</v>
      </c>
      <c r="C150" s="21" t="s">
        <v>51</v>
      </c>
      <c r="D150" s="17">
        <v>31</v>
      </c>
      <c r="E150" s="19" t="s">
        <v>196</v>
      </c>
    </row>
    <row r="151" spans="1:7" x14ac:dyDescent="0.2">
      <c r="A151" s="17" t="str">
        <f t="shared" si="2"/>
        <v>INDEC-CM - 31210-21</v>
      </c>
      <c r="B151" s="20">
        <v>31210</v>
      </c>
      <c r="C151" s="21" t="s">
        <v>51</v>
      </c>
      <c r="D151" s="17">
        <v>21</v>
      </c>
      <c r="E151" s="22" t="s">
        <v>197</v>
      </c>
      <c r="F151" s="22"/>
      <c r="G151" s="22"/>
    </row>
    <row r="152" spans="1:7" x14ac:dyDescent="0.2">
      <c r="A152" s="17" t="str">
        <f t="shared" si="2"/>
        <v>INDEC-CM - 42911-61</v>
      </c>
      <c r="B152" s="20">
        <v>42911</v>
      </c>
      <c r="C152" s="21" t="s">
        <v>51</v>
      </c>
      <c r="D152" s="17">
        <v>61</v>
      </c>
      <c r="E152" s="22" t="s">
        <v>198</v>
      </c>
      <c r="F152" s="22"/>
      <c r="G152" s="22"/>
    </row>
    <row r="153" spans="1:7" x14ac:dyDescent="0.2">
      <c r="A153" s="17" t="str">
        <f t="shared" si="2"/>
        <v>INDEC-CM - 43923-11</v>
      </c>
      <c r="B153" s="20">
        <v>43923</v>
      </c>
      <c r="C153" s="21" t="s">
        <v>51</v>
      </c>
      <c r="D153" s="17">
        <v>11</v>
      </c>
      <c r="E153" s="22" t="s">
        <v>199</v>
      </c>
      <c r="F153" s="22"/>
      <c r="G153" s="22"/>
    </row>
    <row r="154" spans="1:7" x14ac:dyDescent="0.2">
      <c r="A154" s="17" t="str">
        <f t="shared" si="2"/>
        <v>INDEC-CM - 37930-12</v>
      </c>
      <c r="B154" s="20">
        <v>37930</v>
      </c>
      <c r="C154" s="21" t="s">
        <v>51</v>
      </c>
      <c r="D154" s="17">
        <v>12</v>
      </c>
      <c r="E154" s="19" t="s">
        <v>200</v>
      </c>
    </row>
    <row r="155" spans="1:7" x14ac:dyDescent="0.2">
      <c r="A155" s="17" t="str">
        <f t="shared" si="2"/>
        <v>INDEC-CM - 37930-11</v>
      </c>
      <c r="B155" s="20">
        <v>37930</v>
      </c>
      <c r="C155" s="21" t="s">
        <v>51</v>
      </c>
      <c r="D155" s="17">
        <v>11</v>
      </c>
      <c r="E155" s="19" t="s">
        <v>201</v>
      </c>
    </row>
    <row r="156" spans="1:7" x14ac:dyDescent="0.2">
      <c r="A156" s="17" t="str">
        <f t="shared" si="2"/>
        <v>INDEC-CM - 42999-61</v>
      </c>
      <c r="B156" s="20">
        <v>42999</v>
      </c>
      <c r="C156" s="21" t="s">
        <v>51</v>
      </c>
      <c r="D156" s="17">
        <v>61</v>
      </c>
      <c r="E156" s="22" t="s">
        <v>202</v>
      </c>
      <c r="F156" s="22"/>
      <c r="G156" s="22"/>
    </row>
    <row r="157" spans="1:7" x14ac:dyDescent="0.2">
      <c r="A157" s="17" t="str">
        <f t="shared" si="2"/>
        <v>INDEC-CM - 42999-62</v>
      </c>
      <c r="B157" s="20">
        <v>42999</v>
      </c>
      <c r="C157" s="21" t="s">
        <v>51</v>
      </c>
      <c r="D157" s="17">
        <v>62</v>
      </c>
      <c r="E157" s="22" t="s">
        <v>203</v>
      </c>
      <c r="F157" s="22"/>
      <c r="G157" s="22"/>
    </row>
    <row r="158" spans="1:7" x14ac:dyDescent="0.2">
      <c r="A158" s="17" t="str">
        <f t="shared" si="2"/>
        <v>INDEC-CM - 37610-11</v>
      </c>
      <c r="B158" s="20">
        <v>37610</v>
      </c>
      <c r="C158" s="21" t="s">
        <v>51</v>
      </c>
      <c r="D158" s="17">
        <v>11</v>
      </c>
      <c r="E158" s="22" t="s">
        <v>204</v>
      </c>
      <c r="F158" s="22"/>
      <c r="G158" s="22"/>
    </row>
    <row r="159" spans="1:7" x14ac:dyDescent="0.2">
      <c r="A159" s="17" t="str">
        <f t="shared" si="2"/>
        <v>INDEC-CM - 37610-12</v>
      </c>
      <c r="B159" s="20">
        <v>37610</v>
      </c>
      <c r="C159" s="21" t="s">
        <v>51</v>
      </c>
      <c r="D159" s="17">
        <v>12</v>
      </c>
      <c r="E159" s="22" t="s">
        <v>205</v>
      </c>
      <c r="F159" s="22"/>
      <c r="G159" s="22"/>
    </row>
    <row r="160" spans="1:7" x14ac:dyDescent="0.2">
      <c r="A160" s="17" t="str">
        <f t="shared" si="2"/>
        <v>INDEC-CM - 42943-11</v>
      </c>
      <c r="B160" s="20">
        <v>42943</v>
      </c>
      <c r="C160" s="21" t="s">
        <v>51</v>
      </c>
      <c r="D160" s="17">
        <v>11</v>
      </c>
      <c r="E160" s="22" t="s">
        <v>206</v>
      </c>
      <c r="F160" s="22"/>
      <c r="G160" s="22"/>
    </row>
    <row r="161" spans="1:7" x14ac:dyDescent="0.2">
      <c r="A161" s="17" t="str">
        <f t="shared" si="2"/>
        <v>INDEC-CM - 37540-11</v>
      </c>
      <c r="B161" s="20">
        <v>37540</v>
      </c>
      <c r="C161" s="21" t="s">
        <v>51</v>
      </c>
      <c r="D161" s="17">
        <v>11</v>
      </c>
      <c r="E161" s="19" t="s">
        <v>207</v>
      </c>
    </row>
    <row r="162" spans="1:7" x14ac:dyDescent="0.2">
      <c r="A162" s="17" t="str">
        <f t="shared" si="2"/>
        <v>INDEC-CM - 38130-16</v>
      </c>
      <c r="B162" s="20">
        <v>38130</v>
      </c>
      <c r="C162" s="21" t="s">
        <v>51</v>
      </c>
      <c r="D162" s="17">
        <v>16</v>
      </c>
      <c r="E162" s="22" t="s">
        <v>208</v>
      </c>
      <c r="F162" s="22"/>
      <c r="G162" s="22"/>
    </row>
    <row r="163" spans="1:7" x14ac:dyDescent="0.2">
      <c r="A163" s="17" t="str">
        <f t="shared" si="2"/>
        <v>INDEC-CM - 38130-15</v>
      </c>
      <c r="B163" s="20">
        <v>38130</v>
      </c>
      <c r="C163" s="21" t="s">
        <v>51</v>
      </c>
      <c r="D163" s="17">
        <v>15</v>
      </c>
      <c r="E163" s="22" t="s">
        <v>209</v>
      </c>
      <c r="F163" s="22"/>
      <c r="G163" s="22"/>
    </row>
    <row r="164" spans="1:7" x14ac:dyDescent="0.2">
      <c r="A164" s="17" t="str">
        <f t="shared" si="2"/>
        <v>INDEC-CM - 38130-14</v>
      </c>
      <c r="B164" s="20">
        <v>38130</v>
      </c>
      <c r="C164" s="21" t="s">
        <v>51</v>
      </c>
      <c r="D164" s="17">
        <v>14</v>
      </c>
      <c r="E164" s="22" t="s">
        <v>210</v>
      </c>
      <c r="F164" s="22"/>
      <c r="G164" s="22"/>
    </row>
    <row r="165" spans="1:7" x14ac:dyDescent="0.2">
      <c r="A165" s="17" t="str">
        <f t="shared" si="2"/>
        <v>INDEC-CM - 35490-11</v>
      </c>
      <c r="B165" s="20">
        <v>35490</v>
      </c>
      <c r="C165" s="21" t="s">
        <v>51</v>
      </c>
      <c r="D165" s="17">
        <v>11</v>
      </c>
      <c r="E165" s="19" t="s">
        <v>211</v>
      </c>
    </row>
    <row r="166" spans="1:7" x14ac:dyDescent="0.2">
      <c r="A166" s="17" t="str">
        <f t="shared" si="2"/>
        <v>INDEC-CM - 41251-11</v>
      </c>
      <c r="B166" s="20">
        <v>41251</v>
      </c>
      <c r="C166" s="21" t="s">
        <v>51</v>
      </c>
      <c r="D166" s="17">
        <v>11</v>
      </c>
      <c r="E166" s="22" t="s">
        <v>212</v>
      </c>
      <c r="F166" s="22"/>
      <c r="G166" s="22"/>
    </row>
    <row r="167" spans="1:7" x14ac:dyDescent="0.2">
      <c r="A167" s="17" t="str">
        <f t="shared" si="2"/>
        <v>INDEC-CM - 41278-21</v>
      </c>
      <c r="B167" s="20">
        <v>41278</v>
      </c>
      <c r="C167" s="21" t="s">
        <v>51</v>
      </c>
      <c r="D167" s="17">
        <v>21</v>
      </c>
      <c r="E167" s="22" t="s">
        <v>213</v>
      </c>
      <c r="F167" s="22"/>
      <c r="G167" s="22"/>
    </row>
    <row r="168" spans="1:7" x14ac:dyDescent="0.2">
      <c r="A168" s="17" t="str">
        <f t="shared" si="2"/>
        <v>INDEC-CM - 42911-71</v>
      </c>
      <c r="B168" s="20">
        <v>42911</v>
      </c>
      <c r="C168" s="21" t="s">
        <v>51</v>
      </c>
      <c r="D168" s="17">
        <v>71</v>
      </c>
      <c r="E168" s="22" t="s">
        <v>214</v>
      </c>
      <c r="F168" s="22"/>
      <c r="G168" s="22"/>
    </row>
    <row r="169" spans="1:7" x14ac:dyDescent="0.2">
      <c r="A169" s="17" t="str">
        <f t="shared" si="2"/>
        <v>INDEC-CM - 37210-42</v>
      </c>
      <c r="B169" s="20">
        <v>37210</v>
      </c>
      <c r="C169" s="21" t="s">
        <v>51</v>
      </c>
      <c r="D169" s="17">
        <v>42</v>
      </c>
      <c r="E169" s="22" t="s">
        <v>215</v>
      </c>
      <c r="F169" s="22"/>
      <c r="G169" s="22"/>
    </row>
    <row r="170" spans="1:7" x14ac:dyDescent="0.2">
      <c r="A170" s="17" t="str">
        <f t="shared" si="2"/>
        <v>INDEC-CM - 37210-41</v>
      </c>
      <c r="B170" s="20">
        <v>37210</v>
      </c>
      <c r="C170" s="21" t="s">
        <v>51</v>
      </c>
      <c r="D170" s="17">
        <v>41</v>
      </c>
      <c r="E170" s="22" t="s">
        <v>216</v>
      </c>
      <c r="F170" s="22"/>
      <c r="G170" s="22"/>
    </row>
    <row r="171" spans="1:7" x14ac:dyDescent="0.2">
      <c r="A171" s="17" t="str">
        <f t="shared" si="2"/>
        <v>INDEC-CM - 36930-11</v>
      </c>
      <c r="B171" s="20">
        <v>36930</v>
      </c>
      <c r="C171" s="21" t="s">
        <v>51</v>
      </c>
      <c r="D171" s="17">
        <v>11</v>
      </c>
      <c r="E171" s="19" t="s">
        <v>217</v>
      </c>
    </row>
    <row r="172" spans="1:7" x14ac:dyDescent="0.2">
      <c r="A172" s="17" t="str">
        <f t="shared" si="2"/>
        <v>INDEC-CM - 36950-21</v>
      </c>
      <c r="B172" s="20">
        <v>36950</v>
      </c>
      <c r="C172" s="21" t="s">
        <v>51</v>
      </c>
      <c r="D172" s="17">
        <v>21</v>
      </c>
      <c r="E172" s="19" t="s">
        <v>218</v>
      </c>
    </row>
    <row r="173" spans="1:7" x14ac:dyDescent="0.2">
      <c r="A173" s="17" t="str">
        <f t="shared" si="2"/>
        <v>INDEC-CM - 35110-31</v>
      </c>
      <c r="B173" s="20">
        <v>35110</v>
      </c>
      <c r="C173" s="21" t="s">
        <v>51</v>
      </c>
      <c r="D173" s="17">
        <v>31</v>
      </c>
      <c r="E173" s="19" t="s">
        <v>219</v>
      </c>
    </row>
    <row r="174" spans="1:7" x14ac:dyDescent="0.2">
      <c r="A174" s="17" t="str">
        <f t="shared" si="2"/>
        <v>INDEC-CM - 35110-32</v>
      </c>
      <c r="B174" s="20">
        <v>35110</v>
      </c>
      <c r="C174" s="21" t="s">
        <v>51</v>
      </c>
      <c r="D174" s="17">
        <v>32</v>
      </c>
      <c r="E174" s="19" t="s">
        <v>220</v>
      </c>
    </row>
    <row r="175" spans="1:7" x14ac:dyDescent="0.2">
      <c r="A175" s="17" t="str">
        <f t="shared" si="2"/>
        <v>INDEC-CM - 37940-11</v>
      </c>
      <c r="B175" s="20">
        <v>37940</v>
      </c>
      <c r="C175" s="21" t="s">
        <v>51</v>
      </c>
      <c r="D175" s="17">
        <v>11</v>
      </c>
      <c r="E175" s="19" t="s">
        <v>221</v>
      </c>
    </row>
    <row r="176" spans="1:7" x14ac:dyDescent="0.2">
      <c r="A176" s="17" t="str">
        <f t="shared" si="2"/>
        <v>INDEC-CM - 35110-71</v>
      </c>
      <c r="B176" s="20">
        <v>35110</v>
      </c>
      <c r="C176" s="21" t="s">
        <v>51</v>
      </c>
      <c r="D176" s="17">
        <v>71</v>
      </c>
      <c r="E176" s="19" t="s">
        <v>222</v>
      </c>
    </row>
    <row r="177" spans="1:7" x14ac:dyDescent="0.2">
      <c r="A177" s="17" t="str">
        <f t="shared" si="2"/>
        <v>INDEC-CM - 31210-31</v>
      </c>
      <c r="B177" s="20">
        <v>31210</v>
      </c>
      <c r="C177" s="21" t="s">
        <v>51</v>
      </c>
      <c r="D177" s="17">
        <v>31</v>
      </c>
      <c r="E177" s="19" t="s">
        <v>223</v>
      </c>
    </row>
    <row r="178" spans="1:7" x14ac:dyDescent="0.2">
      <c r="A178" s="17" t="str">
        <f t="shared" si="2"/>
        <v>INDEC-CM - 31210-32</v>
      </c>
      <c r="B178" s="20">
        <v>31210</v>
      </c>
      <c r="C178" s="21" t="s">
        <v>51</v>
      </c>
      <c r="D178" s="17">
        <v>32</v>
      </c>
      <c r="E178" s="19" t="s">
        <v>224</v>
      </c>
    </row>
    <row r="179" spans="1:7" x14ac:dyDescent="0.2">
      <c r="A179" s="17" t="str">
        <f t="shared" si="2"/>
        <v>INDEC-CM - 41541-11</v>
      </c>
      <c r="B179" s="20">
        <v>41541</v>
      </c>
      <c r="C179" s="21" t="s">
        <v>51</v>
      </c>
      <c r="D179" s="17">
        <v>11</v>
      </c>
      <c r="E179" s="19" t="s">
        <v>225</v>
      </c>
    </row>
    <row r="180" spans="1:7" x14ac:dyDescent="0.2">
      <c r="A180" s="17" t="str">
        <f t="shared" si="2"/>
        <v>INDEC-CM - 34720-11</v>
      </c>
      <c r="B180" s="20">
        <v>34720</v>
      </c>
      <c r="C180" s="21" t="s">
        <v>51</v>
      </c>
      <c r="D180" s="17">
        <v>11</v>
      </c>
      <c r="E180" s="22" t="s">
        <v>226</v>
      </c>
      <c r="F180" s="22"/>
      <c r="G180" s="22"/>
    </row>
    <row r="181" spans="1:7" x14ac:dyDescent="0.2">
      <c r="A181" s="17" t="str">
        <f t="shared" si="2"/>
        <v>INDEC-CM - 47220-11</v>
      </c>
      <c r="B181" s="20">
        <v>47220</v>
      </c>
      <c r="C181" s="21" t="s">
        <v>51</v>
      </c>
      <c r="D181" s="17">
        <v>11</v>
      </c>
      <c r="E181" s="22" t="s">
        <v>227</v>
      </c>
      <c r="F181" s="22"/>
      <c r="G181" s="22"/>
    </row>
    <row r="182" spans="1:7" x14ac:dyDescent="0.2">
      <c r="A182" s="17" t="str">
        <f t="shared" si="2"/>
        <v>INDEC-CM - 31600-81</v>
      </c>
      <c r="B182" s="20">
        <v>31600</v>
      </c>
      <c r="C182" s="21" t="s">
        <v>51</v>
      </c>
      <c r="D182" s="17">
        <v>81</v>
      </c>
      <c r="E182" s="19" t="s">
        <v>228</v>
      </c>
    </row>
    <row r="183" spans="1:7" x14ac:dyDescent="0.2">
      <c r="A183" s="17" t="str">
        <f t="shared" si="2"/>
        <v>INDEC-CM - 42120-31</v>
      </c>
      <c r="B183" s="20">
        <v>42120</v>
      </c>
      <c r="C183" s="21" t="s">
        <v>51</v>
      </c>
      <c r="D183" s="17">
        <v>31</v>
      </c>
      <c r="E183" s="19" t="s">
        <v>229</v>
      </c>
    </row>
    <row r="184" spans="1:7" x14ac:dyDescent="0.2">
      <c r="A184" s="17" t="str">
        <f t="shared" si="2"/>
        <v>INDEC-CM - 35490-21</v>
      </c>
      <c r="B184" s="20">
        <v>35490</v>
      </c>
      <c r="C184" s="21" t="s">
        <v>51</v>
      </c>
      <c r="D184" s="17">
        <v>21</v>
      </c>
      <c r="E184" s="22" t="s">
        <v>230</v>
      </c>
      <c r="F184" s="22"/>
      <c r="G184" s="22"/>
    </row>
    <row r="185" spans="1:7" x14ac:dyDescent="0.2">
      <c r="A185" s="17" t="str">
        <f t="shared" si="2"/>
        <v>INDEC-CM - 31600-41</v>
      </c>
      <c r="B185" s="20">
        <v>31600</v>
      </c>
      <c r="C185" s="21" t="s">
        <v>51</v>
      </c>
      <c r="D185" s="17">
        <v>41</v>
      </c>
      <c r="E185" s="22" t="s">
        <v>231</v>
      </c>
      <c r="F185" s="22"/>
      <c r="G185" s="22"/>
    </row>
    <row r="186" spans="1:7" x14ac:dyDescent="0.2">
      <c r="A186" s="17" t="str">
        <f t="shared" si="2"/>
        <v>INDEC-CM - 42120-21</v>
      </c>
      <c r="B186" s="20">
        <v>42120</v>
      </c>
      <c r="C186" s="21" t="s">
        <v>51</v>
      </c>
      <c r="D186" s="17">
        <v>21</v>
      </c>
      <c r="E186" s="22" t="s">
        <v>232</v>
      </c>
      <c r="F186" s="22"/>
      <c r="G186" s="22"/>
    </row>
    <row r="187" spans="1:7" x14ac:dyDescent="0.2">
      <c r="A187" s="17" t="str">
        <f t="shared" si="2"/>
        <v>INDEC-CM - 42120-22</v>
      </c>
      <c r="B187" s="20">
        <v>42120</v>
      </c>
      <c r="C187" s="21" t="s">
        <v>51</v>
      </c>
      <c r="D187" s="17">
        <v>22</v>
      </c>
      <c r="E187" s="22" t="s">
        <v>233</v>
      </c>
      <c r="F187" s="22"/>
      <c r="G187" s="22"/>
    </row>
    <row r="188" spans="1:7" x14ac:dyDescent="0.2">
      <c r="A188" s="17" t="str">
        <f t="shared" si="2"/>
        <v>INDEC-CM - 31600-33</v>
      </c>
      <c r="B188" s="20">
        <v>31600</v>
      </c>
      <c r="C188" s="21" t="s">
        <v>51</v>
      </c>
      <c r="D188" s="17">
        <v>33</v>
      </c>
      <c r="E188" s="19" t="s">
        <v>234</v>
      </c>
    </row>
    <row r="189" spans="1:7" x14ac:dyDescent="0.2">
      <c r="A189" s="17" t="str">
        <f t="shared" si="2"/>
        <v>INDEC-CM - 31600-32</v>
      </c>
      <c r="B189" s="20">
        <v>31600</v>
      </c>
      <c r="C189" s="21" t="s">
        <v>51</v>
      </c>
      <c r="D189" s="17">
        <v>32</v>
      </c>
      <c r="E189" s="19" t="s">
        <v>235</v>
      </c>
    </row>
    <row r="190" spans="1:7" x14ac:dyDescent="0.2">
      <c r="A190" s="17" t="str">
        <f t="shared" si="2"/>
        <v>INDEC-CM - 31600-31</v>
      </c>
      <c r="B190" s="20">
        <v>31600</v>
      </c>
      <c r="C190" s="21" t="s">
        <v>51</v>
      </c>
      <c r="D190" s="17">
        <v>31</v>
      </c>
      <c r="E190" s="19" t="s">
        <v>236</v>
      </c>
    </row>
    <row r="191" spans="1:7" x14ac:dyDescent="0.2">
      <c r="A191" s="17" t="str">
        <f t="shared" si="2"/>
        <v>INDEC-CM - 42120-11</v>
      </c>
      <c r="B191" s="20">
        <v>42120</v>
      </c>
      <c r="C191" s="21" t="s">
        <v>51</v>
      </c>
      <c r="D191" s="17">
        <v>11</v>
      </c>
      <c r="E191" s="19" t="s">
        <v>237</v>
      </c>
    </row>
    <row r="192" spans="1:7" x14ac:dyDescent="0.2">
      <c r="A192" s="17" t="str">
        <f t="shared" si="2"/>
        <v>INDEC-CM - 31600-23</v>
      </c>
      <c r="B192" s="20">
        <v>31600</v>
      </c>
      <c r="C192" s="21" t="s">
        <v>51</v>
      </c>
      <c r="D192" s="17">
        <v>23</v>
      </c>
      <c r="E192" s="19" t="s">
        <v>238</v>
      </c>
    </row>
    <row r="193" spans="1:7" x14ac:dyDescent="0.2">
      <c r="A193" s="17" t="str">
        <f t="shared" si="2"/>
        <v>INDEC-CM - 31600-22</v>
      </c>
      <c r="B193" s="20">
        <v>31600</v>
      </c>
      <c r="C193" s="21" t="s">
        <v>51</v>
      </c>
      <c r="D193" s="17">
        <v>22</v>
      </c>
      <c r="E193" s="19" t="s">
        <v>239</v>
      </c>
    </row>
    <row r="194" spans="1:7" x14ac:dyDescent="0.2">
      <c r="A194" s="17" t="str">
        <f t="shared" si="2"/>
        <v>INDEC-CM - 31600-21</v>
      </c>
      <c r="B194" s="20">
        <v>31600</v>
      </c>
      <c r="C194" s="21" t="s">
        <v>51</v>
      </c>
      <c r="D194" s="17">
        <v>21</v>
      </c>
      <c r="E194" s="19" t="s">
        <v>240</v>
      </c>
    </row>
    <row r="195" spans="1:7" x14ac:dyDescent="0.2">
      <c r="A195" s="17" t="str">
        <f t="shared" si="2"/>
        <v>INDEC-CM - 41278-33</v>
      </c>
      <c r="B195" s="20">
        <v>41278</v>
      </c>
      <c r="C195" s="21" t="s">
        <v>51</v>
      </c>
      <c r="D195" s="17">
        <v>33</v>
      </c>
      <c r="E195" s="22" t="s">
        <v>241</v>
      </c>
      <c r="F195" s="22"/>
      <c r="G195" s="22"/>
    </row>
    <row r="196" spans="1:7" x14ac:dyDescent="0.2">
      <c r="A196" s="17" t="str">
        <f t="shared" si="2"/>
        <v>INDEC-CM - 36320-33</v>
      </c>
      <c r="B196" s="20">
        <v>36320</v>
      </c>
      <c r="C196" s="21" t="s">
        <v>51</v>
      </c>
      <c r="D196" s="17">
        <v>33</v>
      </c>
      <c r="E196" s="19" t="s">
        <v>242</v>
      </c>
    </row>
    <row r="197" spans="1:7" x14ac:dyDescent="0.2">
      <c r="A197" s="17" t="str">
        <f t="shared" si="2"/>
        <v>INDEC-CM - 48270-11</v>
      </c>
      <c r="B197" s="20">
        <v>48270</v>
      </c>
      <c r="C197" s="21" t="s">
        <v>51</v>
      </c>
      <c r="D197" s="17">
        <v>11</v>
      </c>
      <c r="E197" s="22" t="s">
        <v>243</v>
      </c>
      <c r="F197" s="22"/>
      <c r="G197" s="22"/>
    </row>
    <row r="198" spans="1:7" x14ac:dyDescent="0.2">
      <c r="A198" s="17" t="str">
        <f t="shared" ref="A198:A220" si="3">CONCATENATE("INDEC-CM - ",B198,C198,D198)</f>
        <v>INDEC-CM - 42190-11</v>
      </c>
      <c r="B198" s="20">
        <v>42190</v>
      </c>
      <c r="C198" s="21" t="s">
        <v>51</v>
      </c>
      <c r="D198" s="17">
        <v>11</v>
      </c>
      <c r="E198" s="19" t="s">
        <v>244</v>
      </c>
    </row>
    <row r="199" spans="1:7" x14ac:dyDescent="0.2">
      <c r="A199" s="17" t="str">
        <f t="shared" si="3"/>
        <v>INDEC-CM - 43923-31</v>
      </c>
      <c r="B199" s="20">
        <v>43923</v>
      </c>
      <c r="C199" s="21" t="s">
        <v>51</v>
      </c>
      <c r="D199" s="17">
        <v>31</v>
      </c>
      <c r="E199" s="22" t="s">
        <v>245</v>
      </c>
      <c r="F199" s="22"/>
      <c r="G199" s="22"/>
    </row>
    <row r="200" spans="1:7" x14ac:dyDescent="0.2">
      <c r="A200" s="17" t="str">
        <f t="shared" si="3"/>
        <v>INDEC-CM - 31210-11</v>
      </c>
      <c r="B200" s="20">
        <v>31210</v>
      </c>
      <c r="C200" s="21" t="s">
        <v>51</v>
      </c>
      <c r="D200" s="17">
        <v>11</v>
      </c>
      <c r="E200" s="22" t="s">
        <v>246</v>
      </c>
      <c r="F200" s="22"/>
      <c r="G200" s="22"/>
    </row>
    <row r="201" spans="1:7" x14ac:dyDescent="0.2">
      <c r="A201" s="17" t="str">
        <f t="shared" si="3"/>
        <v>INDEC-CM - 37129-21</v>
      </c>
      <c r="B201" s="20">
        <v>37129</v>
      </c>
      <c r="C201" s="21" t="s">
        <v>51</v>
      </c>
      <c r="D201" s="17">
        <v>21</v>
      </c>
      <c r="E201" s="19" t="s">
        <v>247</v>
      </c>
    </row>
    <row r="202" spans="1:7" x14ac:dyDescent="0.2">
      <c r="A202" s="17" t="str">
        <f t="shared" si="3"/>
        <v>INDEC-CM - 37560-21</v>
      </c>
      <c r="B202" s="20">
        <v>37560</v>
      </c>
      <c r="C202" s="21" t="s">
        <v>51</v>
      </c>
      <c r="D202" s="17">
        <v>21</v>
      </c>
      <c r="E202" s="22" t="s">
        <v>248</v>
      </c>
      <c r="F202" s="22"/>
      <c r="G202" s="22"/>
    </row>
    <row r="203" spans="1:7" x14ac:dyDescent="0.2">
      <c r="A203" s="17" t="str">
        <f t="shared" si="3"/>
        <v>INDEC-CM - 42999-71</v>
      </c>
      <c r="B203" s="20">
        <v>42999</v>
      </c>
      <c r="C203" s="21" t="s">
        <v>51</v>
      </c>
      <c r="D203" s="17">
        <v>71</v>
      </c>
      <c r="E203" s="19" t="s">
        <v>249</v>
      </c>
    </row>
    <row r="204" spans="1:7" x14ac:dyDescent="0.2">
      <c r="A204" s="17" t="str">
        <f t="shared" si="3"/>
        <v>INDEC-CM - 41516-22</v>
      </c>
      <c r="B204" s="20">
        <v>41516</v>
      </c>
      <c r="C204" s="21" t="s">
        <v>51</v>
      </c>
      <c r="D204" s="17">
        <v>22</v>
      </c>
      <c r="E204" s="19" t="s">
        <v>250</v>
      </c>
    </row>
    <row r="205" spans="1:7" x14ac:dyDescent="0.2">
      <c r="A205" s="17" t="str">
        <f t="shared" si="3"/>
        <v>INDEC-CM - 37350-51</v>
      </c>
      <c r="B205" s="20">
        <v>37350</v>
      </c>
      <c r="C205" s="21" t="s">
        <v>51</v>
      </c>
      <c r="D205" s="17">
        <v>51</v>
      </c>
      <c r="E205" s="19" t="s">
        <v>251</v>
      </c>
    </row>
    <row r="206" spans="1:7" x14ac:dyDescent="0.2">
      <c r="A206" s="17" t="str">
        <f t="shared" si="3"/>
        <v>INDEC-CM - 44826-21</v>
      </c>
      <c r="B206" s="20">
        <v>44826</v>
      </c>
      <c r="C206" s="21" t="s">
        <v>51</v>
      </c>
      <c r="D206" s="17">
        <v>21</v>
      </c>
      <c r="E206" s="19" t="s">
        <v>252</v>
      </c>
    </row>
    <row r="207" spans="1:7" x14ac:dyDescent="0.2">
      <c r="A207" s="17" t="str">
        <f t="shared" si="3"/>
        <v>INDEC-CM - 31210-22</v>
      </c>
      <c r="B207" s="20">
        <v>31210</v>
      </c>
      <c r="C207" s="21" t="s">
        <v>51</v>
      </c>
      <c r="D207" s="17">
        <v>22</v>
      </c>
      <c r="E207" s="19" t="s">
        <v>253</v>
      </c>
    </row>
    <row r="208" spans="1:7" x14ac:dyDescent="0.2">
      <c r="A208" s="17" t="str">
        <f t="shared" si="3"/>
        <v>INDEC-CM - 31100-11</v>
      </c>
      <c r="B208" s="20">
        <v>31100</v>
      </c>
      <c r="C208" s="21" t="s">
        <v>51</v>
      </c>
      <c r="D208" s="17">
        <v>11</v>
      </c>
      <c r="E208" s="19" t="s">
        <v>254</v>
      </c>
    </row>
    <row r="209" spans="1:7" x14ac:dyDescent="0.2">
      <c r="A209" s="17" t="str">
        <f t="shared" si="3"/>
        <v>INDEC-CM - 46212-53</v>
      </c>
      <c r="B209" s="20">
        <v>46212</v>
      </c>
      <c r="C209" s="21" t="s">
        <v>51</v>
      </c>
      <c r="D209" s="17">
        <v>53</v>
      </c>
      <c r="E209" s="19" t="s">
        <v>255</v>
      </c>
    </row>
    <row r="210" spans="1:7" x14ac:dyDescent="0.2">
      <c r="A210" s="17" t="str">
        <f t="shared" si="3"/>
        <v>INDEC-CM - 46212-52</v>
      </c>
      <c r="B210" s="20">
        <v>46212</v>
      </c>
      <c r="C210" s="21" t="s">
        <v>51</v>
      </c>
      <c r="D210" s="17">
        <v>52</v>
      </c>
      <c r="E210" s="22" t="s">
        <v>256</v>
      </c>
      <c r="F210" s="22"/>
      <c r="G210" s="22"/>
    </row>
    <row r="211" spans="1:7" x14ac:dyDescent="0.2">
      <c r="A211" s="17" t="str">
        <f t="shared" si="3"/>
        <v>INDEC-CM - 15400-21</v>
      </c>
      <c r="B211" s="20">
        <v>15400</v>
      </c>
      <c r="C211" s="21" t="s">
        <v>51</v>
      </c>
      <c r="D211" s="17">
        <v>21</v>
      </c>
      <c r="E211" s="19" t="s">
        <v>257</v>
      </c>
    </row>
    <row r="212" spans="1:7" x14ac:dyDescent="0.2">
      <c r="A212" s="17" t="str">
        <f t="shared" si="3"/>
        <v>INDEC-CM - 43240-11</v>
      </c>
      <c r="B212" s="20">
        <v>43240</v>
      </c>
      <c r="C212" s="21" t="s">
        <v>51</v>
      </c>
      <c r="D212" s="17">
        <v>11</v>
      </c>
      <c r="E212" s="19" t="s">
        <v>258</v>
      </c>
    </row>
    <row r="213" spans="1:7" x14ac:dyDescent="0.2">
      <c r="A213" s="17" t="str">
        <f t="shared" si="3"/>
        <v>INDEC-CM - 31600-42</v>
      </c>
      <c r="B213" s="20">
        <v>31600</v>
      </c>
      <c r="C213" s="21" t="s">
        <v>51</v>
      </c>
      <c r="D213" s="17">
        <v>42</v>
      </c>
      <c r="E213" s="22" t="s">
        <v>259</v>
      </c>
      <c r="F213" s="22"/>
      <c r="G213" s="22"/>
    </row>
    <row r="214" spans="1:7" x14ac:dyDescent="0.2">
      <c r="A214" s="17" t="str">
        <f t="shared" si="3"/>
        <v>INDEC-CM - 42120-42</v>
      </c>
      <c r="B214" s="20">
        <v>42120</v>
      </c>
      <c r="C214" s="21" t="s">
        <v>51</v>
      </c>
      <c r="D214" s="17">
        <v>42</v>
      </c>
      <c r="E214" s="22" t="s">
        <v>260</v>
      </c>
      <c r="F214" s="22"/>
      <c r="G214" s="22"/>
    </row>
    <row r="215" spans="1:7" x14ac:dyDescent="0.2">
      <c r="A215" s="17" t="str">
        <f t="shared" si="3"/>
        <v>INDEC-CM - 42120-41</v>
      </c>
      <c r="B215" s="20">
        <v>42120</v>
      </c>
      <c r="C215" s="21" t="s">
        <v>51</v>
      </c>
      <c r="D215" s="17">
        <v>41</v>
      </c>
      <c r="E215" s="22" t="s">
        <v>261</v>
      </c>
      <c r="F215" s="22"/>
      <c r="G215" s="22"/>
    </row>
    <row r="216" spans="1:7" x14ac:dyDescent="0.2">
      <c r="A216" s="17" t="str">
        <f t="shared" si="3"/>
        <v>INDEC-CM - 42120-51</v>
      </c>
      <c r="B216" s="20">
        <v>42120</v>
      </c>
      <c r="C216" s="21" t="s">
        <v>51</v>
      </c>
      <c r="D216" s="17">
        <v>51</v>
      </c>
      <c r="E216" s="19" t="s">
        <v>262</v>
      </c>
    </row>
    <row r="217" spans="1:7" x14ac:dyDescent="0.2">
      <c r="A217" s="17" t="str">
        <f t="shared" si="3"/>
        <v>INDEC-CM - 37550-11</v>
      </c>
      <c r="B217" s="20">
        <v>37550</v>
      </c>
      <c r="C217" s="21" t="s">
        <v>51</v>
      </c>
      <c r="D217" s="17">
        <v>11</v>
      </c>
      <c r="E217" s="19" t="s">
        <v>263</v>
      </c>
    </row>
    <row r="218" spans="1:7" x14ac:dyDescent="0.2">
      <c r="A218" s="17" t="str">
        <f t="shared" si="3"/>
        <v>INDEC-CM - 37410-11</v>
      </c>
      <c r="B218" s="20">
        <v>37410</v>
      </c>
      <c r="C218" s="21" t="s">
        <v>51</v>
      </c>
      <c r="D218" s="17">
        <v>11</v>
      </c>
      <c r="E218" s="19" t="s">
        <v>264</v>
      </c>
    </row>
    <row r="219" spans="1:7" x14ac:dyDescent="0.2">
      <c r="A219" s="17" t="str">
        <f t="shared" si="3"/>
        <v>INDEC-CM - 31210-33</v>
      </c>
      <c r="B219" s="20">
        <v>31210</v>
      </c>
      <c r="C219" s="21" t="s">
        <v>51</v>
      </c>
      <c r="D219" s="17">
        <v>33</v>
      </c>
      <c r="E219" s="19" t="s">
        <v>265</v>
      </c>
    </row>
    <row r="220" spans="1:7" x14ac:dyDescent="0.2">
      <c r="A220" s="17" t="str">
        <f t="shared" si="3"/>
        <v>INDEC-CM - 37540-21</v>
      </c>
      <c r="B220" s="20">
        <v>37540</v>
      </c>
      <c r="C220" s="21" t="s">
        <v>51</v>
      </c>
      <c r="D220" s="17">
        <v>21</v>
      </c>
      <c r="E220" s="19" t="s">
        <v>266</v>
      </c>
    </row>
    <row r="223" spans="1:7" x14ac:dyDescent="0.2">
      <c r="A223" s="23"/>
      <c r="B223" s="15" t="s">
        <v>545</v>
      </c>
      <c r="C223" s="23"/>
      <c r="D223" s="24"/>
      <c r="E223" s="23"/>
    </row>
    <row r="224" spans="1:7" x14ac:dyDescent="0.2">
      <c r="A224" s="23"/>
      <c r="B224" s="25"/>
      <c r="C224" s="23"/>
      <c r="D224" s="24"/>
      <c r="E224" s="23"/>
    </row>
    <row r="225" spans="1:5" ht="11.25" customHeight="1" x14ac:dyDescent="0.2">
      <c r="A225" s="492" t="s">
        <v>353</v>
      </c>
      <c r="B225" s="491" t="s">
        <v>48</v>
      </c>
      <c r="C225" s="491"/>
      <c r="D225" s="491"/>
      <c r="E225" s="492" t="s">
        <v>49</v>
      </c>
    </row>
    <row r="226" spans="1:5" ht="12" customHeight="1" x14ac:dyDescent="0.2">
      <c r="A226" s="492"/>
      <c r="B226" s="491" t="s">
        <v>50</v>
      </c>
      <c r="C226" s="491"/>
      <c r="D226" s="491"/>
      <c r="E226" s="492"/>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51</v>
      </c>
      <c r="D228" s="24">
        <v>0</v>
      </c>
      <c r="E228" s="23" t="s">
        <v>546</v>
      </c>
    </row>
    <row r="229" spans="1:5" x14ac:dyDescent="0.2">
      <c r="A229" s="17" t="str">
        <f>CONCATENATE("INDEC-CM - ",B229,C229,D229)</f>
        <v>INDEC-CM - 31600-6</v>
      </c>
      <c r="B229" s="27">
        <v>31600</v>
      </c>
      <c r="C229" s="27" t="s">
        <v>51</v>
      </c>
      <c r="D229" s="24">
        <v>6</v>
      </c>
      <c r="E229" s="23" t="s">
        <v>547</v>
      </c>
    </row>
    <row r="230" spans="1:5" x14ac:dyDescent="0.2">
      <c r="A230" s="17" t="str">
        <f>CONCATENATE("INDEC-CM - ",B230,C230,D230)</f>
        <v>INDEC-CM - 41278-0</v>
      </c>
      <c r="B230" s="27">
        <v>41278</v>
      </c>
      <c r="C230" s="27" t="s">
        <v>51</v>
      </c>
      <c r="D230" s="24">
        <v>0</v>
      </c>
      <c r="E230" s="23" t="s">
        <v>548</v>
      </c>
    </row>
    <row r="231" spans="1:5" x14ac:dyDescent="0.2">
      <c r="A231" s="17" t="str">
        <f>CONCATENATE("INDEC-CM - ",B231,C231,D231)</f>
        <v>INDEC-CM - 31600-7</v>
      </c>
      <c r="B231" s="27">
        <v>31600</v>
      </c>
      <c r="C231" s="27" t="s">
        <v>51</v>
      </c>
      <c r="D231" s="24">
        <v>7</v>
      </c>
      <c r="E231" s="23" t="s">
        <v>549</v>
      </c>
    </row>
    <row r="232" spans="1:5" x14ac:dyDescent="0.2">
      <c r="A232" s="17" t="str">
        <f>CONCATENATE("INDEC-CM - ",B232,C232,D232)</f>
        <v>INDEC-CM - 42120-41/42/51</v>
      </c>
      <c r="B232" s="27">
        <v>42120</v>
      </c>
      <c r="C232" s="27" t="s">
        <v>51</v>
      </c>
      <c r="D232" s="24" t="s">
        <v>550</v>
      </c>
      <c r="E232" s="23" t="s">
        <v>551</v>
      </c>
    </row>
    <row r="235" spans="1:5" x14ac:dyDescent="0.2">
      <c r="A235" s="29"/>
      <c r="B235" s="15" t="s">
        <v>553</v>
      </c>
      <c r="C235" s="28"/>
      <c r="D235" s="29"/>
      <c r="E235" s="29"/>
    </row>
    <row r="236" spans="1:5" x14ac:dyDescent="0.2">
      <c r="A236" s="32"/>
      <c r="B236" s="30"/>
      <c r="C236" s="30"/>
      <c r="D236" s="31"/>
      <c r="E236" s="30"/>
    </row>
    <row r="237" spans="1:5" x14ac:dyDescent="0.2">
      <c r="A237" s="492" t="s">
        <v>353</v>
      </c>
      <c r="B237" s="491" t="s">
        <v>48</v>
      </c>
      <c r="C237" s="491"/>
      <c r="D237" s="491"/>
      <c r="E237" s="491" t="s">
        <v>337</v>
      </c>
    </row>
    <row r="238" spans="1:5" x14ac:dyDescent="0.2">
      <c r="A238" s="492"/>
      <c r="B238" s="492"/>
      <c r="C238" s="492"/>
      <c r="D238" s="492"/>
      <c r="E238" s="491"/>
    </row>
    <row r="239" spans="1:5" x14ac:dyDescent="0.2">
      <c r="A239" s="30"/>
      <c r="B239" s="30"/>
      <c r="C239" s="30"/>
      <c r="D239" s="33"/>
      <c r="E239" s="34" t="s">
        <v>273</v>
      </c>
    </row>
    <row r="240" spans="1:5" x14ac:dyDescent="0.2">
      <c r="A240" s="30"/>
      <c r="B240" s="30"/>
      <c r="C240" s="30"/>
      <c r="D240" s="33"/>
      <c r="E240" s="34"/>
    </row>
    <row r="241" spans="1:5" x14ac:dyDescent="0.2">
      <c r="A241" s="32"/>
      <c r="B241" s="30"/>
      <c r="C241" s="30"/>
      <c r="D241" s="31"/>
      <c r="E241" s="28" t="s">
        <v>338</v>
      </c>
    </row>
    <row r="242" spans="1:5" x14ac:dyDescent="0.2">
      <c r="A242" s="32"/>
      <c r="B242" s="30"/>
      <c r="C242" s="30"/>
      <c r="D242" s="31"/>
      <c r="E242" s="28"/>
    </row>
    <row r="243" spans="1:5" x14ac:dyDescent="0.2">
      <c r="A243" s="30"/>
      <c r="B243" s="32"/>
      <c r="C243" s="30"/>
      <c r="D243" s="33"/>
      <c r="E243" s="28" t="s">
        <v>339</v>
      </c>
    </row>
    <row r="244" spans="1:5" x14ac:dyDescent="0.2">
      <c r="A244" s="17" t="str">
        <f>CONCATENATE("INDEC-MO - ",B244,C244,D244)</f>
        <v>INDEC-MO - 51560-11</v>
      </c>
      <c r="B244" s="35">
        <v>51560</v>
      </c>
      <c r="C244" s="30" t="s">
        <v>51</v>
      </c>
      <c r="D244" s="33">
        <v>11</v>
      </c>
      <c r="E244" s="36" t="s">
        <v>340</v>
      </c>
    </row>
    <row r="245" spans="1:5" x14ac:dyDescent="0.2">
      <c r="A245" s="17" t="str">
        <f>CONCATENATE("INDEC-MO - ",B245,C245,D245)</f>
        <v>INDEC-MO - 51560-12</v>
      </c>
      <c r="B245" s="35">
        <v>51560</v>
      </c>
      <c r="C245" s="30" t="s">
        <v>51</v>
      </c>
      <c r="D245" s="33">
        <v>12</v>
      </c>
      <c r="E245" s="36" t="s">
        <v>341</v>
      </c>
    </row>
    <row r="246" spans="1:5" x14ac:dyDescent="0.2">
      <c r="A246" s="17" t="str">
        <f>CONCATENATE("INDEC-MO - ",B246,C246,D246)</f>
        <v>INDEC-MO - 51560-13</v>
      </c>
      <c r="B246" s="35">
        <v>51560</v>
      </c>
      <c r="C246" s="30" t="s">
        <v>51</v>
      </c>
      <c r="D246" s="33">
        <v>13</v>
      </c>
      <c r="E246" s="36" t="s">
        <v>342</v>
      </c>
    </row>
    <row r="247" spans="1:5" x14ac:dyDescent="0.2">
      <c r="A247" s="17" t="str">
        <f>CONCATENATE("INDEC-MO - ",B247,C247,D247)</f>
        <v>INDEC-MO - 51560-14</v>
      </c>
      <c r="B247" s="35">
        <v>51560</v>
      </c>
      <c r="C247" s="30" t="s">
        <v>51</v>
      </c>
      <c r="D247" s="33">
        <v>14</v>
      </c>
      <c r="E247" s="36" t="s">
        <v>343</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51</v>
      </c>
      <c r="D249" s="33">
        <v>32</v>
      </c>
      <c r="E249" s="28" t="s">
        <v>344</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51</v>
      </c>
      <c r="D251" s="33">
        <v>1</v>
      </c>
      <c r="E251" s="34" t="s">
        <v>345</v>
      </c>
    </row>
    <row r="252" spans="1:5" x14ac:dyDescent="0.2">
      <c r="A252" s="17" t="str">
        <f>CONCATENATE(B252,C252,D252)</f>
        <v/>
      </c>
      <c r="B252" s="35"/>
      <c r="C252" s="30"/>
      <c r="D252" s="33"/>
      <c r="E252" s="30"/>
    </row>
    <row r="253" spans="1:5" x14ac:dyDescent="0.2">
      <c r="A253" s="17" t="str">
        <f>CONCATENATE(B253,C253,D253)</f>
        <v/>
      </c>
      <c r="B253" s="35"/>
      <c r="C253" s="30"/>
      <c r="D253" s="33"/>
      <c r="E253" s="34" t="s">
        <v>346</v>
      </c>
    </row>
    <row r="254" spans="1:5" x14ac:dyDescent="0.2">
      <c r="A254" s="17" t="str">
        <f t="shared" ref="A254:A259" si="4">CONCATENATE("INDEC-MO - ",B254,C254,D254)</f>
        <v>INDEC-MO - 51641-1</v>
      </c>
      <c r="B254" s="35">
        <v>51641</v>
      </c>
      <c r="C254" s="30" t="s">
        <v>51</v>
      </c>
      <c r="D254" s="33">
        <v>1</v>
      </c>
      <c r="E254" s="36" t="s">
        <v>347</v>
      </c>
    </row>
    <row r="255" spans="1:5" x14ac:dyDescent="0.2">
      <c r="A255" s="17" t="str">
        <f t="shared" si="4"/>
        <v>INDEC-MO - 51620-1</v>
      </c>
      <c r="B255" s="35">
        <v>51620</v>
      </c>
      <c r="C255" s="30" t="s">
        <v>51</v>
      </c>
      <c r="D255" s="33">
        <v>1</v>
      </c>
      <c r="E255" s="36" t="s">
        <v>348</v>
      </c>
    </row>
    <row r="256" spans="1:5" x14ac:dyDescent="0.2">
      <c r="A256" s="17" t="str">
        <f t="shared" si="4"/>
        <v>INDEC-MO - 51690-1</v>
      </c>
      <c r="B256" s="35">
        <v>51690</v>
      </c>
      <c r="C256" s="30" t="s">
        <v>51</v>
      </c>
      <c r="D256" s="33">
        <v>1</v>
      </c>
      <c r="E256" s="36" t="s">
        <v>349</v>
      </c>
    </row>
    <row r="257" spans="1:7" x14ac:dyDescent="0.2">
      <c r="A257" s="17" t="str">
        <f t="shared" si="4"/>
        <v>INDEC-MO - 51630-1</v>
      </c>
      <c r="B257" s="35">
        <v>51630</v>
      </c>
      <c r="C257" s="30" t="s">
        <v>51</v>
      </c>
      <c r="D257" s="33">
        <v>1</v>
      </c>
      <c r="E257" s="36" t="s">
        <v>350</v>
      </c>
    </row>
    <row r="258" spans="1:7" x14ac:dyDescent="0.2">
      <c r="A258" s="17" t="str">
        <f t="shared" si="4"/>
        <v>INDEC-MO - 51720-1</v>
      </c>
      <c r="B258" s="35">
        <v>51720</v>
      </c>
      <c r="C258" s="30" t="s">
        <v>51</v>
      </c>
      <c r="D258" s="33">
        <v>1</v>
      </c>
      <c r="E258" s="36" t="s">
        <v>351</v>
      </c>
    </row>
    <row r="259" spans="1:7" x14ac:dyDescent="0.2">
      <c r="A259" s="17" t="str">
        <f t="shared" si="4"/>
        <v>INDEC-MO - 51730-1</v>
      </c>
      <c r="B259" s="35">
        <v>51730</v>
      </c>
      <c r="C259" s="30" t="s">
        <v>51</v>
      </c>
      <c r="D259" s="33">
        <v>1</v>
      </c>
      <c r="E259" s="36" t="s">
        <v>352</v>
      </c>
    </row>
    <row r="262" spans="1:7" x14ac:dyDescent="0.2">
      <c r="A262" s="39"/>
      <c r="B262" s="15" t="s">
        <v>554</v>
      </c>
      <c r="C262" s="37"/>
      <c r="D262" s="38"/>
      <c r="E262" s="38"/>
      <c r="F262" s="38"/>
      <c r="G262" s="39"/>
    </row>
    <row r="263" spans="1:7" x14ac:dyDescent="0.2">
      <c r="A263" s="41"/>
      <c r="B263" s="37"/>
      <c r="C263" s="37"/>
      <c r="D263" s="40"/>
      <c r="E263" s="37"/>
      <c r="F263" s="37"/>
      <c r="G263" s="25"/>
    </row>
    <row r="264" spans="1:7" ht="11.25" customHeight="1" x14ac:dyDescent="0.2">
      <c r="A264" s="492" t="s">
        <v>353</v>
      </c>
      <c r="B264" s="491" t="s">
        <v>48</v>
      </c>
      <c r="C264" s="491"/>
      <c r="D264" s="491"/>
      <c r="E264" s="491" t="s">
        <v>337</v>
      </c>
      <c r="F264" s="42"/>
      <c r="G264" s="42"/>
    </row>
    <row r="265" spans="1:7" x14ac:dyDescent="0.2">
      <c r="A265" s="492"/>
      <c r="B265" s="492"/>
      <c r="C265" s="492"/>
      <c r="D265" s="492"/>
      <c r="E265" s="491"/>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51</v>
      </c>
      <c r="D267" s="33">
        <v>1</v>
      </c>
      <c r="E267" s="27" t="s">
        <v>555</v>
      </c>
      <c r="F267" s="37"/>
      <c r="G267" s="37"/>
    </row>
    <row r="268" spans="1:7" x14ac:dyDescent="0.2">
      <c r="A268" s="37"/>
      <c r="B268" s="37"/>
      <c r="C268" s="37"/>
      <c r="D268" s="38"/>
      <c r="E268" s="37"/>
      <c r="F268" s="37"/>
      <c r="G268" s="37"/>
    </row>
    <row r="271" spans="1:7" x14ac:dyDescent="0.2">
      <c r="A271" s="28"/>
      <c r="B271" s="15" t="s">
        <v>354</v>
      </c>
      <c r="C271" s="28"/>
      <c r="D271" s="29"/>
    </row>
    <row r="272" spans="1:7" x14ac:dyDescent="0.2">
      <c r="A272" s="30"/>
      <c r="B272" s="30"/>
      <c r="C272" s="30"/>
      <c r="D272" s="33"/>
    </row>
    <row r="273" spans="1:5" x14ac:dyDescent="0.2">
      <c r="A273" s="492" t="s">
        <v>353</v>
      </c>
      <c r="B273" s="491" t="s">
        <v>48</v>
      </c>
      <c r="C273" s="491"/>
      <c r="D273" s="491"/>
      <c r="E273" s="491" t="s">
        <v>355</v>
      </c>
    </row>
    <row r="274" spans="1:5" x14ac:dyDescent="0.2">
      <c r="A274" s="492"/>
      <c r="B274" s="491" t="s">
        <v>50</v>
      </c>
      <c r="C274" s="491"/>
      <c r="D274" s="491"/>
      <c r="E274" s="491"/>
    </row>
    <row r="275" spans="1:5" x14ac:dyDescent="0.2">
      <c r="B275" s="30"/>
      <c r="C275" s="30"/>
      <c r="D275" s="33"/>
      <c r="E275" s="43"/>
    </row>
    <row r="276" spans="1:5" x14ac:dyDescent="0.2">
      <c r="A276" s="17" t="str">
        <f t="shared" ref="A276:A283" si="5">CONCATENATE("INDEC-EC - ",B276,C276,D276)</f>
        <v>INDEC-EC - 43520-11</v>
      </c>
      <c r="B276" s="36">
        <v>43520</v>
      </c>
      <c r="C276" s="36" t="s">
        <v>51</v>
      </c>
      <c r="D276" s="33">
        <v>11</v>
      </c>
      <c r="E276" s="36" t="s">
        <v>356</v>
      </c>
    </row>
    <row r="277" spans="1:5" x14ac:dyDescent="0.2">
      <c r="A277" s="17" t="str">
        <f t="shared" si="5"/>
        <v>INDEC-EC - 44440-2</v>
      </c>
      <c r="B277" s="36">
        <v>44440</v>
      </c>
      <c r="C277" s="36" t="s">
        <v>51</v>
      </c>
      <c r="D277" s="33">
        <v>2</v>
      </c>
      <c r="E277" s="36" t="s">
        <v>357</v>
      </c>
    </row>
    <row r="278" spans="1:5" x14ac:dyDescent="0.2">
      <c r="A278" s="17" t="str">
        <f t="shared" si="5"/>
        <v>INDEC-EC - 44221-11</v>
      </c>
      <c r="B278" s="36">
        <v>44221</v>
      </c>
      <c r="C278" s="36" t="s">
        <v>51</v>
      </c>
      <c r="D278" s="33">
        <v>11</v>
      </c>
      <c r="E278" s="36" t="s">
        <v>358</v>
      </c>
    </row>
    <row r="279" spans="1:5" x14ac:dyDescent="0.2">
      <c r="A279" s="17" t="str">
        <f t="shared" si="5"/>
        <v>INDEC-EC - 44221-12</v>
      </c>
      <c r="B279" s="36">
        <v>44221</v>
      </c>
      <c r="C279" s="36" t="s">
        <v>51</v>
      </c>
      <c r="D279" s="33">
        <v>12</v>
      </c>
      <c r="E279" s="36" t="s">
        <v>359</v>
      </c>
    </row>
    <row r="280" spans="1:5" x14ac:dyDescent="0.2">
      <c r="A280" s="17" t="str">
        <f t="shared" si="5"/>
        <v>INDEC-EC - 43520-21</v>
      </c>
      <c r="B280" s="36">
        <v>43520</v>
      </c>
      <c r="C280" s="36" t="s">
        <v>51</v>
      </c>
      <c r="D280" s="33">
        <v>21</v>
      </c>
      <c r="E280" s="36" t="s">
        <v>360</v>
      </c>
    </row>
    <row r="281" spans="1:5" x14ac:dyDescent="0.2">
      <c r="A281" s="17" t="str">
        <f t="shared" si="5"/>
        <v>INDEC-EC - 44231-21</v>
      </c>
      <c r="B281" s="36">
        <v>44231</v>
      </c>
      <c r="C281" s="36" t="s">
        <v>51</v>
      </c>
      <c r="D281" s="33">
        <v>21</v>
      </c>
      <c r="E281" s="36" t="s">
        <v>361</v>
      </c>
    </row>
    <row r="282" spans="1:5" x14ac:dyDescent="0.2">
      <c r="A282" s="17" t="str">
        <f t="shared" si="5"/>
        <v>INDEC-EC - 44440-11</v>
      </c>
      <c r="B282" s="36">
        <v>44440</v>
      </c>
      <c r="C282" s="36" t="s">
        <v>51</v>
      </c>
      <c r="D282" s="33">
        <v>11</v>
      </c>
      <c r="E282" s="36" t="s">
        <v>362</v>
      </c>
    </row>
    <row r="283" spans="1:5" x14ac:dyDescent="0.2">
      <c r="A283" s="17" t="str">
        <f t="shared" si="5"/>
        <v>INDEC-EC - 44231-11</v>
      </c>
      <c r="B283" s="36">
        <v>44231</v>
      </c>
      <c r="C283" s="36" t="s">
        <v>51</v>
      </c>
      <c r="D283" s="33">
        <v>11</v>
      </c>
      <c r="E283" s="36" t="s">
        <v>363</v>
      </c>
    </row>
    <row r="286" spans="1:5" x14ac:dyDescent="0.2">
      <c r="A286" s="28"/>
      <c r="B286" s="15" t="s">
        <v>364</v>
      </c>
      <c r="C286" s="28"/>
      <c r="D286" s="29"/>
    </row>
    <row r="287" spans="1:5" x14ac:dyDescent="0.2">
      <c r="A287" s="30"/>
      <c r="B287" s="30"/>
      <c r="C287" s="30"/>
      <c r="D287" s="33"/>
    </row>
    <row r="288" spans="1:5" x14ac:dyDescent="0.2">
      <c r="A288" s="492" t="s">
        <v>353</v>
      </c>
      <c r="B288" s="491" t="s">
        <v>48</v>
      </c>
      <c r="C288" s="491"/>
      <c r="D288" s="491"/>
      <c r="E288" s="491" t="s">
        <v>365</v>
      </c>
    </row>
    <row r="289" spans="1:7" x14ac:dyDescent="0.2">
      <c r="A289" s="492"/>
      <c r="B289" s="491" t="s">
        <v>50</v>
      </c>
      <c r="C289" s="491"/>
      <c r="D289" s="491"/>
      <c r="E289" s="491"/>
    </row>
    <row r="290" spans="1:7" x14ac:dyDescent="0.2">
      <c r="B290" s="30"/>
      <c r="C290" s="30"/>
      <c r="D290" s="33"/>
      <c r="E290" s="43"/>
    </row>
    <row r="291" spans="1:7" x14ac:dyDescent="0.2">
      <c r="A291" s="17" t="str">
        <f t="shared" ref="A291:A298" si="6">CONCATENATE("INDEC-SA - ",B291,C291,D291)</f>
        <v>INDEC-SA - 83107-1</v>
      </c>
      <c r="B291" s="30">
        <v>83107</v>
      </c>
      <c r="C291" s="30" t="s">
        <v>51</v>
      </c>
      <c r="D291" s="33">
        <v>1</v>
      </c>
      <c r="E291" s="30" t="s">
        <v>366</v>
      </c>
    </row>
    <row r="292" spans="1:7" x14ac:dyDescent="0.2">
      <c r="A292" s="17" t="str">
        <f t="shared" si="6"/>
        <v>INDEC-SA - 71240-21</v>
      </c>
      <c r="B292" s="30">
        <v>71240</v>
      </c>
      <c r="C292" s="30" t="s">
        <v>51</v>
      </c>
      <c r="D292" s="33">
        <v>21</v>
      </c>
      <c r="E292" s="30" t="s">
        <v>367</v>
      </c>
    </row>
    <row r="293" spans="1:7" x14ac:dyDescent="0.2">
      <c r="A293" s="17" t="str">
        <f t="shared" si="6"/>
        <v>INDEC-SA - 71240-31</v>
      </c>
      <c r="B293" s="30">
        <v>71240</v>
      </c>
      <c r="C293" s="30" t="s">
        <v>51</v>
      </c>
      <c r="D293" s="33">
        <v>31</v>
      </c>
      <c r="E293" s="30" t="s">
        <v>368</v>
      </c>
    </row>
    <row r="294" spans="1:7" x14ac:dyDescent="0.2">
      <c r="A294" s="17" t="str">
        <f t="shared" si="6"/>
        <v>INDEC-SA - 71240-11</v>
      </c>
      <c r="B294" s="30">
        <v>71240</v>
      </c>
      <c r="C294" s="30" t="s">
        <v>51</v>
      </c>
      <c r="D294" s="33">
        <v>11</v>
      </c>
      <c r="E294" s="30" t="s">
        <v>369</v>
      </c>
    </row>
    <row r="295" spans="1:7" x14ac:dyDescent="0.2">
      <c r="A295" s="17" t="str">
        <f t="shared" si="6"/>
        <v>INDEC-SA - 74110-11</v>
      </c>
      <c r="B295" s="30">
        <v>74110</v>
      </c>
      <c r="C295" s="30" t="s">
        <v>51</v>
      </c>
      <c r="D295" s="33">
        <v>11</v>
      </c>
      <c r="E295" s="30" t="s">
        <v>370</v>
      </c>
    </row>
    <row r="296" spans="1:7" x14ac:dyDescent="0.2">
      <c r="A296" s="17" t="str">
        <f t="shared" si="6"/>
        <v>INDEC-SA - 71233-11</v>
      </c>
      <c r="B296" s="30">
        <v>71233</v>
      </c>
      <c r="C296" s="30" t="s">
        <v>51</v>
      </c>
      <c r="D296" s="33">
        <v>11</v>
      </c>
      <c r="E296" s="30" t="s">
        <v>371</v>
      </c>
    </row>
    <row r="297" spans="1:7" x14ac:dyDescent="0.2">
      <c r="A297" s="17" t="str">
        <f t="shared" si="6"/>
        <v>INDEC-SA - 51800-11</v>
      </c>
      <c r="B297" s="30">
        <v>51800</v>
      </c>
      <c r="C297" s="30" t="s">
        <v>51</v>
      </c>
      <c r="D297" s="33">
        <v>11</v>
      </c>
      <c r="E297" s="44" t="s">
        <v>372</v>
      </c>
    </row>
    <row r="298" spans="1:7" x14ac:dyDescent="0.2">
      <c r="A298" s="17" t="str">
        <f t="shared" si="6"/>
        <v>INDEC-SA - 51800-21</v>
      </c>
      <c r="B298" s="30">
        <v>51800</v>
      </c>
      <c r="C298" s="30" t="s">
        <v>51</v>
      </c>
      <c r="D298" s="33">
        <v>21</v>
      </c>
      <c r="E298" s="30" t="s">
        <v>373</v>
      </c>
    </row>
    <row r="301" spans="1:7" x14ac:dyDescent="0.2">
      <c r="A301" s="45"/>
      <c r="B301" s="15" t="s">
        <v>513</v>
      </c>
      <c r="C301" s="45"/>
      <c r="D301" s="46"/>
      <c r="E301" s="45"/>
      <c r="F301" s="45"/>
      <c r="G301" s="45"/>
    </row>
    <row r="303" spans="1:7" x14ac:dyDescent="0.2">
      <c r="A303" s="492" t="s">
        <v>353</v>
      </c>
      <c r="B303" s="491" t="s">
        <v>48</v>
      </c>
      <c r="C303" s="491"/>
      <c r="D303" s="491"/>
      <c r="E303" s="492" t="s">
        <v>49</v>
      </c>
    </row>
    <row r="304" spans="1:7" x14ac:dyDescent="0.2">
      <c r="A304" s="492"/>
      <c r="B304" s="491" t="s">
        <v>50</v>
      </c>
      <c r="C304" s="491"/>
      <c r="D304" s="491"/>
      <c r="E304" s="492"/>
    </row>
    <row r="305" spans="1:5" x14ac:dyDescent="0.2">
      <c r="A305" s="18"/>
      <c r="B305" s="43"/>
      <c r="C305" s="43"/>
      <c r="D305" s="43"/>
      <c r="E305" s="18"/>
    </row>
    <row r="306" spans="1:5" x14ac:dyDescent="0.2">
      <c r="A306" s="17" t="str">
        <f t="shared" ref="A306:A337" si="7">CONCATENATE("INDEC-PB - ",B306,C306,D306)</f>
        <v>INDEC-PB - 42120-1</v>
      </c>
      <c r="B306" s="17">
        <v>42120</v>
      </c>
      <c r="C306" s="19" t="s">
        <v>51</v>
      </c>
      <c r="D306" s="17">
        <v>1</v>
      </c>
      <c r="E306" s="47" t="s">
        <v>374</v>
      </c>
    </row>
    <row r="307" spans="1:5" x14ac:dyDescent="0.2">
      <c r="A307" s="17" t="str">
        <f t="shared" si="7"/>
        <v>INDEC-PB - 42120-2</v>
      </c>
      <c r="B307" s="17">
        <v>42120</v>
      </c>
      <c r="C307" s="19" t="s">
        <v>51</v>
      </c>
      <c r="D307" s="17">
        <v>2</v>
      </c>
      <c r="E307" s="47" t="s">
        <v>375</v>
      </c>
    </row>
    <row r="308" spans="1:5" x14ac:dyDescent="0.2">
      <c r="A308" s="17" t="str">
        <f t="shared" si="7"/>
        <v>INDEC-PB - 37910-1</v>
      </c>
      <c r="B308" s="17">
        <v>37910</v>
      </c>
      <c r="C308" s="19" t="s">
        <v>51</v>
      </c>
      <c r="D308" s="17">
        <v>1</v>
      </c>
      <c r="E308" s="47" t="s">
        <v>376</v>
      </c>
    </row>
    <row r="309" spans="1:5" x14ac:dyDescent="0.2">
      <c r="A309" s="17" t="str">
        <f t="shared" si="7"/>
        <v>INDEC-PB - 42921-4</v>
      </c>
      <c r="B309" s="17">
        <v>42921</v>
      </c>
      <c r="C309" s="19" t="s">
        <v>51</v>
      </c>
      <c r="D309" s="17">
        <v>4</v>
      </c>
      <c r="E309" s="47" t="s">
        <v>377</v>
      </c>
    </row>
    <row r="310" spans="1:5" x14ac:dyDescent="0.2">
      <c r="A310" s="17" t="str">
        <f t="shared" si="7"/>
        <v>INDEC-PB - 44251-1</v>
      </c>
      <c r="B310" s="17">
        <v>44251</v>
      </c>
      <c r="C310" s="19" t="s">
        <v>51</v>
      </c>
      <c r="D310" s="17">
        <v>1</v>
      </c>
      <c r="E310" s="47" t="s">
        <v>378</v>
      </c>
    </row>
    <row r="311" spans="1:5" x14ac:dyDescent="0.2">
      <c r="A311" s="17" t="str">
        <f t="shared" si="7"/>
        <v>INDEC-PB - 42922-1</v>
      </c>
      <c r="B311" s="17">
        <v>42922</v>
      </c>
      <c r="C311" s="19" t="s">
        <v>51</v>
      </c>
      <c r="D311" s="17">
        <v>1</v>
      </c>
      <c r="E311" s="47" t="s">
        <v>379</v>
      </c>
    </row>
    <row r="312" spans="1:5" x14ac:dyDescent="0.2">
      <c r="A312" s="17" t="str">
        <f t="shared" si="7"/>
        <v>INDEC-PB - 33380-1</v>
      </c>
      <c r="B312" s="17">
        <v>33380</v>
      </c>
      <c r="C312" s="19" t="s">
        <v>51</v>
      </c>
      <c r="D312" s="17">
        <v>1</v>
      </c>
      <c r="E312" s="47" t="s">
        <v>380</v>
      </c>
    </row>
    <row r="313" spans="1:5" x14ac:dyDescent="0.2">
      <c r="A313" s="17" t="str">
        <f t="shared" si="7"/>
        <v>INDEC-PB - 49229-1</v>
      </c>
      <c r="B313" s="17">
        <v>49229</v>
      </c>
      <c r="C313" s="19" t="s">
        <v>51</v>
      </c>
      <c r="D313" s="17">
        <v>1</v>
      </c>
      <c r="E313" s="47" t="s">
        <v>381</v>
      </c>
    </row>
    <row r="314" spans="1:5" x14ac:dyDescent="0.2">
      <c r="A314" s="17" t="str">
        <f t="shared" si="7"/>
        <v>INDEC-PB - 46420-1</v>
      </c>
      <c r="B314" s="17">
        <v>46420</v>
      </c>
      <c r="C314" s="19" t="s">
        <v>51</v>
      </c>
      <c r="D314" s="17">
        <v>1</v>
      </c>
      <c r="E314" s="47" t="s">
        <v>382</v>
      </c>
    </row>
    <row r="315" spans="1:5" x14ac:dyDescent="0.2">
      <c r="A315" s="17" t="str">
        <f t="shared" si="7"/>
        <v>INDEC-PB - 41263-1</v>
      </c>
      <c r="B315" s="17">
        <v>41263</v>
      </c>
      <c r="C315" s="19" t="s">
        <v>51</v>
      </c>
      <c r="D315" s="17">
        <v>1</v>
      </c>
      <c r="E315" s="47" t="s">
        <v>383</v>
      </c>
    </row>
    <row r="316" spans="1:5" x14ac:dyDescent="0.2">
      <c r="A316" s="17" t="str">
        <f t="shared" si="7"/>
        <v>INDEC-PB - 41241-1</v>
      </c>
      <c r="B316" s="17">
        <v>41241</v>
      </c>
      <c r="C316" s="19" t="s">
        <v>51</v>
      </c>
      <c r="D316" s="17">
        <v>1</v>
      </c>
      <c r="E316" s="47" t="s">
        <v>384</v>
      </c>
    </row>
    <row r="317" spans="1:5" x14ac:dyDescent="0.2">
      <c r="A317" s="17" t="str">
        <f t="shared" si="7"/>
        <v>INDEC-PB - 44216-1</v>
      </c>
      <c r="B317" s="17">
        <v>44216</v>
      </c>
      <c r="C317" s="19" t="s">
        <v>51</v>
      </c>
      <c r="D317" s="17">
        <v>1</v>
      </c>
      <c r="E317" s="47" t="s">
        <v>385</v>
      </c>
    </row>
    <row r="318" spans="1:5" x14ac:dyDescent="0.2">
      <c r="A318" s="17" t="str">
        <f t="shared" si="7"/>
        <v>INDEC-PB - 15400-1</v>
      </c>
      <c r="B318" s="17">
        <v>15400</v>
      </c>
      <c r="C318" s="19" t="s">
        <v>51</v>
      </c>
      <c r="D318" s="17">
        <v>1</v>
      </c>
      <c r="E318" s="47" t="s">
        <v>386</v>
      </c>
    </row>
    <row r="319" spans="1:5" x14ac:dyDescent="0.2">
      <c r="A319" s="17" t="str">
        <f t="shared" si="7"/>
        <v>INDEC-PB - 15310-1</v>
      </c>
      <c r="B319" s="17">
        <v>15310</v>
      </c>
      <c r="C319" s="19" t="s">
        <v>51</v>
      </c>
      <c r="D319" s="17">
        <v>1</v>
      </c>
      <c r="E319" s="47" t="s">
        <v>387</v>
      </c>
    </row>
    <row r="320" spans="1:5" x14ac:dyDescent="0.2">
      <c r="A320" s="17" t="str">
        <f t="shared" si="7"/>
        <v>INDEC-PB - 37210-1</v>
      </c>
      <c r="B320" s="17">
        <v>37210</v>
      </c>
      <c r="C320" s="19" t="s">
        <v>51</v>
      </c>
      <c r="D320" s="17">
        <v>1</v>
      </c>
      <c r="E320" s="47" t="s">
        <v>388</v>
      </c>
    </row>
    <row r="321" spans="1:5" x14ac:dyDescent="0.2">
      <c r="A321" s="17" t="str">
        <f t="shared" si="7"/>
        <v>INDEC-PB - 37540-2</v>
      </c>
      <c r="B321" s="17">
        <v>37540</v>
      </c>
      <c r="C321" s="19" t="s">
        <v>51</v>
      </c>
      <c r="D321" s="17">
        <v>2</v>
      </c>
      <c r="E321" s="47" t="s">
        <v>389</v>
      </c>
    </row>
    <row r="322" spans="1:5" x14ac:dyDescent="0.2">
      <c r="A322" s="17" t="str">
        <f t="shared" si="7"/>
        <v>INDEC-PB - 49113-1</v>
      </c>
      <c r="B322" s="17">
        <v>49113</v>
      </c>
      <c r="C322" s="19" t="s">
        <v>51</v>
      </c>
      <c r="D322" s="17">
        <v>1</v>
      </c>
      <c r="E322" s="47" t="s">
        <v>390</v>
      </c>
    </row>
    <row r="323" spans="1:5" x14ac:dyDescent="0.2">
      <c r="A323" s="17" t="str">
        <f t="shared" si="7"/>
        <v>INDEC-PB - 36270-1</v>
      </c>
      <c r="B323" s="17">
        <v>36270</v>
      </c>
      <c r="C323" s="19" t="s">
        <v>51</v>
      </c>
      <c r="D323" s="17">
        <v>1</v>
      </c>
      <c r="E323" s="47" t="s">
        <v>391</v>
      </c>
    </row>
    <row r="324" spans="1:5" x14ac:dyDescent="0.2">
      <c r="A324" s="17" t="str">
        <f t="shared" si="7"/>
        <v>INDEC-PB - 46539-1</v>
      </c>
      <c r="B324" s="17">
        <v>46539</v>
      </c>
      <c r="C324" s="19" t="s">
        <v>51</v>
      </c>
      <c r="D324" s="17">
        <v>1</v>
      </c>
      <c r="E324" s="47" t="s">
        <v>392</v>
      </c>
    </row>
    <row r="325" spans="1:5" x14ac:dyDescent="0.2">
      <c r="A325" s="17" t="str">
        <f t="shared" si="7"/>
        <v>INDEC-PB - 37370-1</v>
      </c>
      <c r="B325" s="17">
        <v>37370</v>
      </c>
      <c r="C325" s="19" t="s">
        <v>51</v>
      </c>
      <c r="D325" s="17">
        <v>1</v>
      </c>
      <c r="E325" s="47" t="s">
        <v>393</v>
      </c>
    </row>
    <row r="326" spans="1:5" x14ac:dyDescent="0.2">
      <c r="A326" s="17" t="str">
        <f t="shared" si="7"/>
        <v>INDEC-PB - 35110-4</v>
      </c>
      <c r="B326" s="17">
        <v>35110</v>
      </c>
      <c r="C326" s="19" t="s">
        <v>51</v>
      </c>
      <c r="D326" s="17">
        <v>4</v>
      </c>
      <c r="E326" s="47" t="s">
        <v>394</v>
      </c>
    </row>
    <row r="327" spans="1:5" x14ac:dyDescent="0.2">
      <c r="A327" s="17" t="str">
        <f t="shared" si="7"/>
        <v>INDEC-PB - 41261-1</v>
      </c>
      <c r="B327" s="17">
        <v>41261</v>
      </c>
      <c r="C327" s="19" t="s">
        <v>51</v>
      </c>
      <c r="D327" s="17">
        <v>1</v>
      </c>
      <c r="E327" s="47" t="s">
        <v>395</v>
      </c>
    </row>
    <row r="328" spans="1:5" x14ac:dyDescent="0.2">
      <c r="A328" s="17" t="str">
        <f t="shared" si="7"/>
        <v>INDEC-PB - 36490-6</v>
      </c>
      <c r="B328" s="17">
        <v>36490</v>
      </c>
      <c r="C328" s="19" t="s">
        <v>51</v>
      </c>
      <c r="D328" s="17">
        <v>6</v>
      </c>
      <c r="E328" s="47" t="s">
        <v>396</v>
      </c>
    </row>
    <row r="329" spans="1:5" x14ac:dyDescent="0.2">
      <c r="A329" s="17" t="str">
        <f t="shared" si="7"/>
        <v>INDEC-PB - 42944-1</v>
      </c>
      <c r="B329" s="17">
        <v>42944</v>
      </c>
      <c r="C329" s="19" t="s">
        <v>51</v>
      </c>
      <c r="D329" s="17">
        <v>1</v>
      </c>
      <c r="E329" s="47" t="s">
        <v>397</v>
      </c>
    </row>
    <row r="330" spans="1:5" x14ac:dyDescent="0.2">
      <c r="A330" s="17" t="str">
        <f t="shared" si="7"/>
        <v>INDEC-PB - 42320-1</v>
      </c>
      <c r="B330" s="17">
        <v>42320</v>
      </c>
      <c r="C330" s="19" t="s">
        <v>51</v>
      </c>
      <c r="D330" s="17">
        <v>1</v>
      </c>
      <c r="E330" s="47" t="s">
        <v>398</v>
      </c>
    </row>
    <row r="331" spans="1:5" x14ac:dyDescent="0.2">
      <c r="A331" s="17" t="str">
        <f t="shared" si="7"/>
        <v>INDEC-PB - 37420-1</v>
      </c>
      <c r="B331" s="17">
        <v>37420</v>
      </c>
      <c r="C331" s="19" t="s">
        <v>51</v>
      </c>
      <c r="D331" s="17">
        <v>1</v>
      </c>
      <c r="E331" s="47" t="s">
        <v>399</v>
      </c>
    </row>
    <row r="332" spans="1:5" x14ac:dyDescent="0.2">
      <c r="A332" s="17" t="str">
        <f t="shared" si="7"/>
        <v>INDEC-PB - 49115-2</v>
      </c>
      <c r="B332" s="17">
        <v>49115</v>
      </c>
      <c r="C332" s="19" t="s">
        <v>51</v>
      </c>
      <c r="D332" s="17">
        <v>2</v>
      </c>
      <c r="E332" s="47" t="s">
        <v>400</v>
      </c>
    </row>
    <row r="333" spans="1:5" x14ac:dyDescent="0.2">
      <c r="A333" s="17" t="str">
        <f t="shared" si="7"/>
        <v>INDEC-PB - 36320-3</v>
      </c>
      <c r="B333" s="17">
        <v>36320</v>
      </c>
      <c r="C333" s="19" t="s">
        <v>51</v>
      </c>
      <c r="D333" s="17">
        <v>3</v>
      </c>
      <c r="E333" s="47" t="s">
        <v>401</v>
      </c>
    </row>
    <row r="334" spans="1:5" x14ac:dyDescent="0.2">
      <c r="A334" s="17" t="str">
        <f t="shared" si="7"/>
        <v>INDEC-PB - 36320-2</v>
      </c>
      <c r="B334" s="17">
        <v>36320</v>
      </c>
      <c r="C334" s="19" t="s">
        <v>51</v>
      </c>
      <c r="D334" s="17">
        <v>2</v>
      </c>
      <c r="E334" s="47" t="s">
        <v>402</v>
      </c>
    </row>
    <row r="335" spans="1:5" x14ac:dyDescent="0.2">
      <c r="A335" s="17" t="str">
        <f t="shared" si="7"/>
        <v>INDEC-PB - 36320-1</v>
      </c>
      <c r="B335" s="17">
        <v>36320</v>
      </c>
      <c r="C335" s="19" t="s">
        <v>51</v>
      </c>
      <c r="D335" s="17">
        <v>1</v>
      </c>
      <c r="E335" s="47" t="s">
        <v>403</v>
      </c>
    </row>
    <row r="336" spans="1:5" x14ac:dyDescent="0.2">
      <c r="A336" s="17" t="str">
        <f t="shared" si="7"/>
        <v>INDEC-PB - 46220-1</v>
      </c>
      <c r="B336" s="17">
        <v>46220</v>
      </c>
      <c r="C336" s="19" t="s">
        <v>51</v>
      </c>
      <c r="D336" s="17">
        <v>1</v>
      </c>
      <c r="E336" s="47" t="s">
        <v>404</v>
      </c>
    </row>
    <row r="337" spans="1:5" x14ac:dyDescent="0.2">
      <c r="A337" s="17" t="str">
        <f t="shared" si="7"/>
        <v>INDEC-PB - 34800-1</v>
      </c>
      <c r="B337" s="17">
        <v>34800</v>
      </c>
      <c r="C337" s="19" t="s">
        <v>51</v>
      </c>
      <c r="D337" s="17">
        <v>1</v>
      </c>
      <c r="E337" s="47" t="s">
        <v>405</v>
      </c>
    </row>
    <row r="338" spans="1:5" x14ac:dyDescent="0.2">
      <c r="A338" s="17" t="str">
        <f t="shared" ref="A338:A369" si="8">CONCATENATE("INDEC-PB - ",B338,C338,D338)</f>
        <v>INDEC-PB - 37440-1</v>
      </c>
      <c r="B338" s="17">
        <v>37440</v>
      </c>
      <c r="C338" s="19" t="s">
        <v>51</v>
      </c>
      <c r="D338" s="17">
        <v>1</v>
      </c>
      <c r="E338" s="47" t="s">
        <v>406</v>
      </c>
    </row>
    <row r="339" spans="1:5" x14ac:dyDescent="0.2">
      <c r="A339" s="17" t="str">
        <f t="shared" si="8"/>
        <v>INDEC-PB - 42992-1</v>
      </c>
      <c r="B339" s="17">
        <v>42992</v>
      </c>
      <c r="C339" s="19" t="s">
        <v>51</v>
      </c>
      <c r="D339" s="17">
        <v>1</v>
      </c>
      <c r="E339" s="47" t="s">
        <v>407</v>
      </c>
    </row>
    <row r="340" spans="1:5" x14ac:dyDescent="0.2">
      <c r="A340" s="17" t="str">
        <f t="shared" si="8"/>
        <v>INDEC-PB - 42999-2</v>
      </c>
      <c r="B340" s="17">
        <v>42999</v>
      </c>
      <c r="C340" s="19" t="s">
        <v>51</v>
      </c>
      <c r="D340" s="17">
        <v>2</v>
      </c>
      <c r="E340" s="47" t="s">
        <v>408</v>
      </c>
    </row>
    <row r="341" spans="1:5" x14ac:dyDescent="0.2">
      <c r="A341" s="17" t="str">
        <f t="shared" si="8"/>
        <v>INDEC-PB - 42944-2</v>
      </c>
      <c r="B341" s="17">
        <v>42944</v>
      </c>
      <c r="C341" s="19" t="s">
        <v>51</v>
      </c>
      <c r="D341" s="17">
        <v>2</v>
      </c>
      <c r="E341" s="47" t="s">
        <v>409</v>
      </c>
    </row>
    <row r="342" spans="1:5" x14ac:dyDescent="0.2">
      <c r="A342" s="17" t="str">
        <f t="shared" si="8"/>
        <v>INDEC-PB - 43230-1</v>
      </c>
      <c r="B342" s="17">
        <v>43230</v>
      </c>
      <c r="C342" s="19" t="s">
        <v>51</v>
      </c>
      <c r="D342" s="17">
        <v>1</v>
      </c>
      <c r="E342" s="47" t="s">
        <v>410</v>
      </c>
    </row>
    <row r="343" spans="1:5" x14ac:dyDescent="0.2">
      <c r="A343" s="17" t="str">
        <f t="shared" si="8"/>
        <v>INDEC-PB - 46340-1</v>
      </c>
      <c r="B343" s="17">
        <v>46340</v>
      </c>
      <c r="C343" s="19" t="s">
        <v>51</v>
      </c>
      <c r="D343" s="17">
        <v>1</v>
      </c>
      <c r="E343" s="47" t="s">
        <v>411</v>
      </c>
    </row>
    <row r="344" spans="1:5" x14ac:dyDescent="0.2">
      <c r="A344" s="17" t="str">
        <f t="shared" si="8"/>
        <v>INDEC-PB - 36270-2</v>
      </c>
      <c r="B344" s="17">
        <v>36270</v>
      </c>
      <c r="C344" s="19" t="s">
        <v>51</v>
      </c>
      <c r="D344" s="17">
        <v>2</v>
      </c>
      <c r="E344" s="47" t="s">
        <v>412</v>
      </c>
    </row>
    <row r="345" spans="1:5" x14ac:dyDescent="0.2">
      <c r="A345" s="17" t="str">
        <f t="shared" si="8"/>
        <v>INDEC-PB - 42190-2</v>
      </c>
      <c r="B345" s="17">
        <v>42190</v>
      </c>
      <c r="C345" s="19" t="s">
        <v>51</v>
      </c>
      <c r="D345" s="17">
        <v>2</v>
      </c>
      <c r="E345" s="47" t="s">
        <v>413</v>
      </c>
    </row>
    <row r="346" spans="1:5" x14ac:dyDescent="0.2">
      <c r="A346" s="17" t="str">
        <f t="shared" si="8"/>
        <v>INDEC-PB - 36990-2</v>
      </c>
      <c r="B346" s="17">
        <v>36990</v>
      </c>
      <c r="C346" s="19" t="s">
        <v>51</v>
      </c>
      <c r="D346" s="17">
        <v>2</v>
      </c>
      <c r="E346" s="47" t="s">
        <v>414</v>
      </c>
    </row>
    <row r="347" spans="1:5" x14ac:dyDescent="0.2">
      <c r="A347" s="17" t="str">
        <f t="shared" si="8"/>
        <v>INDEC-PB - 31600-1</v>
      </c>
      <c r="B347" s="17">
        <v>31600</v>
      </c>
      <c r="C347" s="19" t="s">
        <v>51</v>
      </c>
      <c r="D347" s="17">
        <v>1</v>
      </c>
      <c r="E347" s="47" t="s">
        <v>415</v>
      </c>
    </row>
    <row r="348" spans="1:5" x14ac:dyDescent="0.2">
      <c r="A348" s="17" t="str">
        <f t="shared" si="8"/>
        <v>INDEC-PB - 32600-1</v>
      </c>
      <c r="B348" s="17">
        <v>32600</v>
      </c>
      <c r="C348" s="19" t="s">
        <v>51</v>
      </c>
      <c r="D348" s="17">
        <v>1</v>
      </c>
      <c r="E348" s="47" t="s">
        <v>416</v>
      </c>
    </row>
    <row r="349" spans="1:5" x14ac:dyDescent="0.2">
      <c r="A349" s="17" t="str">
        <f t="shared" si="8"/>
        <v>INDEC-PB - 36111-3</v>
      </c>
      <c r="B349" s="17">
        <v>36111</v>
      </c>
      <c r="C349" s="19" t="s">
        <v>51</v>
      </c>
      <c r="D349" s="17">
        <v>3</v>
      </c>
      <c r="E349" s="47" t="s">
        <v>417</v>
      </c>
    </row>
    <row r="350" spans="1:5" x14ac:dyDescent="0.2">
      <c r="A350" s="17" t="str">
        <f t="shared" si="8"/>
        <v>INDEC-PB - 36111-2</v>
      </c>
      <c r="B350" s="17">
        <v>36111</v>
      </c>
      <c r="C350" s="19" t="s">
        <v>51</v>
      </c>
      <c r="D350" s="17">
        <v>2</v>
      </c>
      <c r="E350" s="47" t="s">
        <v>418</v>
      </c>
    </row>
    <row r="351" spans="1:5" x14ac:dyDescent="0.2">
      <c r="A351" s="17" t="str">
        <f t="shared" si="8"/>
        <v>INDEC-PB - 36111-1</v>
      </c>
      <c r="B351" s="17">
        <v>36111</v>
      </c>
      <c r="C351" s="19" t="s">
        <v>51</v>
      </c>
      <c r="D351" s="17">
        <v>1</v>
      </c>
      <c r="E351" s="47" t="s">
        <v>419</v>
      </c>
    </row>
    <row r="352" spans="1:5" x14ac:dyDescent="0.2">
      <c r="A352" s="17" t="str">
        <f t="shared" si="8"/>
        <v>INDEC-PB - 42921-1</v>
      </c>
      <c r="B352" s="17">
        <v>42921</v>
      </c>
      <c r="C352" s="19" t="s">
        <v>51</v>
      </c>
      <c r="D352" s="17">
        <v>1</v>
      </c>
      <c r="E352" s="47" t="s">
        <v>420</v>
      </c>
    </row>
    <row r="353" spans="1:5" x14ac:dyDescent="0.2">
      <c r="A353" s="17" t="str">
        <f t="shared" si="8"/>
        <v>INDEC-PB - 34800-2</v>
      </c>
      <c r="B353" s="17">
        <v>34800</v>
      </c>
      <c r="C353" s="19" t="s">
        <v>51</v>
      </c>
      <c r="D353" s="17">
        <v>2</v>
      </c>
      <c r="E353" s="47" t="s">
        <v>421</v>
      </c>
    </row>
    <row r="354" spans="1:5" x14ac:dyDescent="0.2">
      <c r="A354" s="17" t="str">
        <f t="shared" si="8"/>
        <v>INDEC-PB - 49129-1</v>
      </c>
      <c r="B354" s="17">
        <v>49129</v>
      </c>
      <c r="C354" s="19" t="s">
        <v>51</v>
      </c>
      <c r="D354" s="17">
        <v>1</v>
      </c>
      <c r="E354" s="47" t="s">
        <v>422</v>
      </c>
    </row>
    <row r="355" spans="1:5" x14ac:dyDescent="0.2">
      <c r="A355" s="17" t="str">
        <f t="shared" si="8"/>
        <v>INDEC-PB - 43220-1</v>
      </c>
      <c r="B355" s="17">
        <v>43220</v>
      </c>
      <c r="C355" s="19" t="s">
        <v>51</v>
      </c>
      <c r="D355" s="17">
        <v>1</v>
      </c>
      <c r="E355" s="47" t="s">
        <v>423</v>
      </c>
    </row>
    <row r="356" spans="1:5" x14ac:dyDescent="0.2">
      <c r="A356" s="17" t="str">
        <f t="shared" si="8"/>
        <v>INDEC-PB - 35110-1</v>
      </c>
      <c r="B356" s="17">
        <v>35110</v>
      </c>
      <c r="C356" s="19" t="s">
        <v>51</v>
      </c>
      <c r="D356" s="17">
        <v>1</v>
      </c>
      <c r="E356" s="47" t="s">
        <v>424</v>
      </c>
    </row>
    <row r="357" spans="1:5" x14ac:dyDescent="0.2">
      <c r="A357" s="17" t="str">
        <f t="shared" si="8"/>
        <v>INDEC-PB - 17100-1</v>
      </c>
      <c r="B357" s="17">
        <v>17100</v>
      </c>
      <c r="C357" s="19" t="s">
        <v>51</v>
      </c>
      <c r="D357" s="17">
        <v>1</v>
      </c>
      <c r="E357" s="47" t="s">
        <v>425</v>
      </c>
    </row>
    <row r="358" spans="1:5" x14ac:dyDescent="0.2">
      <c r="A358" s="17" t="str">
        <f t="shared" si="8"/>
        <v>INDEC-PB - 49129-3</v>
      </c>
      <c r="B358" s="17">
        <v>49129</v>
      </c>
      <c r="C358" s="19" t="s">
        <v>51</v>
      </c>
      <c r="D358" s="17">
        <v>3</v>
      </c>
      <c r="E358" s="47" t="s">
        <v>426</v>
      </c>
    </row>
    <row r="359" spans="1:5" x14ac:dyDescent="0.2">
      <c r="A359" s="17" t="str">
        <f t="shared" si="8"/>
        <v>INDEC-PB - 35110-2</v>
      </c>
      <c r="B359" s="17">
        <v>35110</v>
      </c>
      <c r="C359" s="19" t="s">
        <v>51</v>
      </c>
      <c r="D359" s="17">
        <v>2</v>
      </c>
      <c r="E359" s="47" t="s">
        <v>427</v>
      </c>
    </row>
    <row r="360" spans="1:5" x14ac:dyDescent="0.2">
      <c r="A360" s="17" t="str">
        <f t="shared" si="8"/>
        <v>INDEC-PB - 37129-1</v>
      </c>
      <c r="B360" s="17">
        <v>37129</v>
      </c>
      <c r="C360" s="19" t="s">
        <v>51</v>
      </c>
      <c r="D360" s="17">
        <v>1</v>
      </c>
      <c r="E360" s="47" t="s">
        <v>428</v>
      </c>
    </row>
    <row r="361" spans="1:5" x14ac:dyDescent="0.2">
      <c r="A361" s="17" t="str">
        <f t="shared" si="8"/>
        <v>INDEC-PB - 36490-4</v>
      </c>
      <c r="B361" s="17">
        <v>36490</v>
      </c>
      <c r="C361" s="19" t="s">
        <v>51</v>
      </c>
      <c r="D361" s="17">
        <v>4</v>
      </c>
      <c r="E361" s="47" t="s">
        <v>429</v>
      </c>
    </row>
    <row r="362" spans="1:5" x14ac:dyDescent="0.2">
      <c r="A362" s="17" t="str">
        <f t="shared" si="8"/>
        <v>INDEC-PB - 33370-1</v>
      </c>
      <c r="B362" s="17">
        <v>33370</v>
      </c>
      <c r="C362" s="19" t="s">
        <v>51</v>
      </c>
      <c r="D362" s="17">
        <v>1</v>
      </c>
      <c r="E362" s="47" t="s">
        <v>430</v>
      </c>
    </row>
    <row r="363" spans="1:5" x14ac:dyDescent="0.2">
      <c r="A363" s="17" t="str">
        <f t="shared" si="8"/>
        <v>INDEC-PB - 12020-1</v>
      </c>
      <c r="B363" s="17">
        <v>12020</v>
      </c>
      <c r="C363" s="19" t="s">
        <v>51</v>
      </c>
      <c r="D363" s="17">
        <v>1</v>
      </c>
      <c r="E363" s="47" t="s">
        <v>431</v>
      </c>
    </row>
    <row r="364" spans="1:5" x14ac:dyDescent="0.2">
      <c r="A364" s="17" t="str">
        <f t="shared" si="8"/>
        <v>INDEC-PB - 33360-1</v>
      </c>
      <c r="B364" s="17">
        <v>33360</v>
      </c>
      <c r="C364" s="19" t="s">
        <v>51</v>
      </c>
      <c r="D364" s="17">
        <v>1</v>
      </c>
      <c r="E364" s="47" t="s">
        <v>432</v>
      </c>
    </row>
    <row r="365" spans="1:5" x14ac:dyDescent="0.2">
      <c r="A365" s="17" t="str">
        <f t="shared" si="8"/>
        <v>INDEC-PB - 33410-1</v>
      </c>
      <c r="B365" s="17">
        <v>33410</v>
      </c>
      <c r="C365" s="19" t="s">
        <v>51</v>
      </c>
      <c r="D365" s="17">
        <v>1</v>
      </c>
      <c r="E365" s="47" t="s">
        <v>433</v>
      </c>
    </row>
    <row r="366" spans="1:5" x14ac:dyDescent="0.2">
      <c r="A366" s="17" t="str">
        <f t="shared" si="8"/>
        <v>INDEC-PB - 42911-1</v>
      </c>
      <c r="B366" s="17">
        <v>42911</v>
      </c>
      <c r="C366" s="19" t="s">
        <v>51</v>
      </c>
      <c r="D366" s="17">
        <v>1</v>
      </c>
      <c r="E366" s="47" t="s">
        <v>434</v>
      </c>
    </row>
    <row r="367" spans="1:5" x14ac:dyDescent="0.2">
      <c r="A367" s="17" t="str">
        <f t="shared" si="8"/>
        <v>INDEC-PB - 46113-1</v>
      </c>
      <c r="B367" s="17">
        <v>46113</v>
      </c>
      <c r="C367" s="19" t="s">
        <v>51</v>
      </c>
      <c r="D367" s="17">
        <v>1</v>
      </c>
      <c r="E367" s="47" t="s">
        <v>435</v>
      </c>
    </row>
    <row r="368" spans="1:5" x14ac:dyDescent="0.2">
      <c r="A368" s="17" t="str">
        <f t="shared" si="8"/>
        <v>INDEC-PB - 42921-2</v>
      </c>
      <c r="B368" s="17">
        <v>42921</v>
      </c>
      <c r="C368" s="19" t="s">
        <v>51</v>
      </c>
      <c r="D368" s="17">
        <v>2</v>
      </c>
      <c r="E368" s="47" t="s">
        <v>436</v>
      </c>
    </row>
    <row r="369" spans="1:5" x14ac:dyDescent="0.2">
      <c r="A369" s="17" t="str">
        <f t="shared" si="8"/>
        <v>INDEC-PB - 37990-1</v>
      </c>
      <c r="B369" s="17">
        <v>37990</v>
      </c>
      <c r="C369" s="19" t="s">
        <v>51</v>
      </c>
      <c r="D369" s="17">
        <v>1</v>
      </c>
      <c r="E369" s="47" t="s">
        <v>437</v>
      </c>
    </row>
    <row r="370" spans="1:5" x14ac:dyDescent="0.2">
      <c r="A370" s="17" t="str">
        <f t="shared" ref="A370:A401" si="9">CONCATENATE("INDEC-PB - ",B370,C370,D370)</f>
        <v>INDEC-PB - 41242-1</v>
      </c>
      <c r="B370" s="17">
        <v>41242</v>
      </c>
      <c r="C370" s="19" t="s">
        <v>51</v>
      </c>
      <c r="D370" s="17">
        <v>1</v>
      </c>
      <c r="E370" s="47" t="s">
        <v>438</v>
      </c>
    </row>
    <row r="371" spans="1:5" x14ac:dyDescent="0.2">
      <c r="A371" s="17" t="str">
        <f t="shared" si="9"/>
        <v>INDEC-PB - 37510-1</v>
      </c>
      <c r="B371" s="17">
        <v>37510</v>
      </c>
      <c r="C371" s="19" t="s">
        <v>51</v>
      </c>
      <c r="D371" s="17">
        <v>1</v>
      </c>
      <c r="E371" s="47" t="s">
        <v>439</v>
      </c>
    </row>
    <row r="372" spans="1:5" x14ac:dyDescent="0.2">
      <c r="A372" s="17" t="str">
        <f t="shared" si="9"/>
        <v>INDEC-PB - 44440-1</v>
      </c>
      <c r="B372" s="17">
        <v>44440</v>
      </c>
      <c r="C372" s="19" t="s">
        <v>51</v>
      </c>
      <c r="D372" s="17">
        <v>1</v>
      </c>
      <c r="E372" s="47" t="s">
        <v>440</v>
      </c>
    </row>
    <row r="373" spans="1:5" x14ac:dyDescent="0.2">
      <c r="A373" s="17" t="str">
        <f t="shared" si="9"/>
        <v>INDEC-PB - 35110-5</v>
      </c>
      <c r="B373" s="17">
        <v>35110</v>
      </c>
      <c r="C373" s="19" t="s">
        <v>51</v>
      </c>
      <c r="D373" s="17">
        <v>5</v>
      </c>
      <c r="E373" s="47" t="s">
        <v>441</v>
      </c>
    </row>
    <row r="374" spans="1:5" x14ac:dyDescent="0.2">
      <c r="A374" s="17" t="str">
        <f t="shared" si="9"/>
        <v>INDEC-PB - 46212-1</v>
      </c>
      <c r="B374" s="17">
        <v>46212</v>
      </c>
      <c r="C374" s="19" t="s">
        <v>51</v>
      </c>
      <c r="D374" s="17">
        <v>1</v>
      </c>
      <c r="E374" s="47" t="s">
        <v>442</v>
      </c>
    </row>
    <row r="375" spans="1:5" x14ac:dyDescent="0.2">
      <c r="A375" s="17" t="str">
        <f t="shared" si="9"/>
        <v>INDEC-PB - 33340-1</v>
      </c>
      <c r="B375" s="17">
        <v>33340</v>
      </c>
      <c r="C375" s="19" t="s">
        <v>51</v>
      </c>
      <c r="D375" s="17">
        <v>1</v>
      </c>
      <c r="E375" s="47" t="s">
        <v>443</v>
      </c>
    </row>
    <row r="376" spans="1:5" x14ac:dyDescent="0.2">
      <c r="A376" s="17" t="str">
        <f t="shared" si="9"/>
        <v>INDEC-PB - 37350-1</v>
      </c>
      <c r="B376" s="17">
        <v>37350</v>
      </c>
      <c r="C376" s="19" t="s">
        <v>51</v>
      </c>
      <c r="D376" s="17">
        <v>1</v>
      </c>
      <c r="E376" s="47" t="s">
        <v>444</v>
      </c>
    </row>
    <row r="377" spans="1:5" x14ac:dyDescent="0.2">
      <c r="A377" s="17" t="str">
        <f t="shared" si="9"/>
        <v>INDEC-PB - 37320-1</v>
      </c>
      <c r="B377" s="17">
        <v>37320</v>
      </c>
      <c r="C377" s="19" t="s">
        <v>51</v>
      </c>
      <c r="D377" s="17">
        <v>1</v>
      </c>
      <c r="E377" s="47" t="s">
        <v>445</v>
      </c>
    </row>
    <row r="378" spans="1:5" x14ac:dyDescent="0.2">
      <c r="A378" s="17" t="str">
        <f t="shared" si="9"/>
        <v>INDEC-PB - 41532-11</v>
      </c>
      <c r="B378" s="17">
        <v>41532</v>
      </c>
      <c r="C378" s="19" t="s">
        <v>51</v>
      </c>
      <c r="D378" s="17">
        <v>11</v>
      </c>
      <c r="E378" s="47" t="s">
        <v>446</v>
      </c>
    </row>
    <row r="379" spans="1:5" x14ac:dyDescent="0.2">
      <c r="A379" s="17" t="str">
        <f t="shared" si="9"/>
        <v>INDEC-PB - 41532-1</v>
      </c>
      <c r="B379" s="17">
        <v>41532</v>
      </c>
      <c r="C379" s="19" t="s">
        <v>51</v>
      </c>
      <c r="D379" s="17">
        <v>1</v>
      </c>
      <c r="E379" s="47" t="s">
        <v>447</v>
      </c>
    </row>
    <row r="380" spans="1:5" x14ac:dyDescent="0.2">
      <c r="A380" s="17" t="str">
        <f t="shared" si="9"/>
        <v>INDEC-PB - 31430-1</v>
      </c>
      <c r="B380" s="17">
        <v>31430</v>
      </c>
      <c r="C380" s="19" t="s">
        <v>51</v>
      </c>
      <c r="D380" s="17">
        <v>1</v>
      </c>
      <c r="E380" s="47" t="s">
        <v>448</v>
      </c>
    </row>
    <row r="381" spans="1:5" x14ac:dyDescent="0.2">
      <c r="A381" s="17" t="str">
        <f t="shared" si="9"/>
        <v>INDEC-PB - 31100-1</v>
      </c>
      <c r="B381" s="17">
        <v>31100</v>
      </c>
      <c r="C381" s="19" t="s">
        <v>51</v>
      </c>
      <c r="D381" s="17">
        <v>1</v>
      </c>
      <c r="E381" s="47" t="s">
        <v>449</v>
      </c>
    </row>
    <row r="382" spans="1:5" x14ac:dyDescent="0.2">
      <c r="A382" s="17" t="str">
        <f t="shared" si="9"/>
        <v>INDEC-PB - 31420-1</v>
      </c>
      <c r="B382" s="17">
        <v>31420</v>
      </c>
      <c r="C382" s="19" t="s">
        <v>51</v>
      </c>
      <c r="D382" s="17">
        <v>1</v>
      </c>
      <c r="E382" s="47" t="s">
        <v>450</v>
      </c>
    </row>
    <row r="383" spans="1:5" x14ac:dyDescent="0.2">
      <c r="A383" s="17" t="str">
        <f t="shared" si="9"/>
        <v>INDEC-PB - 31420-2</v>
      </c>
      <c r="B383" s="17">
        <v>31420</v>
      </c>
      <c r="C383" s="19" t="s">
        <v>51</v>
      </c>
      <c r="D383" s="17">
        <v>2</v>
      </c>
      <c r="E383" s="47" t="s">
        <v>451</v>
      </c>
    </row>
    <row r="384" spans="1:5" x14ac:dyDescent="0.2">
      <c r="A384" s="17" t="str">
        <f t="shared" si="9"/>
        <v>INDEC-PB - 44222-1</v>
      </c>
      <c r="B384" s="17">
        <v>44222</v>
      </c>
      <c r="C384" s="19" t="s">
        <v>51</v>
      </c>
      <c r="D384" s="17">
        <v>1</v>
      </c>
      <c r="E384" s="47" t="s">
        <v>452</v>
      </c>
    </row>
    <row r="385" spans="1:5" x14ac:dyDescent="0.2">
      <c r="A385" s="17" t="str">
        <f t="shared" si="9"/>
        <v>INDEC-PB - 44427-1</v>
      </c>
      <c r="B385" s="17">
        <v>44427</v>
      </c>
      <c r="C385" s="19" t="s">
        <v>51</v>
      </c>
      <c r="D385" s="17">
        <v>1</v>
      </c>
      <c r="E385" s="47" t="s">
        <v>453</v>
      </c>
    </row>
    <row r="386" spans="1:5" x14ac:dyDescent="0.2">
      <c r="A386" s="17" t="str">
        <f t="shared" si="9"/>
        <v>INDEC-PB - 44430-1</v>
      </c>
      <c r="B386" s="17">
        <v>44430</v>
      </c>
      <c r="C386" s="19" t="s">
        <v>51</v>
      </c>
      <c r="D386" s="17">
        <v>1</v>
      </c>
      <c r="E386" s="47" t="s">
        <v>454</v>
      </c>
    </row>
    <row r="387" spans="1:5" x14ac:dyDescent="0.2">
      <c r="A387" s="17" t="str">
        <f t="shared" si="9"/>
        <v>INDEC-PB - 37930-1</v>
      </c>
      <c r="B387" s="17">
        <v>37930</v>
      </c>
      <c r="C387" s="19" t="s">
        <v>51</v>
      </c>
      <c r="D387" s="17">
        <v>1</v>
      </c>
      <c r="E387" s="47" t="s">
        <v>455</v>
      </c>
    </row>
    <row r="388" spans="1:5" x14ac:dyDescent="0.2">
      <c r="A388" s="17" t="str">
        <f t="shared" si="9"/>
        <v>INDEC-PB - 37330-1</v>
      </c>
      <c r="B388" s="17">
        <v>37330</v>
      </c>
      <c r="C388" s="19" t="s">
        <v>51</v>
      </c>
      <c r="D388" s="17">
        <v>1</v>
      </c>
      <c r="E388" s="47" t="s">
        <v>456</v>
      </c>
    </row>
    <row r="389" spans="1:5" x14ac:dyDescent="0.2">
      <c r="A389" s="17" t="str">
        <f t="shared" si="9"/>
        <v>INDEC-PB - 37540-1</v>
      </c>
      <c r="B389" s="17">
        <v>37540</v>
      </c>
      <c r="C389" s="19" t="s">
        <v>51</v>
      </c>
      <c r="D389" s="17">
        <v>1</v>
      </c>
      <c r="E389" s="47" t="s">
        <v>457</v>
      </c>
    </row>
    <row r="390" spans="1:5" x14ac:dyDescent="0.2">
      <c r="A390" s="17" t="str">
        <f t="shared" si="9"/>
        <v>INDEC-PB - 43121-1</v>
      </c>
      <c r="B390" s="17">
        <v>43121</v>
      </c>
      <c r="C390" s="19" t="s">
        <v>51</v>
      </c>
      <c r="D390" s="17">
        <v>1</v>
      </c>
      <c r="E390" s="47" t="s">
        <v>458</v>
      </c>
    </row>
    <row r="391" spans="1:5" x14ac:dyDescent="0.2">
      <c r="A391" s="17" t="str">
        <f t="shared" si="9"/>
        <v>INDEC-PB - 46112-1</v>
      </c>
      <c r="B391" s="17">
        <v>46112</v>
      </c>
      <c r="C391" s="19" t="s">
        <v>51</v>
      </c>
      <c r="D391" s="17">
        <v>1</v>
      </c>
      <c r="E391" s="47" t="s">
        <v>459</v>
      </c>
    </row>
    <row r="392" spans="1:5" x14ac:dyDescent="0.2">
      <c r="A392" s="17" t="str">
        <f t="shared" si="9"/>
        <v>INDEC-PB - 43122-1</v>
      </c>
      <c r="B392" s="17">
        <v>43122</v>
      </c>
      <c r="C392" s="19" t="s">
        <v>51</v>
      </c>
      <c r="D392" s="17">
        <v>1</v>
      </c>
      <c r="E392" s="47" t="s">
        <v>460</v>
      </c>
    </row>
    <row r="393" spans="1:5" x14ac:dyDescent="0.2">
      <c r="A393" s="17" t="str">
        <f t="shared" si="9"/>
        <v>INDEC-PB - 49911-1</v>
      </c>
      <c r="B393" s="17">
        <v>49911</v>
      </c>
      <c r="C393" s="19" t="s">
        <v>51</v>
      </c>
      <c r="D393" s="17">
        <v>1</v>
      </c>
      <c r="E393" s="47" t="s">
        <v>461</v>
      </c>
    </row>
    <row r="394" spans="1:5" x14ac:dyDescent="0.2">
      <c r="A394" s="17" t="str">
        <f t="shared" si="9"/>
        <v>INDEC-PB - 33310-1</v>
      </c>
      <c r="B394" s="17">
        <v>33310</v>
      </c>
      <c r="C394" s="19" t="s">
        <v>51</v>
      </c>
      <c r="D394" s="17">
        <v>1</v>
      </c>
      <c r="E394" s="47" t="s">
        <v>462</v>
      </c>
    </row>
    <row r="395" spans="1:5" x14ac:dyDescent="0.2">
      <c r="A395" s="17" t="str">
        <f t="shared" si="9"/>
        <v>INDEC-PB - 32129-1</v>
      </c>
      <c r="B395" s="17">
        <v>32129</v>
      </c>
      <c r="C395" s="19" t="s">
        <v>51</v>
      </c>
      <c r="D395" s="17">
        <v>1</v>
      </c>
      <c r="E395" s="47" t="s">
        <v>463</v>
      </c>
    </row>
    <row r="396" spans="1:5" x14ac:dyDescent="0.2">
      <c r="A396" s="17" t="str">
        <f t="shared" si="9"/>
        <v>INDEC-PB - 37990-2</v>
      </c>
      <c r="B396" s="17">
        <v>37990</v>
      </c>
      <c r="C396" s="19" t="s">
        <v>51</v>
      </c>
      <c r="D396" s="17">
        <v>2</v>
      </c>
      <c r="E396" s="47" t="s">
        <v>464</v>
      </c>
    </row>
    <row r="397" spans="1:5" x14ac:dyDescent="0.2">
      <c r="A397" s="17" t="str">
        <f t="shared" si="9"/>
        <v>INDEC-PB - 41251-1</v>
      </c>
      <c r="B397" s="17">
        <v>41251</v>
      </c>
      <c r="C397" s="19" t="s">
        <v>51</v>
      </c>
      <c r="D397" s="17">
        <v>1</v>
      </c>
      <c r="E397" s="47" t="s">
        <v>465</v>
      </c>
    </row>
    <row r="398" spans="1:5" x14ac:dyDescent="0.2">
      <c r="A398" s="17" t="str">
        <f t="shared" si="9"/>
        <v>INDEC-PB - 12010-1</v>
      </c>
      <c r="B398" s="17">
        <v>12010</v>
      </c>
      <c r="C398" s="19" t="s">
        <v>51</v>
      </c>
      <c r="D398" s="17">
        <v>1</v>
      </c>
      <c r="E398" s="47" t="s">
        <v>466</v>
      </c>
    </row>
    <row r="399" spans="1:5" x14ac:dyDescent="0.2">
      <c r="A399" s="17" t="str">
        <f t="shared" si="9"/>
        <v>INDEC-PB - 15320-1</v>
      </c>
      <c r="B399" s="17">
        <v>15320</v>
      </c>
      <c r="C399" s="19" t="s">
        <v>51</v>
      </c>
      <c r="D399" s="17">
        <v>1</v>
      </c>
      <c r="E399" s="47" t="s">
        <v>467</v>
      </c>
    </row>
    <row r="400" spans="1:5" x14ac:dyDescent="0.2">
      <c r="A400" s="17" t="str">
        <f t="shared" si="9"/>
        <v>INDEC-PB - 41116-1</v>
      </c>
      <c r="B400" s="17">
        <v>41116</v>
      </c>
      <c r="C400" s="19" t="s">
        <v>51</v>
      </c>
      <c r="D400" s="17">
        <v>1</v>
      </c>
      <c r="E400" s="47" t="s">
        <v>468</v>
      </c>
    </row>
    <row r="401" spans="1:5" x14ac:dyDescent="0.2">
      <c r="A401" s="17" t="str">
        <f t="shared" si="9"/>
        <v>INDEC-PB - 42999-1</v>
      </c>
      <c r="B401" s="17">
        <v>42999</v>
      </c>
      <c r="C401" s="19" t="s">
        <v>51</v>
      </c>
      <c r="D401" s="17">
        <v>1</v>
      </c>
      <c r="E401" s="47" t="s">
        <v>469</v>
      </c>
    </row>
    <row r="402" spans="1:5" x14ac:dyDescent="0.2">
      <c r="A402" s="17" t="str">
        <f t="shared" ref="A402:A425" si="10">CONCATENATE("INDEC-PB - ",B402,C402,D402)</f>
        <v>INDEC-PB - 35110-3</v>
      </c>
      <c r="B402" s="17">
        <v>35110</v>
      </c>
      <c r="C402" s="19" t="s">
        <v>51</v>
      </c>
      <c r="D402" s="17">
        <v>3</v>
      </c>
      <c r="E402" s="47" t="s">
        <v>470</v>
      </c>
    </row>
    <row r="403" spans="1:5" x14ac:dyDescent="0.2">
      <c r="A403" s="17" t="str">
        <f t="shared" si="10"/>
        <v>INDEC-PB - 34740-6</v>
      </c>
      <c r="B403" s="17">
        <v>34740</v>
      </c>
      <c r="C403" s="19" t="s">
        <v>51</v>
      </c>
      <c r="D403" s="17">
        <v>6</v>
      </c>
      <c r="E403" s="47" t="s">
        <v>471</v>
      </c>
    </row>
    <row r="404" spans="1:5" x14ac:dyDescent="0.2">
      <c r="A404" s="17" t="str">
        <f t="shared" si="10"/>
        <v>INDEC-PB - 34730-1</v>
      </c>
      <c r="B404" s="17">
        <v>34730</v>
      </c>
      <c r="C404" s="19" t="s">
        <v>51</v>
      </c>
      <c r="D404" s="17">
        <v>1</v>
      </c>
      <c r="E404" s="47" t="s">
        <v>472</v>
      </c>
    </row>
    <row r="405" spans="1:5" x14ac:dyDescent="0.2">
      <c r="A405" s="17" t="str">
        <f t="shared" si="10"/>
        <v>INDEC-PB - 34720-1</v>
      </c>
      <c r="B405" s="17">
        <v>34720</v>
      </c>
      <c r="C405" s="19" t="s">
        <v>51</v>
      </c>
      <c r="D405" s="17">
        <v>1</v>
      </c>
      <c r="E405" s="47" t="s">
        <v>473</v>
      </c>
    </row>
    <row r="406" spans="1:5" x14ac:dyDescent="0.2">
      <c r="A406" s="17" t="str">
        <f t="shared" si="10"/>
        <v>INDEC-PB - 34710-1</v>
      </c>
      <c r="B406" s="17">
        <v>34710</v>
      </c>
      <c r="C406" s="19" t="s">
        <v>51</v>
      </c>
      <c r="D406" s="17">
        <v>1</v>
      </c>
      <c r="E406" s="47" t="s">
        <v>474</v>
      </c>
    </row>
    <row r="407" spans="1:5" x14ac:dyDescent="0.2">
      <c r="A407" s="17" t="str">
        <f t="shared" si="10"/>
        <v>INDEC-PB - 41530-1</v>
      </c>
      <c r="B407" s="17">
        <v>41530</v>
      </c>
      <c r="C407" s="19" t="s">
        <v>51</v>
      </c>
      <c r="D407" s="17">
        <v>1</v>
      </c>
      <c r="E407" s="47" t="s">
        <v>475</v>
      </c>
    </row>
    <row r="408" spans="1:5" x14ac:dyDescent="0.2">
      <c r="A408" s="17" t="str">
        <f t="shared" si="10"/>
        <v>INDEC-PB - 41510-1</v>
      </c>
      <c r="B408" s="17">
        <v>41510</v>
      </c>
      <c r="C408" s="19" t="s">
        <v>51</v>
      </c>
      <c r="D408" s="17">
        <v>1</v>
      </c>
      <c r="E408" s="47" t="s">
        <v>476</v>
      </c>
    </row>
    <row r="409" spans="1:5" x14ac:dyDescent="0.2">
      <c r="A409" s="17" t="str">
        <f t="shared" si="10"/>
        <v>INDEC-PB - 31600-2</v>
      </c>
      <c r="B409" s="17">
        <v>31600</v>
      </c>
      <c r="C409" s="19" t="s">
        <v>51</v>
      </c>
      <c r="D409" s="17">
        <v>2</v>
      </c>
      <c r="E409" s="47" t="s">
        <v>477</v>
      </c>
    </row>
    <row r="410" spans="1:5" x14ac:dyDescent="0.2">
      <c r="A410" s="17" t="str">
        <f t="shared" si="10"/>
        <v>INDEC-PB - 49129-2</v>
      </c>
      <c r="B410" s="17">
        <v>49129</v>
      </c>
      <c r="C410" s="19" t="s">
        <v>51</v>
      </c>
      <c r="D410" s="17">
        <v>2</v>
      </c>
      <c r="E410" s="47" t="s">
        <v>478</v>
      </c>
    </row>
    <row r="411" spans="1:5" x14ac:dyDescent="0.2">
      <c r="A411" s="17" t="str">
        <f t="shared" si="10"/>
        <v>INDEC-PB - 34740-1</v>
      </c>
      <c r="B411" s="17">
        <v>34740</v>
      </c>
      <c r="C411" s="19" t="s">
        <v>51</v>
      </c>
      <c r="D411" s="17">
        <v>1</v>
      </c>
      <c r="E411" s="47" t="s">
        <v>479</v>
      </c>
    </row>
    <row r="412" spans="1:5" x14ac:dyDescent="0.2">
      <c r="A412" s="17" t="str">
        <f t="shared" si="10"/>
        <v>INDEC-PB - 43310-1</v>
      </c>
      <c r="B412" s="17">
        <v>43310</v>
      </c>
      <c r="C412" s="19" t="s">
        <v>51</v>
      </c>
      <c r="D412" s="17">
        <v>1</v>
      </c>
      <c r="E412" s="47" t="s">
        <v>480</v>
      </c>
    </row>
    <row r="413" spans="1:5" x14ac:dyDescent="0.2">
      <c r="A413" s="17" t="str">
        <f t="shared" si="10"/>
        <v>INDEC-PB - 44240-1</v>
      </c>
      <c r="B413" s="17">
        <v>44240</v>
      </c>
      <c r="C413" s="19" t="s">
        <v>51</v>
      </c>
      <c r="D413" s="17">
        <v>1</v>
      </c>
      <c r="E413" s="47" t="s">
        <v>481</v>
      </c>
    </row>
    <row r="414" spans="1:5" x14ac:dyDescent="0.2">
      <c r="A414" s="17" t="str">
        <f t="shared" si="10"/>
        <v>INDEC-PB - 33500-1</v>
      </c>
      <c r="B414" s="17">
        <v>33500</v>
      </c>
      <c r="C414" s="19" t="s">
        <v>51</v>
      </c>
      <c r="D414" s="17">
        <v>1</v>
      </c>
      <c r="E414" s="47" t="s">
        <v>482</v>
      </c>
    </row>
    <row r="415" spans="1:5" x14ac:dyDescent="0.2">
      <c r="A415" s="17" t="str">
        <f t="shared" si="10"/>
        <v>INDEC-PB - 44214-1</v>
      </c>
      <c r="B415" s="17">
        <v>44214</v>
      </c>
      <c r="C415" s="19" t="s">
        <v>51</v>
      </c>
      <c r="D415" s="17">
        <v>1</v>
      </c>
      <c r="E415" s="47" t="s">
        <v>483</v>
      </c>
    </row>
    <row r="416" spans="1:5" x14ac:dyDescent="0.2">
      <c r="A416" s="17" t="str">
        <f t="shared" si="10"/>
        <v>INDEC-PB - 37350-2</v>
      </c>
      <c r="B416" s="17">
        <v>37350</v>
      </c>
      <c r="C416" s="19" t="s">
        <v>51</v>
      </c>
      <c r="D416" s="17">
        <v>2</v>
      </c>
      <c r="E416" s="47" t="s">
        <v>484</v>
      </c>
    </row>
    <row r="417" spans="1:5" x14ac:dyDescent="0.2">
      <c r="A417" s="17" t="str">
        <f t="shared" si="10"/>
        <v>INDEC-PB - 42943-1</v>
      </c>
      <c r="B417" s="17">
        <v>42943</v>
      </c>
      <c r="C417" s="19" t="s">
        <v>51</v>
      </c>
      <c r="D417" s="17">
        <v>1</v>
      </c>
      <c r="E417" s="47" t="s">
        <v>485</v>
      </c>
    </row>
    <row r="418" spans="1:5" x14ac:dyDescent="0.2">
      <c r="A418" s="17" t="str">
        <f t="shared" si="10"/>
        <v>INDEC-PB - 36990-1</v>
      </c>
      <c r="B418" s="17">
        <v>36990</v>
      </c>
      <c r="C418" s="19" t="s">
        <v>51</v>
      </c>
      <c r="D418" s="17">
        <v>1</v>
      </c>
      <c r="E418" s="47" t="s">
        <v>486</v>
      </c>
    </row>
    <row r="419" spans="1:5" x14ac:dyDescent="0.2">
      <c r="A419" s="17" t="str">
        <f t="shared" si="10"/>
        <v>INDEC-PB - 46121-1</v>
      </c>
      <c r="B419" s="17">
        <v>46121</v>
      </c>
      <c r="C419" s="19" t="s">
        <v>51</v>
      </c>
      <c r="D419" s="17">
        <v>1</v>
      </c>
      <c r="E419" s="47" t="s">
        <v>487</v>
      </c>
    </row>
    <row r="420" spans="1:5" x14ac:dyDescent="0.2">
      <c r="A420" s="17" t="str">
        <f t="shared" si="10"/>
        <v>INDEC-PB - 49115-1</v>
      </c>
      <c r="B420" s="17">
        <v>49115</v>
      </c>
      <c r="C420" s="19" t="s">
        <v>51</v>
      </c>
      <c r="D420" s="17">
        <v>1</v>
      </c>
      <c r="E420" s="47" t="s">
        <v>488</v>
      </c>
    </row>
    <row r="421" spans="1:5" x14ac:dyDescent="0.2">
      <c r="A421" s="17" t="str">
        <f t="shared" si="10"/>
        <v>INDEC-PB - 37113-1</v>
      </c>
      <c r="B421" s="17">
        <v>37113</v>
      </c>
      <c r="C421" s="19" t="s">
        <v>51</v>
      </c>
      <c r="D421" s="17">
        <v>1</v>
      </c>
      <c r="E421" s="47" t="s">
        <v>489</v>
      </c>
    </row>
    <row r="422" spans="1:5" x14ac:dyDescent="0.2">
      <c r="A422" s="17" t="str">
        <f t="shared" si="10"/>
        <v>INDEC-PB - 37199-3</v>
      </c>
      <c r="B422" s="17">
        <v>37199</v>
      </c>
      <c r="C422" s="19" t="s">
        <v>51</v>
      </c>
      <c r="D422" s="17">
        <v>3</v>
      </c>
      <c r="E422" s="47" t="s">
        <v>490</v>
      </c>
    </row>
    <row r="423" spans="1:5" x14ac:dyDescent="0.2">
      <c r="A423" s="17" t="str">
        <f t="shared" si="10"/>
        <v>INDEC-PB - 37199-1</v>
      </c>
      <c r="B423" s="17">
        <v>37199</v>
      </c>
      <c r="C423" s="19" t="s">
        <v>51</v>
      </c>
      <c r="D423" s="17">
        <v>1</v>
      </c>
      <c r="E423" s="47" t="s">
        <v>491</v>
      </c>
    </row>
    <row r="424" spans="1:5" x14ac:dyDescent="0.2">
      <c r="A424" s="17" t="str">
        <f t="shared" si="10"/>
        <v>INDEC-PB - 37199-2</v>
      </c>
      <c r="B424" s="17">
        <v>37199</v>
      </c>
      <c r="C424" s="19" t="s">
        <v>51</v>
      </c>
      <c r="D424" s="17">
        <v>2</v>
      </c>
      <c r="E424" s="47" t="s">
        <v>492</v>
      </c>
    </row>
    <row r="425" spans="1:5" x14ac:dyDescent="0.2">
      <c r="A425" s="17" t="str">
        <f t="shared" si="10"/>
        <v>INDEC-PB - 15200-1</v>
      </c>
      <c r="B425" s="17">
        <v>15200</v>
      </c>
      <c r="C425" s="19" t="s">
        <v>51</v>
      </c>
      <c r="D425" s="17">
        <v>1</v>
      </c>
      <c r="E425" s="47" t="s">
        <v>493</v>
      </c>
    </row>
    <row r="426" spans="1:5" x14ac:dyDescent="0.2">
      <c r="A426" s="48"/>
      <c r="E426" s="49"/>
    </row>
    <row r="427" spans="1:5" x14ac:dyDescent="0.2">
      <c r="A427" s="50"/>
      <c r="E427" s="49" t="s">
        <v>494</v>
      </c>
    </row>
    <row r="428" spans="1:5" x14ac:dyDescent="0.2">
      <c r="A428" s="17" t="str">
        <f t="shared" ref="A428:A445" si="11">CONCATENATE("INDEC-PB - ",B428,C428,D428)</f>
        <v>INDEC-PB - 94920-1</v>
      </c>
      <c r="B428" s="19">
        <v>94920</v>
      </c>
      <c r="C428" s="19" t="s">
        <v>51</v>
      </c>
      <c r="D428" s="17">
        <v>1</v>
      </c>
      <c r="E428" s="47" t="s">
        <v>495</v>
      </c>
    </row>
    <row r="429" spans="1:5" x14ac:dyDescent="0.2">
      <c r="A429" s="17" t="str">
        <f t="shared" si="11"/>
        <v>INDEC-PB - 91223-1</v>
      </c>
      <c r="B429" s="19">
        <v>91223</v>
      </c>
      <c r="C429" s="19" t="s">
        <v>51</v>
      </c>
      <c r="D429" s="17">
        <v>1</v>
      </c>
      <c r="E429" s="47" t="s">
        <v>496</v>
      </c>
    </row>
    <row r="430" spans="1:5" x14ac:dyDescent="0.2">
      <c r="A430" s="17" t="str">
        <f t="shared" si="11"/>
        <v>INDEC-PB - 91211-11</v>
      </c>
      <c r="B430" s="19">
        <v>91211</v>
      </c>
      <c r="C430" s="19" t="s">
        <v>51</v>
      </c>
      <c r="D430" s="17">
        <v>11</v>
      </c>
      <c r="E430" s="47" t="s">
        <v>497</v>
      </c>
    </row>
    <row r="431" spans="1:5" x14ac:dyDescent="0.2">
      <c r="A431" s="17" t="str">
        <f t="shared" si="11"/>
        <v>INDEC-PB - 91211-1</v>
      </c>
      <c r="B431" s="19">
        <v>91211</v>
      </c>
      <c r="C431" s="19" t="s">
        <v>51</v>
      </c>
      <c r="D431" s="17">
        <v>1</v>
      </c>
      <c r="E431" s="47" t="s">
        <v>498</v>
      </c>
    </row>
    <row r="432" spans="1:5" x14ac:dyDescent="0.2">
      <c r="A432" s="17" t="str">
        <f t="shared" si="11"/>
        <v>INDEC-PB - 91511-1</v>
      </c>
      <c r="B432" s="19">
        <v>91511</v>
      </c>
      <c r="C432" s="19" t="s">
        <v>51</v>
      </c>
      <c r="D432" s="17">
        <v>1</v>
      </c>
      <c r="E432" s="47" t="s">
        <v>499</v>
      </c>
    </row>
    <row r="433" spans="1:5" x14ac:dyDescent="0.2">
      <c r="A433" s="17" t="str">
        <f t="shared" si="11"/>
        <v>INDEC-PB - 91547-1</v>
      </c>
      <c r="B433" s="19">
        <v>91547</v>
      </c>
      <c r="C433" s="19" t="s">
        <v>51</v>
      </c>
      <c r="D433" s="17">
        <v>1</v>
      </c>
      <c r="E433" s="47" t="s">
        <v>500</v>
      </c>
    </row>
    <row r="434" spans="1:5" x14ac:dyDescent="0.2">
      <c r="A434" s="17" t="str">
        <f t="shared" si="11"/>
        <v>INDEC-PB - 81100-1</v>
      </c>
      <c r="B434" s="19">
        <v>81100</v>
      </c>
      <c r="C434" s="19" t="s">
        <v>51</v>
      </c>
      <c r="D434" s="17">
        <v>1</v>
      </c>
      <c r="E434" s="47" t="s">
        <v>501</v>
      </c>
    </row>
    <row r="435" spans="1:5" x14ac:dyDescent="0.2">
      <c r="A435" s="17" t="str">
        <f t="shared" si="11"/>
        <v>INDEC-PB - 91601-2</v>
      </c>
      <c r="B435" s="19">
        <v>91601</v>
      </c>
      <c r="C435" s="19" t="s">
        <v>51</v>
      </c>
      <c r="D435" s="17">
        <v>2</v>
      </c>
      <c r="E435" s="47" t="s">
        <v>502</v>
      </c>
    </row>
    <row r="436" spans="1:5" x14ac:dyDescent="0.2">
      <c r="A436" s="17" t="str">
        <f t="shared" si="11"/>
        <v>INDEC-PB - 94214-1</v>
      </c>
      <c r="B436" s="19">
        <v>94214</v>
      </c>
      <c r="C436" s="19" t="s">
        <v>51</v>
      </c>
      <c r="D436" s="17">
        <v>1</v>
      </c>
      <c r="E436" s="47" t="s">
        <v>503</v>
      </c>
    </row>
    <row r="437" spans="1:5" x14ac:dyDescent="0.2">
      <c r="A437" s="17" t="str">
        <f t="shared" si="11"/>
        <v>INDEC-PB - 94216-1</v>
      </c>
      <c r="B437" s="19">
        <v>94216</v>
      </c>
      <c r="C437" s="19" t="s">
        <v>51</v>
      </c>
      <c r="D437" s="17">
        <v>1</v>
      </c>
      <c r="E437" s="47" t="s">
        <v>504</v>
      </c>
    </row>
    <row r="438" spans="1:5" x14ac:dyDescent="0.2">
      <c r="A438" s="17" t="str">
        <f t="shared" si="11"/>
        <v>INDEC-PB - 93310-2</v>
      </c>
      <c r="B438" s="19">
        <v>93310</v>
      </c>
      <c r="C438" s="19" t="s">
        <v>51</v>
      </c>
      <c r="D438" s="17">
        <v>2</v>
      </c>
      <c r="E438" s="47" t="s">
        <v>505</v>
      </c>
    </row>
    <row r="439" spans="1:5" x14ac:dyDescent="0.2">
      <c r="A439" s="17" t="str">
        <f t="shared" si="11"/>
        <v>INDEC-PB - 82129-1</v>
      </c>
      <c r="B439" s="19">
        <v>82129</v>
      </c>
      <c r="C439" s="19" t="s">
        <v>51</v>
      </c>
      <c r="D439" s="17">
        <v>1</v>
      </c>
      <c r="E439" s="47" t="s">
        <v>506</v>
      </c>
    </row>
    <row r="440" spans="1:5" x14ac:dyDescent="0.2">
      <c r="A440" s="17" t="str">
        <f t="shared" si="11"/>
        <v>INDEC-PB - 91251-1</v>
      </c>
      <c r="B440" s="19">
        <v>91251</v>
      </c>
      <c r="C440" s="19" t="s">
        <v>51</v>
      </c>
      <c r="D440" s="17">
        <v>1</v>
      </c>
      <c r="E440" s="47" t="s">
        <v>507</v>
      </c>
    </row>
    <row r="441" spans="1:5" x14ac:dyDescent="0.2">
      <c r="A441" s="17" t="str">
        <f t="shared" si="11"/>
        <v>INDEC-PB - 93310-1</v>
      </c>
      <c r="B441" s="19">
        <v>93310</v>
      </c>
      <c r="C441" s="19" t="s">
        <v>51</v>
      </c>
      <c r="D441" s="17">
        <v>1</v>
      </c>
      <c r="E441" s="47" t="s">
        <v>508</v>
      </c>
    </row>
    <row r="442" spans="1:5" x14ac:dyDescent="0.2">
      <c r="A442" s="17" t="str">
        <f t="shared" si="11"/>
        <v>INDEC-PB - 84710-1</v>
      </c>
      <c r="B442" s="19">
        <v>84710</v>
      </c>
      <c r="C442" s="19" t="s">
        <v>51</v>
      </c>
      <c r="D442" s="17">
        <v>1</v>
      </c>
      <c r="E442" s="47" t="s">
        <v>509</v>
      </c>
    </row>
    <row r="443" spans="1:5" x14ac:dyDescent="0.2">
      <c r="A443" s="17" t="str">
        <f t="shared" si="11"/>
        <v>INDEC-PB - 84740-1</v>
      </c>
      <c r="B443" s="19">
        <v>84740</v>
      </c>
      <c r="C443" s="19" t="s">
        <v>51</v>
      </c>
      <c r="D443" s="17">
        <v>1</v>
      </c>
      <c r="E443" s="47" t="s">
        <v>510</v>
      </c>
    </row>
    <row r="444" spans="1:5" x14ac:dyDescent="0.2">
      <c r="A444" s="17" t="str">
        <f t="shared" si="11"/>
        <v>INDEC-PB - 84230-1</v>
      </c>
      <c r="B444" s="19">
        <v>84230</v>
      </c>
      <c r="C444" s="19" t="s">
        <v>51</v>
      </c>
      <c r="D444" s="17">
        <v>1</v>
      </c>
      <c r="E444" s="47" t="s">
        <v>511</v>
      </c>
    </row>
    <row r="445" spans="1:5" x14ac:dyDescent="0.2">
      <c r="A445" s="17" t="str">
        <f t="shared" si="11"/>
        <v>INDEC-PB - 85490-1</v>
      </c>
      <c r="B445" s="19">
        <v>85490</v>
      </c>
      <c r="C445" s="19" t="s">
        <v>51</v>
      </c>
      <c r="D445" s="17">
        <v>1</v>
      </c>
      <c r="E445" s="47" t="s">
        <v>512</v>
      </c>
    </row>
    <row r="448" spans="1:5" x14ac:dyDescent="0.2">
      <c r="A448" s="47"/>
      <c r="B448" s="15" t="s">
        <v>514</v>
      </c>
      <c r="C448" s="51"/>
      <c r="D448" s="52"/>
    </row>
    <row r="449" spans="1:5" x14ac:dyDescent="0.2">
      <c r="A449" s="47"/>
      <c r="B449" s="25"/>
      <c r="C449" s="51"/>
      <c r="D449" s="52"/>
    </row>
    <row r="450" spans="1:5" ht="12.75" customHeight="1" x14ac:dyDescent="0.2">
      <c r="A450" s="492" t="s">
        <v>353</v>
      </c>
      <c r="B450" s="491" t="s">
        <v>515</v>
      </c>
      <c r="C450" s="491"/>
      <c r="D450" s="491"/>
      <c r="E450" s="492" t="s">
        <v>49</v>
      </c>
    </row>
    <row r="451" spans="1:5" ht="12" customHeight="1" x14ac:dyDescent="0.2">
      <c r="A451" s="492"/>
      <c r="B451" s="491" t="s">
        <v>516</v>
      </c>
      <c r="C451" s="491"/>
      <c r="D451" s="491"/>
      <c r="E451" s="492"/>
    </row>
    <row r="452" spans="1:5" x14ac:dyDescent="0.2">
      <c r="B452" s="24"/>
      <c r="C452" s="52"/>
      <c r="D452" s="52"/>
      <c r="E452" s="53"/>
    </row>
    <row r="453" spans="1:5" x14ac:dyDescent="0.2">
      <c r="B453" s="24"/>
      <c r="C453" s="52"/>
      <c r="D453" s="52"/>
      <c r="E453" s="49" t="s">
        <v>517</v>
      </c>
    </row>
    <row r="454" spans="1:5" x14ac:dyDescent="0.2">
      <c r="A454" s="17" t="str">
        <f t="shared" ref="A454:A474" si="12">CONCATENATE("INDEC-PB - ",B454,C454,D454)</f>
        <v>INDEC-PB - 2811-1</v>
      </c>
      <c r="B454" s="50">
        <v>2811</v>
      </c>
      <c r="C454" s="30" t="s">
        <v>51</v>
      </c>
      <c r="D454" s="17">
        <v>1</v>
      </c>
      <c r="E454" s="37" t="s">
        <v>518</v>
      </c>
    </row>
    <row r="455" spans="1:5" x14ac:dyDescent="0.2">
      <c r="A455" s="17" t="str">
        <f t="shared" si="12"/>
        <v>INDEC-PB - 2710-1</v>
      </c>
      <c r="B455" s="50">
        <v>2710</v>
      </c>
      <c r="C455" s="30" t="s">
        <v>51</v>
      </c>
      <c r="D455" s="17">
        <v>1</v>
      </c>
      <c r="E455" s="37" t="s">
        <v>519</v>
      </c>
    </row>
    <row r="456" spans="1:5" x14ac:dyDescent="0.2">
      <c r="A456" s="17" t="str">
        <f t="shared" si="12"/>
        <v>INDEC-PB - 2922-1</v>
      </c>
      <c r="B456" s="50">
        <v>2922</v>
      </c>
      <c r="C456" s="30" t="s">
        <v>51</v>
      </c>
      <c r="D456" s="17">
        <v>1</v>
      </c>
      <c r="E456" s="37" t="s">
        <v>520</v>
      </c>
    </row>
    <row r="457" spans="1:5" x14ac:dyDescent="0.2">
      <c r="A457" s="17" t="str">
        <f t="shared" si="12"/>
        <v>INDEC-PB - 2691-</v>
      </c>
      <c r="B457" s="50">
        <v>2691</v>
      </c>
      <c r="C457" s="30" t="s">
        <v>51</v>
      </c>
      <c r="E457" s="37" t="s">
        <v>521</v>
      </c>
    </row>
    <row r="458" spans="1:5" x14ac:dyDescent="0.2">
      <c r="A458" s="17" t="str">
        <f t="shared" si="12"/>
        <v>INDEC-PB - 2695-</v>
      </c>
      <c r="B458" s="50">
        <v>2695</v>
      </c>
      <c r="C458" s="30" t="s">
        <v>51</v>
      </c>
      <c r="E458" s="37" t="s">
        <v>522</v>
      </c>
    </row>
    <row r="459" spans="1:5" x14ac:dyDescent="0.2">
      <c r="A459" s="17" t="str">
        <f t="shared" si="12"/>
        <v>INDEC-PB - 3410-2</v>
      </c>
      <c r="B459" s="50">
        <v>3410</v>
      </c>
      <c r="C459" s="30" t="s">
        <v>51</v>
      </c>
      <c r="D459" s="17">
        <v>2</v>
      </c>
      <c r="E459" s="37" t="s">
        <v>523</v>
      </c>
    </row>
    <row r="460" spans="1:5" x14ac:dyDescent="0.2">
      <c r="A460" s="17" t="str">
        <f t="shared" si="12"/>
        <v>INDEC-PB - 2520-1</v>
      </c>
      <c r="B460" s="50">
        <v>2520</v>
      </c>
      <c r="C460" s="30" t="s">
        <v>51</v>
      </c>
      <c r="D460" s="17">
        <v>1</v>
      </c>
      <c r="E460" s="47" t="s">
        <v>524</v>
      </c>
    </row>
    <row r="461" spans="1:5" x14ac:dyDescent="0.2">
      <c r="A461" s="17" t="str">
        <f t="shared" si="12"/>
        <v>INDEC-PB - 2413-3</v>
      </c>
      <c r="B461" s="50">
        <v>2413</v>
      </c>
      <c r="C461" s="30" t="s">
        <v>51</v>
      </c>
      <c r="D461" s="17">
        <v>3</v>
      </c>
      <c r="E461" s="47" t="s">
        <v>525</v>
      </c>
    </row>
    <row r="462" spans="1:5" x14ac:dyDescent="0.2">
      <c r="A462" s="17" t="str">
        <f t="shared" si="12"/>
        <v>INDEC-PB - 2519-1</v>
      </c>
      <c r="B462" s="50">
        <v>2519</v>
      </c>
      <c r="C462" s="30" t="s">
        <v>51</v>
      </c>
      <c r="D462" s="17">
        <v>1</v>
      </c>
      <c r="E462" s="47" t="s">
        <v>526</v>
      </c>
    </row>
    <row r="463" spans="1:5" x14ac:dyDescent="0.2">
      <c r="A463" s="17" t="str">
        <f t="shared" si="12"/>
        <v>INDEC-PB - 2520-3</v>
      </c>
      <c r="B463" s="50">
        <v>2520</v>
      </c>
      <c r="C463" s="30" t="s">
        <v>51</v>
      </c>
      <c r="D463" s="17">
        <v>3</v>
      </c>
      <c r="E463" s="47" t="s">
        <v>527</v>
      </c>
    </row>
    <row r="464" spans="1:5" x14ac:dyDescent="0.2">
      <c r="A464" s="17" t="str">
        <f t="shared" si="12"/>
        <v>INDEC-PB - 2022-1</v>
      </c>
      <c r="B464" s="50">
        <v>2022</v>
      </c>
      <c r="C464" s="30" t="s">
        <v>51</v>
      </c>
      <c r="D464" s="17">
        <v>1</v>
      </c>
      <c r="E464" s="47" t="s">
        <v>528</v>
      </c>
    </row>
    <row r="465" spans="1:5" x14ac:dyDescent="0.2">
      <c r="A465" s="17" t="str">
        <f t="shared" si="12"/>
        <v>INDEC-PB - 2511-1</v>
      </c>
      <c r="B465" s="50">
        <v>2511</v>
      </c>
      <c r="C465" s="30" t="s">
        <v>51</v>
      </c>
      <c r="D465" s="17">
        <v>1</v>
      </c>
      <c r="E465" s="47" t="s">
        <v>529</v>
      </c>
    </row>
    <row r="466" spans="1:5" x14ac:dyDescent="0.2">
      <c r="A466" s="17" t="str">
        <f t="shared" si="12"/>
        <v>INDEC-PB - 2899-</v>
      </c>
      <c r="B466" s="50">
        <v>2899</v>
      </c>
      <c r="C466" s="30" t="s">
        <v>51</v>
      </c>
      <c r="E466" s="47" t="s">
        <v>530</v>
      </c>
    </row>
    <row r="467" spans="1:5" x14ac:dyDescent="0.2">
      <c r="A467" s="17" t="str">
        <f t="shared" si="12"/>
        <v>INDEC-PB - 3110-1</v>
      </c>
      <c r="B467" s="50">
        <v>3110</v>
      </c>
      <c r="C467" s="30" t="s">
        <v>51</v>
      </c>
      <c r="D467" s="17">
        <v>1</v>
      </c>
      <c r="E467" s="47" t="s">
        <v>531</v>
      </c>
    </row>
    <row r="468" spans="1:5" x14ac:dyDescent="0.2">
      <c r="A468" s="17" t="str">
        <f t="shared" si="12"/>
        <v>INDEC-PB - 2320-1</v>
      </c>
      <c r="B468" s="50">
        <v>2320</v>
      </c>
      <c r="C468" s="30" t="s">
        <v>51</v>
      </c>
      <c r="D468" s="17">
        <v>1</v>
      </c>
      <c r="E468" s="47" t="s">
        <v>532</v>
      </c>
    </row>
    <row r="469" spans="1:5" x14ac:dyDescent="0.2">
      <c r="A469" s="17" t="str">
        <f t="shared" si="12"/>
        <v>INDEC-PB - 2924-1</v>
      </c>
      <c r="B469" s="50">
        <v>2924</v>
      </c>
      <c r="C469" s="30" t="s">
        <v>51</v>
      </c>
      <c r="D469" s="17">
        <v>1</v>
      </c>
      <c r="E469" s="47" t="s">
        <v>533</v>
      </c>
    </row>
    <row r="470" spans="1:5" x14ac:dyDescent="0.2">
      <c r="A470" s="17" t="str">
        <f t="shared" si="12"/>
        <v>INDEC-PB - 2692-1</v>
      </c>
      <c r="B470" s="50">
        <v>2692</v>
      </c>
      <c r="C470" s="30" t="s">
        <v>51</v>
      </c>
      <c r="D470" s="17">
        <v>1</v>
      </c>
      <c r="E470" s="47" t="s">
        <v>534</v>
      </c>
    </row>
    <row r="471" spans="1:5" x14ac:dyDescent="0.2">
      <c r="A471" s="17" t="str">
        <f t="shared" si="12"/>
        <v>INDEC-PB - 3410-</v>
      </c>
      <c r="B471" s="50">
        <v>3410</v>
      </c>
      <c r="C471" s="30" t="s">
        <v>51</v>
      </c>
      <c r="E471" s="47" t="s">
        <v>535</v>
      </c>
    </row>
    <row r="472" spans="1:5" x14ac:dyDescent="0.2">
      <c r="A472" s="17" t="str">
        <f t="shared" si="12"/>
        <v>INDEC-PB - 2413-1</v>
      </c>
      <c r="B472" s="50">
        <v>2413</v>
      </c>
      <c r="C472" s="30" t="s">
        <v>51</v>
      </c>
      <c r="D472" s="17">
        <v>1</v>
      </c>
      <c r="E472" s="47" t="s">
        <v>536</v>
      </c>
    </row>
    <row r="473" spans="1:5" x14ac:dyDescent="0.2">
      <c r="A473" s="17" t="str">
        <f t="shared" si="12"/>
        <v>INDEC-PB - 291-</v>
      </c>
      <c r="B473" s="50">
        <v>291</v>
      </c>
      <c r="C473" s="30" t="s">
        <v>51</v>
      </c>
      <c r="E473" s="23" t="s">
        <v>537</v>
      </c>
    </row>
    <row r="474" spans="1:5" x14ac:dyDescent="0.2">
      <c r="A474" s="17" t="str">
        <f t="shared" si="12"/>
        <v>INDEC-PB - 2610-1</v>
      </c>
      <c r="B474" s="50">
        <v>2610</v>
      </c>
      <c r="C474" s="30" t="s">
        <v>51</v>
      </c>
      <c r="D474" s="17">
        <v>1</v>
      </c>
      <c r="E474" s="37" t="s">
        <v>538</v>
      </c>
    </row>
    <row r="475" spans="1:5" x14ac:dyDescent="0.2">
      <c r="A475" s="52"/>
      <c r="B475" s="54"/>
      <c r="C475" s="51"/>
      <c r="E475" s="37"/>
    </row>
    <row r="476" spans="1:5" x14ac:dyDescent="0.2">
      <c r="A476" s="52"/>
      <c r="B476" s="54"/>
      <c r="C476" s="51"/>
      <c r="E476" s="49" t="s">
        <v>494</v>
      </c>
    </row>
    <row r="477" spans="1:5" x14ac:dyDescent="0.2">
      <c r="A477" s="17" t="str">
        <f t="shared" ref="A477:A482" si="13">CONCATENATE("INDEC-PB - ",B477,C477,D477)</f>
        <v>INDEC-PB - 2710-1</v>
      </c>
      <c r="B477" s="55">
        <v>2710</v>
      </c>
      <c r="C477" s="30" t="s">
        <v>51</v>
      </c>
      <c r="D477" s="55">
        <v>1</v>
      </c>
      <c r="E477" s="23" t="s">
        <v>539</v>
      </c>
    </row>
    <row r="478" spans="1:5" x14ac:dyDescent="0.2">
      <c r="A478" s="17" t="str">
        <f t="shared" si="13"/>
        <v>INDEC-PB - 2720-1</v>
      </c>
      <c r="B478" s="55">
        <v>2720</v>
      </c>
      <c r="C478" s="30" t="s">
        <v>51</v>
      </c>
      <c r="D478" s="55">
        <v>1</v>
      </c>
      <c r="E478" s="37" t="s">
        <v>540</v>
      </c>
    </row>
    <row r="479" spans="1:5" x14ac:dyDescent="0.2">
      <c r="A479" s="17" t="str">
        <f t="shared" si="13"/>
        <v>INDEC-PB - 2922-1</v>
      </c>
      <c r="B479" s="52">
        <v>2922</v>
      </c>
      <c r="C479" s="30" t="s">
        <v>51</v>
      </c>
      <c r="D479" s="52">
        <v>1</v>
      </c>
      <c r="E479" s="37" t="s">
        <v>541</v>
      </c>
    </row>
    <row r="480" spans="1:5" x14ac:dyDescent="0.2">
      <c r="A480" s="17" t="str">
        <f t="shared" si="13"/>
        <v>INDEC-PB - 2913-1</v>
      </c>
      <c r="B480" s="52">
        <v>2913</v>
      </c>
      <c r="C480" s="30" t="s">
        <v>51</v>
      </c>
      <c r="D480" s="52">
        <v>1</v>
      </c>
      <c r="E480" s="37" t="s">
        <v>542</v>
      </c>
    </row>
    <row r="481" spans="1:7" x14ac:dyDescent="0.2">
      <c r="A481" s="17" t="str">
        <f t="shared" si="13"/>
        <v>INDEC-PB - 2413-1</v>
      </c>
      <c r="B481" s="52">
        <v>2413</v>
      </c>
      <c r="C481" s="30" t="s">
        <v>51</v>
      </c>
      <c r="D481" s="52">
        <v>1</v>
      </c>
      <c r="E481" s="37" t="s">
        <v>543</v>
      </c>
    </row>
    <row r="482" spans="1:7" x14ac:dyDescent="0.2">
      <c r="A482" s="17" t="str">
        <f t="shared" si="13"/>
        <v>INDEC-PB - 2411-1</v>
      </c>
      <c r="B482" s="52">
        <v>2411</v>
      </c>
      <c r="C482" s="30" t="s">
        <v>51</v>
      </c>
      <c r="D482" s="52">
        <v>1</v>
      </c>
      <c r="E482" s="37" t="s">
        <v>544</v>
      </c>
    </row>
    <row r="485" spans="1:7" x14ac:dyDescent="0.2">
      <c r="A485" s="56"/>
      <c r="B485" s="15" t="s">
        <v>580</v>
      </c>
      <c r="C485" s="56"/>
      <c r="D485" s="57"/>
    </row>
    <row r="487" spans="1:7" ht="11.25" customHeight="1" x14ac:dyDescent="0.2">
      <c r="A487" s="43"/>
      <c r="B487" s="491" t="s">
        <v>267</v>
      </c>
      <c r="C487" s="43"/>
      <c r="D487" s="43"/>
      <c r="E487" s="491" t="s">
        <v>268</v>
      </c>
      <c r="F487" s="491" t="s">
        <v>269</v>
      </c>
      <c r="G487" s="491" t="s">
        <v>270</v>
      </c>
    </row>
    <row r="488" spans="1:7" x14ac:dyDescent="0.2">
      <c r="A488" s="43"/>
      <c r="B488" s="491"/>
      <c r="C488" s="43"/>
      <c r="D488" s="43"/>
      <c r="E488" s="491"/>
      <c r="F488" s="491" t="s">
        <v>271</v>
      </c>
      <c r="G488" s="491"/>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272</v>
      </c>
      <c r="C490" s="33"/>
      <c r="D490" s="33"/>
      <c r="E490" s="30" t="s">
        <v>273</v>
      </c>
      <c r="F490" s="33" t="s">
        <v>274</v>
      </c>
      <c r="G490" s="30" t="s">
        <v>275</v>
      </c>
    </row>
    <row r="491" spans="1:7" x14ac:dyDescent="0.2">
      <c r="A491" s="33" t="str">
        <f t="shared" si="14"/>
        <v>INDEC-DCTO - Inciso b)</v>
      </c>
      <c r="B491" s="33" t="s">
        <v>276</v>
      </c>
      <c r="C491" s="33"/>
      <c r="D491" s="33"/>
      <c r="E491" s="30" t="s">
        <v>277</v>
      </c>
      <c r="F491" s="33" t="s">
        <v>278</v>
      </c>
      <c r="G491" s="30" t="s">
        <v>279</v>
      </c>
    </row>
    <row r="492" spans="1:7" x14ac:dyDescent="0.2">
      <c r="A492" s="33" t="str">
        <f t="shared" si="14"/>
        <v>INDEC-DCTO - Inciso d)</v>
      </c>
      <c r="B492" s="33" t="s">
        <v>280</v>
      </c>
      <c r="C492" s="33"/>
      <c r="D492" s="33"/>
      <c r="E492" s="30" t="s">
        <v>281</v>
      </c>
      <c r="F492" s="33" t="s">
        <v>278</v>
      </c>
      <c r="G492" s="30" t="s">
        <v>282</v>
      </c>
    </row>
    <row r="493" spans="1:7" x14ac:dyDescent="0.2">
      <c r="A493" s="33" t="str">
        <f t="shared" si="14"/>
        <v>INDEC-DCTO - Inciso f)</v>
      </c>
      <c r="B493" s="33" t="s">
        <v>283</v>
      </c>
      <c r="C493" s="33"/>
      <c r="D493" s="33"/>
      <c r="E493" s="30" t="s">
        <v>284</v>
      </c>
      <c r="F493" s="33" t="s">
        <v>285</v>
      </c>
      <c r="G493" s="30" t="s">
        <v>286</v>
      </c>
    </row>
    <row r="494" spans="1:7" x14ac:dyDescent="0.2">
      <c r="A494" s="33" t="str">
        <f t="shared" si="14"/>
        <v>INDEC-DCTO - Inciso g)</v>
      </c>
      <c r="B494" s="33" t="s">
        <v>287</v>
      </c>
      <c r="C494" s="33"/>
      <c r="D494" s="33"/>
      <c r="E494" s="30" t="s">
        <v>288</v>
      </c>
      <c r="F494" s="33" t="s">
        <v>278</v>
      </c>
      <c r="G494" s="30" t="s">
        <v>289</v>
      </c>
    </row>
    <row r="495" spans="1:7" x14ac:dyDescent="0.2">
      <c r="A495" s="33" t="str">
        <f t="shared" si="14"/>
        <v>INDEC-DCTO - Inciso h)</v>
      </c>
      <c r="B495" s="33" t="s">
        <v>290</v>
      </c>
      <c r="C495" s="33"/>
      <c r="D495" s="33"/>
      <c r="E495" s="30" t="s">
        <v>291</v>
      </c>
      <c r="F495" s="33" t="s">
        <v>292</v>
      </c>
      <c r="G495" s="30" t="s">
        <v>293</v>
      </c>
    </row>
    <row r="496" spans="1:7" x14ac:dyDescent="0.2">
      <c r="A496" s="33" t="str">
        <f t="shared" si="14"/>
        <v>INDEC-DCTO - Inciso p)</v>
      </c>
      <c r="B496" s="33" t="s">
        <v>294</v>
      </c>
      <c r="C496" s="33"/>
      <c r="D496" s="33"/>
      <c r="E496" s="30" t="s">
        <v>295</v>
      </c>
      <c r="F496" s="33" t="s">
        <v>274</v>
      </c>
      <c r="G496" s="30" t="s">
        <v>296</v>
      </c>
    </row>
    <row r="497" spans="1:7" x14ac:dyDescent="0.2">
      <c r="A497" s="33" t="str">
        <f t="shared" si="14"/>
        <v>INDEC-DCTO - Inciso r)</v>
      </c>
      <c r="B497" s="33" t="s">
        <v>297</v>
      </c>
      <c r="C497" s="33"/>
      <c r="D497" s="33"/>
      <c r="E497" s="30" t="s">
        <v>298</v>
      </c>
      <c r="F497" s="33" t="s">
        <v>278</v>
      </c>
      <c r="G497" s="30" t="s">
        <v>299</v>
      </c>
    </row>
    <row r="498" spans="1:7" x14ac:dyDescent="0.2">
      <c r="A498" s="33" t="str">
        <f t="shared" si="14"/>
        <v>INDEC-DCTO - Inciso s)</v>
      </c>
      <c r="B498" s="33" t="s">
        <v>300</v>
      </c>
      <c r="C498" s="33"/>
      <c r="D498" s="33"/>
      <c r="E498" s="30" t="s">
        <v>301</v>
      </c>
      <c r="F498" s="33" t="s">
        <v>292</v>
      </c>
      <c r="G498" s="30" t="s">
        <v>171</v>
      </c>
    </row>
    <row r="499" spans="1:7" x14ac:dyDescent="0.2">
      <c r="A499" s="33" t="str">
        <f t="shared" si="14"/>
        <v>INDEC-DCTO - Inciso u)</v>
      </c>
      <c r="B499" s="33" t="s">
        <v>302</v>
      </c>
      <c r="C499" s="33"/>
      <c r="D499" s="33"/>
      <c r="E499" s="30" t="s">
        <v>303</v>
      </c>
      <c r="F499" s="33">
        <v>4324041</v>
      </c>
      <c r="G499" s="30" t="s">
        <v>194</v>
      </c>
    </row>
    <row r="500" spans="1:7" x14ac:dyDescent="0.2">
      <c r="A500" s="33" t="str">
        <f t="shared" si="14"/>
        <v>INDEC-DCTO - Inciso v)</v>
      </c>
      <c r="B500" s="33" t="s">
        <v>304</v>
      </c>
      <c r="C500" s="33"/>
      <c r="D500" s="33"/>
      <c r="E500" s="30" t="s">
        <v>305</v>
      </c>
      <c r="F500" s="33">
        <v>4322032</v>
      </c>
      <c r="G500" s="30" t="s">
        <v>139</v>
      </c>
    </row>
    <row r="501" spans="1:7" x14ac:dyDescent="0.2">
      <c r="A501" s="33"/>
      <c r="B501" s="33"/>
      <c r="C501" s="33"/>
      <c r="D501" s="33"/>
      <c r="E501" s="30"/>
      <c r="F501" s="33"/>
      <c r="G501" s="30"/>
    </row>
    <row r="502" spans="1:7" x14ac:dyDescent="0.2">
      <c r="A502" s="33" t="str">
        <f>CONCATENATE("INDEC-DCTO - Inciso ",B502)</f>
        <v>INDEC-DCTO - Inciso c)</v>
      </c>
      <c r="B502" s="33" t="s">
        <v>306</v>
      </c>
      <c r="C502" s="33"/>
      <c r="D502" s="33"/>
      <c r="E502" s="30" t="s">
        <v>307</v>
      </c>
      <c r="F502" s="33"/>
      <c r="G502" s="30" t="s">
        <v>581</v>
      </c>
    </row>
    <row r="503" spans="1:7" x14ac:dyDescent="0.2">
      <c r="A503" s="33" t="str">
        <f>CONCATENATE("INDEC-DCTO - Inciso ",B503)</f>
        <v>INDEC-DCTO - Inciso m)</v>
      </c>
      <c r="B503" s="33" t="s">
        <v>308</v>
      </c>
      <c r="C503" s="33"/>
      <c r="D503" s="33"/>
      <c r="E503" s="30" t="s">
        <v>309</v>
      </c>
      <c r="F503" s="33"/>
      <c r="G503" s="30" t="s">
        <v>582</v>
      </c>
    </row>
    <row r="504" spans="1:7" x14ac:dyDescent="0.2">
      <c r="A504" s="33" t="str">
        <f>CONCATENATE("INDEC-DCTO - Inciso ",B504)</f>
        <v>INDEC-DCTO - Inciso n)</v>
      </c>
      <c r="B504" s="33" t="s">
        <v>310</v>
      </c>
      <c r="C504" s="33"/>
      <c r="D504" s="33"/>
      <c r="E504" s="30" t="s">
        <v>311</v>
      </c>
      <c r="F504" s="33"/>
      <c r="G504" s="30" t="s">
        <v>583</v>
      </c>
    </row>
    <row r="505" spans="1:7" x14ac:dyDescent="0.2">
      <c r="A505" s="33" t="str">
        <f>CONCATENATE("INDEC-DCTO - Inciso ",B505)</f>
        <v>INDEC-DCTO - Inciso q)</v>
      </c>
      <c r="B505" s="33" t="s">
        <v>312</v>
      </c>
      <c r="C505" s="33"/>
      <c r="D505" s="33"/>
      <c r="E505" s="30" t="s">
        <v>313</v>
      </c>
      <c r="F505" s="33"/>
      <c r="G505" s="30" t="s">
        <v>584</v>
      </c>
    </row>
    <row r="508" spans="1:7" x14ac:dyDescent="0.2">
      <c r="B508" s="15" t="s">
        <v>585</v>
      </c>
    </row>
    <row r="511" spans="1:7" ht="11.25" customHeight="1" x14ac:dyDescent="0.2">
      <c r="A511" s="43"/>
      <c r="B511" s="491" t="s">
        <v>267</v>
      </c>
      <c r="C511" s="43"/>
      <c r="D511" s="43"/>
      <c r="E511" s="491" t="s">
        <v>268</v>
      </c>
      <c r="F511" s="491" t="s">
        <v>269</v>
      </c>
      <c r="G511" s="491" t="s">
        <v>270</v>
      </c>
    </row>
    <row r="512" spans="1:7" x14ac:dyDescent="0.2">
      <c r="A512" s="43"/>
      <c r="B512" s="491"/>
      <c r="C512" s="43"/>
      <c r="D512" s="43"/>
      <c r="E512" s="491"/>
      <c r="F512" s="491" t="s">
        <v>271</v>
      </c>
      <c r="G512" s="491"/>
    </row>
    <row r="513" spans="1:7" x14ac:dyDescent="0.2">
      <c r="A513" s="37"/>
      <c r="B513" s="37"/>
      <c r="C513" s="37"/>
      <c r="D513" s="38"/>
      <c r="E513" s="37"/>
      <c r="F513" s="37"/>
      <c r="G513" s="37"/>
    </row>
    <row r="514" spans="1:7" x14ac:dyDescent="0.2">
      <c r="A514" s="37"/>
      <c r="B514" s="37"/>
      <c r="C514" s="37"/>
      <c r="D514" s="38"/>
      <c r="E514" s="25" t="s">
        <v>517</v>
      </c>
      <c r="F514" s="37"/>
      <c r="G514" s="37"/>
    </row>
    <row r="515" spans="1:7" x14ac:dyDescent="0.2">
      <c r="A515" s="33" t="str">
        <f>CONCATENATE("INDEC-DCTO - Inciso ",B515)</f>
        <v>INDEC-DCTO - Inciso e)</v>
      </c>
      <c r="B515" s="17" t="s">
        <v>574</v>
      </c>
      <c r="C515" s="38"/>
      <c r="D515" s="38"/>
      <c r="E515" s="37" t="s">
        <v>556</v>
      </c>
      <c r="F515" s="38" t="s">
        <v>557</v>
      </c>
      <c r="G515" s="37" t="s">
        <v>558</v>
      </c>
    </row>
    <row r="516" spans="1:7" x14ac:dyDescent="0.2">
      <c r="A516" s="33" t="str">
        <f>CONCATENATE("INDEC-DCTO - Inciso ",B516)</f>
        <v>INDEC-DCTO - Inciso i)</v>
      </c>
      <c r="B516" s="17" t="s">
        <v>575</v>
      </c>
      <c r="C516" s="38"/>
      <c r="D516" s="38"/>
      <c r="E516" s="37" t="s">
        <v>559</v>
      </c>
      <c r="F516" s="38" t="s">
        <v>560</v>
      </c>
      <c r="G516" s="37" t="s">
        <v>561</v>
      </c>
    </row>
    <row r="517" spans="1:7" x14ac:dyDescent="0.2">
      <c r="A517" s="33" t="str">
        <f>CONCATENATE("INDEC-DCTO - Inciso ",B517)</f>
        <v>INDEC-DCTO - Inciso k)</v>
      </c>
      <c r="B517" s="17" t="s">
        <v>576</v>
      </c>
      <c r="C517" s="38"/>
      <c r="D517" s="38"/>
      <c r="E517" s="37" t="s">
        <v>562</v>
      </c>
      <c r="F517" s="38" t="s">
        <v>563</v>
      </c>
      <c r="G517" s="37" t="s">
        <v>564</v>
      </c>
    </row>
    <row r="518" spans="1:7" x14ac:dyDescent="0.2">
      <c r="A518" s="33" t="str">
        <f>CONCATENATE("INDEC-DCTO - Inciso ",B518)</f>
        <v>INDEC-DCTO - Inciso t)</v>
      </c>
      <c r="B518" s="17" t="s">
        <v>577</v>
      </c>
      <c r="C518" s="38"/>
      <c r="D518" s="38"/>
      <c r="E518" s="37" t="s">
        <v>565</v>
      </c>
      <c r="F518" s="38" t="s">
        <v>566</v>
      </c>
      <c r="G518" s="37" t="s">
        <v>567</v>
      </c>
    </row>
    <row r="519" spans="1:7" x14ac:dyDescent="0.2">
      <c r="A519" s="33" t="str">
        <f>CONCATENATE("INDEC-DCTO - Inciso ",B519)</f>
        <v>INDEC-DCTO - Inciso w)</v>
      </c>
      <c r="B519" s="17" t="s">
        <v>578</v>
      </c>
      <c r="C519" s="38"/>
      <c r="D519" s="38"/>
      <c r="E519" s="37" t="s">
        <v>568</v>
      </c>
      <c r="F519" s="38" t="s">
        <v>569</v>
      </c>
      <c r="G519" s="37" t="s">
        <v>570</v>
      </c>
    </row>
    <row r="520" spans="1:7" x14ac:dyDescent="0.2">
      <c r="A520" s="37"/>
      <c r="B520" s="17"/>
      <c r="C520" s="37"/>
      <c r="D520" s="38"/>
      <c r="E520" s="37"/>
      <c r="F520" s="38"/>
      <c r="G520" s="37"/>
    </row>
    <row r="521" spans="1:7" x14ac:dyDescent="0.2">
      <c r="A521" s="37"/>
      <c r="B521" s="17"/>
      <c r="C521" s="37"/>
      <c r="D521" s="38"/>
      <c r="E521" s="25" t="s">
        <v>494</v>
      </c>
      <c r="F521" s="38"/>
      <c r="G521" s="37"/>
    </row>
    <row r="522" spans="1:7" x14ac:dyDescent="0.2">
      <c r="A522" s="33" t="str">
        <f>CONCATENATE("INDEC-DCTO - Inciso ",B522)</f>
        <v>INDEC-DCTO - Inciso j)</v>
      </c>
      <c r="B522" s="17" t="s">
        <v>579</v>
      </c>
      <c r="C522" s="38"/>
      <c r="D522" s="38"/>
      <c r="E522" s="37" t="s">
        <v>571</v>
      </c>
      <c r="F522" s="38" t="s">
        <v>572</v>
      </c>
      <c r="G522" s="37" t="s">
        <v>573</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314</v>
      </c>
      <c r="C528" s="28"/>
      <c r="D528" s="29"/>
    </row>
    <row r="529" spans="1:5" x14ac:dyDescent="0.2">
      <c r="A529" s="30"/>
      <c r="B529" s="30"/>
      <c r="C529" s="30"/>
      <c r="D529" s="33"/>
    </row>
    <row r="530" spans="1:5" x14ac:dyDescent="0.2">
      <c r="A530" s="492" t="s">
        <v>353</v>
      </c>
      <c r="B530" s="491" t="s">
        <v>48</v>
      </c>
      <c r="C530" s="491"/>
      <c r="D530" s="491"/>
      <c r="E530" s="492" t="s">
        <v>49</v>
      </c>
    </row>
    <row r="531" spans="1:5" x14ac:dyDescent="0.2">
      <c r="A531" s="492"/>
      <c r="B531" s="491" t="s">
        <v>50</v>
      </c>
      <c r="C531" s="491"/>
      <c r="D531" s="491"/>
      <c r="E531" s="492"/>
    </row>
    <row r="532" spans="1:5" x14ac:dyDescent="0.2">
      <c r="A532" s="17" t="str">
        <f t="shared" ref="A532:A553" si="15">CONCATENATE("INDEC-GG ",B532,C532,D532)</f>
        <v>INDEC-GG 18000-1</v>
      </c>
      <c r="B532" s="36">
        <v>18000</v>
      </c>
      <c r="C532" s="36" t="s">
        <v>51</v>
      </c>
      <c r="D532" s="33">
        <v>1</v>
      </c>
      <c r="E532" s="36" t="s">
        <v>315</v>
      </c>
    </row>
    <row r="533" spans="1:5" x14ac:dyDescent="0.2">
      <c r="A533" s="17" t="str">
        <f t="shared" si="15"/>
        <v>INDEC-GG 83107-1</v>
      </c>
      <c r="B533" s="36">
        <v>83107</v>
      </c>
      <c r="C533" s="36" t="s">
        <v>51</v>
      </c>
      <c r="D533" s="33">
        <v>1</v>
      </c>
      <c r="E533" s="36" t="s">
        <v>316</v>
      </c>
    </row>
    <row r="534" spans="1:5" x14ac:dyDescent="0.2">
      <c r="A534" s="17" t="str">
        <f t="shared" si="15"/>
        <v>INDEC-GG 71240-11</v>
      </c>
      <c r="B534" s="36">
        <v>71240</v>
      </c>
      <c r="C534" s="36" t="s">
        <v>51</v>
      </c>
      <c r="D534" s="33">
        <v>11</v>
      </c>
      <c r="E534" s="32" t="s">
        <v>317</v>
      </c>
    </row>
    <row r="535" spans="1:5" x14ac:dyDescent="0.2">
      <c r="A535" s="17" t="str">
        <f t="shared" si="15"/>
        <v>INDEC-GG 71233-11</v>
      </c>
      <c r="B535" s="36">
        <v>71233</v>
      </c>
      <c r="C535" s="36" t="s">
        <v>51</v>
      </c>
      <c r="D535" s="33">
        <v>11</v>
      </c>
      <c r="E535" s="32" t="s">
        <v>318</v>
      </c>
    </row>
    <row r="536" spans="1:5" x14ac:dyDescent="0.2">
      <c r="A536" s="17" t="str">
        <f t="shared" si="15"/>
        <v>INDEC-GG 51800-11</v>
      </c>
      <c r="B536" s="36">
        <v>51800</v>
      </c>
      <c r="C536" s="36" t="s">
        <v>51</v>
      </c>
      <c r="D536" s="33">
        <v>11</v>
      </c>
      <c r="E536" s="32" t="s">
        <v>319</v>
      </c>
    </row>
    <row r="537" spans="1:5" x14ac:dyDescent="0.2">
      <c r="A537" s="17" t="str">
        <f t="shared" si="15"/>
        <v>INDEC-GG 51800-21</v>
      </c>
      <c r="B537" s="36">
        <v>51800</v>
      </c>
      <c r="C537" s="36" t="s">
        <v>51</v>
      </c>
      <c r="D537" s="33">
        <v>21</v>
      </c>
      <c r="E537" s="36" t="s">
        <v>320</v>
      </c>
    </row>
    <row r="538" spans="1:5" x14ac:dyDescent="0.2">
      <c r="A538" s="17" t="str">
        <f t="shared" si="15"/>
        <v>INDEC-GG 74110-11</v>
      </c>
      <c r="B538" s="36">
        <v>74110</v>
      </c>
      <c r="C538" s="36" t="s">
        <v>51</v>
      </c>
      <c r="D538" s="33">
        <v>11</v>
      </c>
      <c r="E538" s="32" t="s">
        <v>321</v>
      </c>
    </row>
    <row r="539" spans="1:5" x14ac:dyDescent="0.2">
      <c r="A539" s="17" t="str">
        <f t="shared" si="15"/>
        <v>INDEC-GG 51560-31</v>
      </c>
      <c r="B539" s="36">
        <v>51560</v>
      </c>
      <c r="C539" s="36" t="s">
        <v>51</v>
      </c>
      <c r="D539" s="33">
        <v>31</v>
      </c>
      <c r="E539" s="36" t="s">
        <v>322</v>
      </c>
    </row>
    <row r="540" spans="1:5" x14ac:dyDescent="0.2">
      <c r="A540" s="17" t="str">
        <f t="shared" si="15"/>
        <v>INDEC-GG 53111-1</v>
      </c>
      <c r="B540" s="36">
        <v>53111</v>
      </c>
      <c r="C540" s="36" t="s">
        <v>51</v>
      </c>
      <c r="D540" s="33">
        <v>1</v>
      </c>
      <c r="E540" s="32" t="s">
        <v>323</v>
      </c>
    </row>
    <row r="541" spans="1:5" x14ac:dyDescent="0.2">
      <c r="A541" s="17" t="str">
        <f t="shared" si="15"/>
        <v>INDEC-GG 54400-1</v>
      </c>
      <c r="B541" s="36">
        <v>54400</v>
      </c>
      <c r="C541" s="36" t="s">
        <v>51</v>
      </c>
      <c r="D541" s="33">
        <v>1</v>
      </c>
      <c r="E541" s="32" t="s">
        <v>324</v>
      </c>
    </row>
    <row r="542" spans="1:5" x14ac:dyDescent="0.2">
      <c r="A542" s="17" t="str">
        <f t="shared" si="15"/>
        <v>INDEC-GG 18000-21</v>
      </c>
      <c r="B542" s="36">
        <v>18000</v>
      </c>
      <c r="C542" s="36" t="s">
        <v>51</v>
      </c>
      <c r="D542" s="33">
        <v>21</v>
      </c>
      <c r="E542" s="32" t="s">
        <v>325</v>
      </c>
    </row>
    <row r="543" spans="1:5" x14ac:dyDescent="0.2">
      <c r="A543" s="17" t="str">
        <f t="shared" si="15"/>
        <v>INDEC-GG 18000-22</v>
      </c>
      <c r="B543" s="36">
        <v>18000</v>
      </c>
      <c r="C543" s="36" t="s">
        <v>51</v>
      </c>
      <c r="D543" s="33">
        <v>22</v>
      </c>
      <c r="E543" s="32" t="s">
        <v>326</v>
      </c>
    </row>
    <row r="544" spans="1:5" x14ac:dyDescent="0.2">
      <c r="A544" s="17" t="str">
        <f t="shared" si="15"/>
        <v>INDEC-GG 88700-2</v>
      </c>
      <c r="B544" s="36">
        <v>88700</v>
      </c>
      <c r="C544" s="36" t="s">
        <v>51</v>
      </c>
      <c r="D544" s="33">
        <v>2</v>
      </c>
      <c r="E544" s="32" t="s">
        <v>327</v>
      </c>
    </row>
    <row r="545" spans="1:5" x14ac:dyDescent="0.2">
      <c r="A545" s="17" t="str">
        <f t="shared" si="15"/>
        <v>INDEC-GG 88700-31</v>
      </c>
      <c r="B545" s="36">
        <v>88700</v>
      </c>
      <c r="C545" s="36" t="s">
        <v>51</v>
      </c>
      <c r="D545" s="33">
        <v>31</v>
      </c>
      <c r="E545" s="36" t="s">
        <v>328</v>
      </c>
    </row>
    <row r="546" spans="1:5" x14ac:dyDescent="0.2">
      <c r="A546" s="17" t="str">
        <f t="shared" si="15"/>
        <v>INDEC-GG DEP-EQ</v>
      </c>
      <c r="B546" s="36" t="s">
        <v>1136</v>
      </c>
      <c r="C546" s="36"/>
      <c r="D546" s="33"/>
      <c r="E546" s="36" t="s">
        <v>329</v>
      </c>
    </row>
    <row r="547" spans="1:5" x14ac:dyDescent="0.2">
      <c r="A547" s="17" t="str">
        <f t="shared" si="15"/>
        <v>INDEC-GG 88700-1</v>
      </c>
      <c r="B547" s="36">
        <v>88700</v>
      </c>
      <c r="C547" s="36" t="s">
        <v>51</v>
      </c>
      <c r="D547" s="33">
        <v>1</v>
      </c>
      <c r="E547" s="36" t="s">
        <v>330</v>
      </c>
    </row>
    <row r="548" spans="1:5" x14ac:dyDescent="0.2">
      <c r="A548" s="17" t="str">
        <f t="shared" si="15"/>
        <v>INDEC-GG 31210-11</v>
      </c>
      <c r="B548" s="36">
        <v>31210</v>
      </c>
      <c r="C548" s="36" t="s">
        <v>51</v>
      </c>
      <c r="D548" s="33">
        <v>11</v>
      </c>
      <c r="E548" s="36" t="s">
        <v>331</v>
      </c>
    </row>
    <row r="549" spans="1:5" x14ac:dyDescent="0.2">
      <c r="A549" s="17" t="str">
        <f t="shared" si="15"/>
        <v>INDEC-GG 81295-1</v>
      </c>
      <c r="B549" s="36">
        <v>81295</v>
      </c>
      <c r="C549" s="36" t="s">
        <v>51</v>
      </c>
      <c r="D549" s="33">
        <v>1</v>
      </c>
      <c r="E549" s="36" t="s">
        <v>332</v>
      </c>
    </row>
    <row r="550" spans="1:5" x14ac:dyDescent="0.2">
      <c r="A550" s="17" t="str">
        <f t="shared" si="15"/>
        <v>INDEC-GG 81297-1</v>
      </c>
      <c r="B550" s="36">
        <v>81297</v>
      </c>
      <c r="C550" s="36" t="s">
        <v>51</v>
      </c>
      <c r="D550" s="33">
        <v>1</v>
      </c>
      <c r="E550" s="32" t="s">
        <v>333</v>
      </c>
    </row>
    <row r="551" spans="1:5" x14ac:dyDescent="0.2">
      <c r="A551" s="17" t="str">
        <f t="shared" si="15"/>
        <v>INDEC-GG 51560-21</v>
      </c>
      <c r="B551" s="36">
        <v>51560</v>
      </c>
      <c r="C551" s="36" t="s">
        <v>51</v>
      </c>
      <c r="D551" s="33">
        <v>21</v>
      </c>
      <c r="E551" s="36" t="s">
        <v>334</v>
      </c>
    </row>
    <row r="552" spans="1:5" x14ac:dyDescent="0.2">
      <c r="A552" s="17" t="str">
        <f t="shared" si="15"/>
        <v>INDEC-GG 31100-11</v>
      </c>
      <c r="B552" s="36">
        <v>31100</v>
      </c>
      <c r="C552" s="36" t="s">
        <v>51</v>
      </c>
      <c r="D552" s="33">
        <v>11</v>
      </c>
      <c r="E552" s="36" t="s">
        <v>335</v>
      </c>
    </row>
    <row r="553" spans="1:5" x14ac:dyDescent="0.2">
      <c r="A553" s="17" t="str">
        <f t="shared" si="15"/>
        <v>INDEC-GG 53211-11</v>
      </c>
      <c r="B553" s="36">
        <v>53211</v>
      </c>
      <c r="C553" s="36" t="s">
        <v>51</v>
      </c>
      <c r="D553" s="33">
        <v>11</v>
      </c>
      <c r="E553" s="32" t="s">
        <v>336</v>
      </c>
    </row>
    <row r="556" spans="1:5" x14ac:dyDescent="0.2">
      <c r="B556" s="15" t="s">
        <v>734</v>
      </c>
    </row>
    <row r="557" spans="1:5" x14ac:dyDescent="0.2">
      <c r="B557" s="15" t="s">
        <v>735</v>
      </c>
    </row>
    <row r="559" spans="1:5" x14ac:dyDescent="0.2">
      <c r="A559" s="17" t="str">
        <f t="shared" ref="A559:A590" si="16">CONCATENATE("DNV-T I - ",B559)</f>
        <v>DNV-T I - 1</v>
      </c>
      <c r="B559" s="19">
        <v>1</v>
      </c>
      <c r="E559" s="19" t="s">
        <v>273</v>
      </c>
    </row>
    <row r="560" spans="1:5" x14ac:dyDescent="0.2">
      <c r="A560" s="17" t="str">
        <f t="shared" si="16"/>
        <v>DNV-T I - 2</v>
      </c>
      <c r="B560" s="19">
        <v>2</v>
      </c>
      <c r="E560" s="19" t="s">
        <v>736</v>
      </c>
    </row>
    <row r="561" spans="1:5" x14ac:dyDescent="0.2">
      <c r="A561" s="17" t="str">
        <f t="shared" si="16"/>
        <v>DNV-T I - 3</v>
      </c>
      <c r="B561" s="19">
        <v>3</v>
      </c>
      <c r="E561" s="19" t="s">
        <v>737</v>
      </c>
    </row>
    <row r="562" spans="1:5" x14ac:dyDescent="0.2">
      <c r="A562" s="17" t="str">
        <f t="shared" si="16"/>
        <v>DNV-T I - 4</v>
      </c>
      <c r="B562" s="19">
        <v>4</v>
      </c>
      <c r="E562" s="19" t="s">
        <v>738</v>
      </c>
    </row>
    <row r="563" spans="1:5" x14ac:dyDescent="0.2">
      <c r="A563" s="17" t="str">
        <f t="shared" si="16"/>
        <v>DNV-T I - 5</v>
      </c>
      <c r="B563" s="19">
        <v>5</v>
      </c>
      <c r="E563" s="19" t="s">
        <v>739</v>
      </c>
    </row>
    <row r="564" spans="1:5" x14ac:dyDescent="0.2">
      <c r="A564" s="17" t="str">
        <f t="shared" si="16"/>
        <v>DNV-T I - 6</v>
      </c>
      <c r="B564" s="19">
        <v>6</v>
      </c>
      <c r="E564" s="19" t="s">
        <v>740</v>
      </c>
    </row>
    <row r="565" spans="1:5" x14ac:dyDescent="0.2">
      <c r="A565" s="17" t="str">
        <f t="shared" si="16"/>
        <v>DNV-T I - 7</v>
      </c>
      <c r="B565" s="19">
        <v>7</v>
      </c>
      <c r="E565" s="19" t="s">
        <v>741</v>
      </c>
    </row>
    <row r="566" spans="1:5" x14ac:dyDescent="0.2">
      <c r="A566" s="17" t="str">
        <f t="shared" si="16"/>
        <v>DNV-T I - 8</v>
      </c>
      <c r="B566" s="19">
        <v>8</v>
      </c>
      <c r="E566" s="19" t="s">
        <v>742</v>
      </c>
    </row>
    <row r="567" spans="1:5" x14ac:dyDescent="0.2">
      <c r="A567" s="17" t="str">
        <f t="shared" si="16"/>
        <v>DNV-T I - 9</v>
      </c>
      <c r="B567" s="19">
        <v>9</v>
      </c>
      <c r="E567" s="19" t="s">
        <v>743</v>
      </c>
    </row>
    <row r="568" spans="1:5" x14ac:dyDescent="0.2">
      <c r="A568" s="17" t="str">
        <f t="shared" si="16"/>
        <v>DNV-T I - 10</v>
      </c>
      <c r="B568" s="19">
        <v>10</v>
      </c>
      <c r="E568" s="19" t="s">
        <v>744</v>
      </c>
    </row>
    <row r="569" spans="1:5" x14ac:dyDescent="0.2">
      <c r="A569" s="17" t="str">
        <f t="shared" si="16"/>
        <v>DNV-T I - 11</v>
      </c>
      <c r="B569" s="19">
        <v>11</v>
      </c>
      <c r="E569" s="19" t="s">
        <v>745</v>
      </c>
    </row>
    <row r="570" spans="1:5" x14ac:dyDescent="0.2">
      <c r="A570" s="17" t="str">
        <f t="shared" si="16"/>
        <v>DNV-T I - 12</v>
      </c>
      <c r="B570" s="19">
        <v>12</v>
      </c>
      <c r="E570" s="19" t="s">
        <v>746</v>
      </c>
    </row>
    <row r="571" spans="1:5" x14ac:dyDescent="0.2">
      <c r="A571" s="17" t="str">
        <f t="shared" si="16"/>
        <v>DNV-T I - 13</v>
      </c>
      <c r="B571" s="19">
        <v>13</v>
      </c>
      <c r="E571" s="19" t="s">
        <v>747</v>
      </c>
    </row>
    <row r="572" spans="1:5" x14ac:dyDescent="0.2">
      <c r="A572" s="17" t="str">
        <f t="shared" si="16"/>
        <v>DNV-T I - 14</v>
      </c>
      <c r="B572" s="19">
        <v>14</v>
      </c>
      <c r="E572" s="19" t="s">
        <v>748</v>
      </c>
    </row>
    <row r="573" spans="1:5" x14ac:dyDescent="0.2">
      <c r="A573" s="17" t="str">
        <f t="shared" si="16"/>
        <v>DNV-T I - 15</v>
      </c>
      <c r="B573" s="19">
        <v>15</v>
      </c>
      <c r="E573" s="19" t="s">
        <v>749</v>
      </c>
    </row>
    <row r="574" spans="1:5" x14ac:dyDescent="0.2">
      <c r="A574" s="17" t="str">
        <f t="shared" si="16"/>
        <v>DNV-T I - 16</v>
      </c>
      <c r="B574" s="19">
        <v>16</v>
      </c>
      <c r="E574" s="19" t="s">
        <v>750</v>
      </c>
    </row>
    <row r="575" spans="1:5" x14ac:dyDescent="0.2">
      <c r="A575" s="17" t="str">
        <f t="shared" si="16"/>
        <v>DNV-T I - 17</v>
      </c>
      <c r="B575" s="19">
        <v>17</v>
      </c>
      <c r="E575" s="19" t="s">
        <v>751</v>
      </c>
    </row>
    <row r="576" spans="1:5" x14ac:dyDescent="0.2">
      <c r="A576" s="17" t="str">
        <f t="shared" si="16"/>
        <v>DNV-T I - 18</v>
      </c>
      <c r="B576" s="19">
        <v>18</v>
      </c>
      <c r="E576" s="19" t="s">
        <v>752</v>
      </c>
    </row>
    <row r="577" spans="1:5" x14ac:dyDescent="0.2">
      <c r="A577" s="17" t="str">
        <f t="shared" si="16"/>
        <v>DNV-T I - 19</v>
      </c>
      <c r="B577" s="19">
        <v>19</v>
      </c>
      <c r="E577" s="19" t="s">
        <v>753</v>
      </c>
    </row>
    <row r="578" spans="1:5" x14ac:dyDescent="0.2">
      <c r="A578" s="17" t="str">
        <f t="shared" si="16"/>
        <v>DNV-T I - 20</v>
      </c>
      <c r="B578" s="19">
        <v>20</v>
      </c>
      <c r="E578" s="19" t="s">
        <v>754</v>
      </c>
    </row>
    <row r="579" spans="1:5" x14ac:dyDescent="0.2">
      <c r="A579" s="17" t="str">
        <f t="shared" si="16"/>
        <v>DNV-T I - 21</v>
      </c>
      <c r="B579" s="19">
        <v>21</v>
      </c>
      <c r="E579" s="19" t="s">
        <v>755</v>
      </c>
    </row>
    <row r="580" spans="1:5" x14ac:dyDescent="0.2">
      <c r="A580" s="17" t="str">
        <f t="shared" si="16"/>
        <v>DNV-T I - 22</v>
      </c>
      <c r="B580" s="19">
        <v>22</v>
      </c>
      <c r="E580" s="19" t="s">
        <v>756</v>
      </c>
    </row>
    <row r="581" spans="1:5" x14ac:dyDescent="0.2">
      <c r="A581" s="17" t="str">
        <f t="shared" si="16"/>
        <v>DNV-T I - 23</v>
      </c>
      <c r="B581" s="19">
        <v>23</v>
      </c>
      <c r="E581" s="19" t="s">
        <v>757</v>
      </c>
    </row>
    <row r="582" spans="1:5" x14ac:dyDescent="0.2">
      <c r="A582" s="17" t="str">
        <f t="shared" si="16"/>
        <v>DNV-T I - 24</v>
      </c>
      <c r="B582" s="19">
        <v>24</v>
      </c>
      <c r="E582" s="19" t="s">
        <v>758</v>
      </c>
    </row>
    <row r="583" spans="1:5" x14ac:dyDescent="0.2">
      <c r="A583" s="17" t="str">
        <f t="shared" si="16"/>
        <v>DNV-T I - 25</v>
      </c>
      <c r="B583" s="19">
        <v>25</v>
      </c>
      <c r="E583" s="19" t="s">
        <v>759</v>
      </c>
    </row>
    <row r="584" spans="1:5" x14ac:dyDescent="0.2">
      <c r="A584" s="17" t="str">
        <f t="shared" si="16"/>
        <v>DNV-T I - 26</v>
      </c>
      <c r="B584" s="19">
        <v>26</v>
      </c>
      <c r="E584" s="19" t="s">
        <v>760</v>
      </c>
    </row>
    <row r="585" spans="1:5" x14ac:dyDescent="0.2">
      <c r="A585" s="17" t="str">
        <f t="shared" si="16"/>
        <v>DNV-T I - 27</v>
      </c>
      <c r="B585" s="19">
        <v>27</v>
      </c>
      <c r="E585" s="19" t="s">
        <v>761</v>
      </c>
    </row>
    <row r="586" spans="1:5" x14ac:dyDescent="0.2">
      <c r="A586" s="17" t="str">
        <f t="shared" si="16"/>
        <v>DNV-T I - 28</v>
      </c>
      <c r="B586" s="19">
        <v>28</v>
      </c>
      <c r="E586" s="19" t="s">
        <v>762</v>
      </c>
    </row>
    <row r="587" spans="1:5" x14ac:dyDescent="0.2">
      <c r="A587" s="17" t="str">
        <f t="shared" si="16"/>
        <v>DNV-T I - 29</v>
      </c>
      <c r="B587" s="19">
        <v>29</v>
      </c>
      <c r="E587" s="19" t="s">
        <v>763</v>
      </c>
    </row>
    <row r="588" spans="1:5" x14ac:dyDescent="0.2">
      <c r="A588" s="17" t="str">
        <f t="shared" si="16"/>
        <v>DNV-T I - 30</v>
      </c>
      <c r="B588" s="19">
        <v>30</v>
      </c>
      <c r="E588" s="19" t="s">
        <v>764</v>
      </c>
    </row>
    <row r="589" spans="1:5" x14ac:dyDescent="0.2">
      <c r="A589" s="17" t="str">
        <f t="shared" si="16"/>
        <v>DNV-T I - 31</v>
      </c>
      <c r="B589" s="19">
        <v>31</v>
      </c>
      <c r="E589" s="19" t="s">
        <v>765</v>
      </c>
    </row>
    <row r="590" spans="1:5" x14ac:dyDescent="0.2">
      <c r="A590" s="17" t="str">
        <f t="shared" si="16"/>
        <v>DNV-T I - 32</v>
      </c>
      <c r="B590" s="19">
        <v>32</v>
      </c>
      <c r="E590" s="19" t="s">
        <v>766</v>
      </c>
    </row>
    <row r="591" spans="1:5" x14ac:dyDescent="0.2">
      <c r="A591" s="17" t="str">
        <f t="shared" ref="A591:A622" si="17">CONCATENATE("DNV-T I - ",B591)</f>
        <v>DNV-T I - 33</v>
      </c>
      <c r="B591" s="19">
        <v>33</v>
      </c>
      <c r="E591" s="19" t="s">
        <v>767</v>
      </c>
    </row>
    <row r="592" spans="1:5" x14ac:dyDescent="0.2">
      <c r="A592" s="17" t="str">
        <f t="shared" si="17"/>
        <v>DNV-T I - 34</v>
      </c>
      <c r="B592" s="19">
        <v>34</v>
      </c>
      <c r="E592" s="19" t="s">
        <v>768</v>
      </c>
    </row>
    <row r="593" spans="1:5" x14ac:dyDescent="0.2">
      <c r="A593" s="17" t="str">
        <f t="shared" si="17"/>
        <v>DNV-T I - 35</v>
      </c>
      <c r="B593" s="19">
        <v>35</v>
      </c>
      <c r="E593" s="19" t="s">
        <v>769</v>
      </c>
    </row>
    <row r="594" spans="1:5" x14ac:dyDescent="0.2">
      <c r="A594" s="17" t="str">
        <f t="shared" si="17"/>
        <v>DNV-T I - 36</v>
      </c>
      <c r="B594" s="19">
        <v>36</v>
      </c>
      <c r="E594" s="19" t="s">
        <v>770</v>
      </c>
    </row>
    <row r="595" spans="1:5" x14ac:dyDescent="0.2">
      <c r="A595" s="17" t="str">
        <f t="shared" si="17"/>
        <v>DNV-T I - 37</v>
      </c>
      <c r="B595" s="19">
        <v>37</v>
      </c>
      <c r="E595" s="19" t="s">
        <v>771</v>
      </c>
    </row>
    <row r="596" spans="1:5" x14ac:dyDescent="0.2">
      <c r="A596" s="17" t="str">
        <f t="shared" si="17"/>
        <v>DNV-T I - 38</v>
      </c>
      <c r="B596" s="19">
        <v>38</v>
      </c>
      <c r="E596" s="19" t="s">
        <v>772</v>
      </c>
    </row>
    <row r="597" spans="1:5" x14ac:dyDescent="0.2">
      <c r="A597" s="17" t="str">
        <f t="shared" si="17"/>
        <v>DNV-T I - 39</v>
      </c>
      <c r="B597" s="19">
        <v>39</v>
      </c>
      <c r="E597" s="19" t="s">
        <v>773</v>
      </c>
    </row>
    <row r="598" spans="1:5" x14ac:dyDescent="0.2">
      <c r="A598" s="17" t="str">
        <f t="shared" si="17"/>
        <v>DNV-T I - 40</v>
      </c>
      <c r="B598" s="19">
        <v>40</v>
      </c>
      <c r="E598" s="19" t="s">
        <v>774</v>
      </c>
    </row>
    <row r="599" spans="1:5" x14ac:dyDescent="0.2">
      <c r="A599" s="17" t="str">
        <f t="shared" si="17"/>
        <v>DNV-T I - 41</v>
      </c>
      <c r="B599" s="19">
        <v>41</v>
      </c>
      <c r="E599" s="19" t="s">
        <v>775</v>
      </c>
    </row>
    <row r="600" spans="1:5" x14ac:dyDescent="0.2">
      <c r="A600" s="17" t="str">
        <f t="shared" si="17"/>
        <v>DNV-T I - 42</v>
      </c>
      <c r="B600" s="19">
        <v>42</v>
      </c>
      <c r="E600" s="19" t="s">
        <v>776</v>
      </c>
    </row>
    <row r="601" spans="1:5" x14ac:dyDescent="0.2">
      <c r="A601" s="17" t="str">
        <f t="shared" si="17"/>
        <v>DNV-T I - 43</v>
      </c>
      <c r="B601" s="19">
        <v>43</v>
      </c>
      <c r="E601" s="19" t="s">
        <v>777</v>
      </c>
    </row>
    <row r="602" spans="1:5" x14ac:dyDescent="0.2">
      <c r="A602" s="17" t="str">
        <f t="shared" si="17"/>
        <v>DNV-T I - 44</v>
      </c>
      <c r="B602" s="19">
        <v>44</v>
      </c>
      <c r="E602" s="19" t="s">
        <v>778</v>
      </c>
    </row>
    <row r="603" spans="1:5" x14ac:dyDescent="0.2">
      <c r="A603" s="17" t="str">
        <f t="shared" si="17"/>
        <v>DNV-T I - 45</v>
      </c>
      <c r="B603" s="19">
        <v>45</v>
      </c>
      <c r="E603" s="19" t="s">
        <v>779</v>
      </c>
    </row>
    <row r="604" spans="1:5" x14ac:dyDescent="0.2">
      <c r="A604" s="17" t="str">
        <f t="shared" si="17"/>
        <v>DNV-T I - 46</v>
      </c>
      <c r="B604" s="19">
        <v>46</v>
      </c>
      <c r="E604" s="19" t="s">
        <v>780</v>
      </c>
    </row>
    <row r="605" spans="1:5" x14ac:dyDescent="0.2">
      <c r="A605" s="17" t="str">
        <f t="shared" si="17"/>
        <v>DNV-T I - 47</v>
      </c>
      <c r="B605" s="19">
        <v>47</v>
      </c>
      <c r="E605" s="19" t="s">
        <v>781</v>
      </c>
    </row>
    <row r="606" spans="1:5" x14ac:dyDescent="0.2">
      <c r="A606" s="17" t="str">
        <f t="shared" si="17"/>
        <v>DNV-T I - 48</v>
      </c>
      <c r="B606" s="19">
        <v>48</v>
      </c>
      <c r="E606" s="19" t="s">
        <v>782</v>
      </c>
    </row>
    <row r="607" spans="1:5" x14ac:dyDescent="0.2">
      <c r="A607" s="17" t="str">
        <f t="shared" si="17"/>
        <v>DNV-T I - 49</v>
      </c>
      <c r="B607" s="19">
        <v>49</v>
      </c>
      <c r="E607" s="19" t="s">
        <v>783</v>
      </c>
    </row>
    <row r="608" spans="1:5" x14ac:dyDescent="0.2">
      <c r="A608" s="17" t="str">
        <f t="shared" si="17"/>
        <v>DNV-T I - 50</v>
      </c>
      <c r="B608" s="19">
        <v>50</v>
      </c>
      <c r="E608" s="19" t="s">
        <v>784</v>
      </c>
    </row>
    <row r="609" spans="1:5" x14ac:dyDescent="0.2">
      <c r="A609" s="17" t="str">
        <f t="shared" si="17"/>
        <v>DNV-T I - 51</v>
      </c>
      <c r="B609" s="19">
        <v>51</v>
      </c>
      <c r="E609" s="19" t="s">
        <v>785</v>
      </c>
    </row>
    <row r="610" spans="1:5" x14ac:dyDescent="0.2">
      <c r="A610" s="17" t="str">
        <f t="shared" si="17"/>
        <v>DNV-T I - 52</v>
      </c>
      <c r="B610" s="19">
        <v>52</v>
      </c>
      <c r="E610" s="19" t="s">
        <v>786</v>
      </c>
    </row>
    <row r="611" spans="1:5" x14ac:dyDescent="0.2">
      <c r="A611" s="17" t="str">
        <f t="shared" si="17"/>
        <v>DNV-T I - 53</v>
      </c>
      <c r="B611" s="19">
        <v>53</v>
      </c>
      <c r="E611" s="19" t="s">
        <v>787</v>
      </c>
    </row>
    <row r="612" spans="1:5" x14ac:dyDescent="0.2">
      <c r="A612" s="17" t="str">
        <f t="shared" si="17"/>
        <v>DNV-T I - 54</v>
      </c>
      <c r="B612" s="19">
        <v>54</v>
      </c>
      <c r="E612" s="19" t="s">
        <v>788</v>
      </c>
    </row>
    <row r="613" spans="1:5" x14ac:dyDescent="0.2">
      <c r="A613" s="17" t="str">
        <f t="shared" si="17"/>
        <v>DNV-T I - 55</v>
      </c>
      <c r="B613" s="19">
        <v>55</v>
      </c>
      <c r="E613" s="19" t="s">
        <v>789</v>
      </c>
    </row>
    <row r="614" spans="1:5" x14ac:dyDescent="0.2">
      <c r="A614" s="17" t="str">
        <f t="shared" si="17"/>
        <v>DNV-T I - 56</v>
      </c>
      <c r="B614" s="19">
        <v>56</v>
      </c>
      <c r="E614" s="19" t="s">
        <v>790</v>
      </c>
    </row>
    <row r="615" spans="1:5" x14ac:dyDescent="0.2">
      <c r="A615" s="17" t="str">
        <f t="shared" si="17"/>
        <v>DNV-T I - 57</v>
      </c>
      <c r="B615" s="19">
        <v>57</v>
      </c>
      <c r="E615" s="19" t="s">
        <v>791</v>
      </c>
    </row>
    <row r="616" spans="1:5" x14ac:dyDescent="0.2">
      <c r="A616" s="17" t="str">
        <f t="shared" si="17"/>
        <v>DNV-T I - 58</v>
      </c>
      <c r="B616" s="19">
        <v>58</v>
      </c>
      <c r="E616" s="19" t="s">
        <v>792</v>
      </c>
    </row>
    <row r="617" spans="1:5" x14ac:dyDescent="0.2">
      <c r="A617" s="17" t="str">
        <f t="shared" si="17"/>
        <v>DNV-T I - 59</v>
      </c>
      <c r="B617" s="19">
        <v>59</v>
      </c>
      <c r="E617" s="19" t="s">
        <v>793</v>
      </c>
    </row>
    <row r="618" spans="1:5" x14ac:dyDescent="0.2">
      <c r="A618" s="17" t="str">
        <f t="shared" si="17"/>
        <v>DNV-T I - 60</v>
      </c>
      <c r="B618" s="19">
        <v>60</v>
      </c>
      <c r="E618" s="19" t="s">
        <v>794</v>
      </c>
    </row>
    <row r="619" spans="1:5" x14ac:dyDescent="0.2">
      <c r="A619" s="17" t="str">
        <f t="shared" si="17"/>
        <v>DNV-T I - 61</v>
      </c>
      <c r="B619" s="19">
        <v>61</v>
      </c>
      <c r="E619" s="19" t="s">
        <v>795</v>
      </c>
    </row>
    <row r="620" spans="1:5" x14ac:dyDescent="0.2">
      <c r="A620" s="17" t="str">
        <f t="shared" si="17"/>
        <v>DNV-T I - 62</v>
      </c>
      <c r="B620" s="19">
        <v>62</v>
      </c>
      <c r="E620" s="19" t="s">
        <v>796</v>
      </c>
    </row>
    <row r="621" spans="1:5" x14ac:dyDescent="0.2">
      <c r="A621" s="17" t="str">
        <f t="shared" si="17"/>
        <v>DNV-T I - 63</v>
      </c>
      <c r="B621" s="19">
        <v>63</v>
      </c>
      <c r="E621" s="19" t="s">
        <v>797</v>
      </c>
    </row>
    <row r="622" spans="1:5" x14ac:dyDescent="0.2">
      <c r="A622" s="17" t="str">
        <f t="shared" si="17"/>
        <v>DNV-T I - 64</v>
      </c>
      <c r="B622" s="19">
        <v>64</v>
      </c>
      <c r="E622" s="19" t="s">
        <v>798</v>
      </c>
    </row>
    <row r="623" spans="1:5" x14ac:dyDescent="0.2">
      <c r="A623" s="17" t="str">
        <f t="shared" ref="A623:A654" si="18">CONCATENATE("DNV-T I - ",B623)</f>
        <v>DNV-T I - 65</v>
      </c>
      <c r="B623" s="19">
        <v>65</v>
      </c>
      <c r="E623" s="19" t="s">
        <v>799</v>
      </c>
    </row>
    <row r="624" spans="1:5" x14ac:dyDescent="0.2">
      <c r="A624" s="17" t="str">
        <f t="shared" si="18"/>
        <v>DNV-T I - 66</v>
      </c>
      <c r="B624" s="19">
        <v>66</v>
      </c>
      <c r="E624" s="19" t="s">
        <v>800</v>
      </c>
    </row>
    <row r="625" spans="1:5" x14ac:dyDescent="0.2">
      <c r="A625" s="17" t="str">
        <f t="shared" si="18"/>
        <v>DNV-T I - 67</v>
      </c>
      <c r="B625" s="19">
        <v>67</v>
      </c>
      <c r="E625" s="19" t="s">
        <v>801</v>
      </c>
    </row>
    <row r="626" spans="1:5" x14ac:dyDescent="0.2">
      <c r="A626" s="17" t="str">
        <f t="shared" si="18"/>
        <v>DNV-T I - 68</v>
      </c>
      <c r="B626" s="19">
        <v>68</v>
      </c>
      <c r="E626" s="19" t="s">
        <v>802</v>
      </c>
    </row>
    <row r="627" spans="1:5" x14ac:dyDescent="0.2">
      <c r="A627" s="17" t="str">
        <f t="shared" si="18"/>
        <v>DNV-T I - 69</v>
      </c>
      <c r="B627" s="19">
        <v>69</v>
      </c>
      <c r="E627" s="19" t="s">
        <v>803</v>
      </c>
    </row>
    <row r="628" spans="1:5" x14ac:dyDescent="0.2">
      <c r="A628" s="17" t="str">
        <f t="shared" si="18"/>
        <v>DNV-T I - 70</v>
      </c>
      <c r="B628" s="19">
        <v>70</v>
      </c>
      <c r="E628" s="19" t="s">
        <v>804</v>
      </c>
    </row>
    <row r="629" spans="1:5" x14ac:dyDescent="0.2">
      <c r="A629" s="17" t="str">
        <f t="shared" si="18"/>
        <v>DNV-T I - 71</v>
      </c>
      <c r="B629" s="19">
        <v>71</v>
      </c>
      <c r="E629" s="19" t="s">
        <v>805</v>
      </c>
    </row>
    <row r="630" spans="1:5" x14ac:dyDescent="0.2">
      <c r="A630" s="17" t="str">
        <f t="shared" si="18"/>
        <v>DNV-T I - 72</v>
      </c>
      <c r="B630" s="19">
        <v>72</v>
      </c>
      <c r="E630" s="19" t="s">
        <v>806</v>
      </c>
    </row>
    <row r="631" spans="1:5" x14ac:dyDescent="0.2">
      <c r="A631" s="17" t="str">
        <f t="shared" si="18"/>
        <v>DNV-T I - 73</v>
      </c>
      <c r="B631" s="19">
        <v>73</v>
      </c>
      <c r="E631" s="19" t="s">
        <v>807</v>
      </c>
    </row>
    <row r="632" spans="1:5" x14ac:dyDescent="0.2">
      <c r="A632" s="17" t="str">
        <f t="shared" si="18"/>
        <v>DNV-T I - 74</v>
      </c>
      <c r="B632" s="19">
        <v>74</v>
      </c>
      <c r="E632" s="19" t="s">
        <v>808</v>
      </c>
    </row>
    <row r="633" spans="1:5" x14ac:dyDescent="0.2">
      <c r="A633" s="17" t="str">
        <f t="shared" si="18"/>
        <v>DNV-T I - 75</v>
      </c>
      <c r="B633" s="19">
        <v>75</v>
      </c>
      <c r="E633" s="19" t="s">
        <v>809</v>
      </c>
    </row>
    <row r="634" spans="1:5" ht="11.25" customHeight="1" x14ac:dyDescent="0.2">
      <c r="A634" s="17" t="str">
        <f t="shared" si="18"/>
        <v>DNV-T I - 76</v>
      </c>
      <c r="B634" s="19">
        <v>76</v>
      </c>
      <c r="E634" s="19" t="s">
        <v>810</v>
      </c>
    </row>
    <row r="635" spans="1:5" ht="11.25" customHeight="1" x14ac:dyDescent="0.2">
      <c r="A635" s="17" t="str">
        <f t="shared" si="18"/>
        <v xml:space="preserve">DNV-T I - </v>
      </c>
    </row>
    <row r="636" spans="1:5" x14ac:dyDescent="0.2">
      <c r="A636" s="17" t="str">
        <f t="shared" si="18"/>
        <v>DNV-T I - 77</v>
      </c>
      <c r="B636" s="19">
        <v>77</v>
      </c>
      <c r="E636" s="19" t="s">
        <v>811</v>
      </c>
    </row>
    <row r="637" spans="1:5" x14ac:dyDescent="0.2">
      <c r="A637" s="17" t="str">
        <f t="shared" si="18"/>
        <v>DNV-T I - 78</v>
      </c>
      <c r="B637" s="19">
        <v>78</v>
      </c>
      <c r="E637" s="19" t="s">
        <v>812</v>
      </c>
    </row>
    <row r="638" spans="1:5" x14ac:dyDescent="0.2">
      <c r="A638" s="17" t="str">
        <f t="shared" si="18"/>
        <v>DNV-T I - 79</v>
      </c>
      <c r="B638" s="19">
        <v>79</v>
      </c>
      <c r="E638" s="19" t="s">
        <v>813</v>
      </c>
    </row>
    <row r="639" spans="1:5" x14ac:dyDescent="0.2">
      <c r="A639" s="17" t="str">
        <f t="shared" si="18"/>
        <v>DNV-T I - 80</v>
      </c>
      <c r="B639" s="19">
        <v>80</v>
      </c>
      <c r="E639" s="19" t="s">
        <v>814</v>
      </c>
    </row>
    <row r="640" spans="1:5" x14ac:dyDescent="0.2">
      <c r="A640" s="17" t="str">
        <f t="shared" si="18"/>
        <v>DNV-T I - 81</v>
      </c>
      <c r="B640" s="19">
        <v>81</v>
      </c>
      <c r="E640" s="19" t="s">
        <v>815</v>
      </c>
    </row>
    <row r="641" spans="1:5" x14ac:dyDescent="0.2">
      <c r="A641" s="17" t="str">
        <f t="shared" si="18"/>
        <v>DNV-T I - 82</v>
      </c>
      <c r="B641" s="19">
        <v>82</v>
      </c>
      <c r="E641" s="19" t="s">
        <v>816</v>
      </c>
    </row>
    <row r="642" spans="1:5" x14ac:dyDescent="0.2">
      <c r="A642" s="17" t="str">
        <f t="shared" si="18"/>
        <v>DNV-T I - 83</v>
      </c>
      <c r="B642" s="19">
        <v>83</v>
      </c>
      <c r="E642" s="19" t="s">
        <v>817</v>
      </c>
    </row>
    <row r="643" spans="1:5" ht="11.25" customHeight="1" x14ac:dyDescent="0.2">
      <c r="A643" s="17" t="str">
        <f t="shared" si="18"/>
        <v>DNV-T I - 84</v>
      </c>
      <c r="B643" s="19">
        <v>84</v>
      </c>
      <c r="E643" s="19" t="s">
        <v>818</v>
      </c>
    </row>
    <row r="644" spans="1:5" ht="11.25" customHeight="1" x14ac:dyDescent="0.2">
      <c r="A644" s="17" t="str">
        <f t="shared" si="18"/>
        <v xml:space="preserve">DNV-T I - </v>
      </c>
    </row>
    <row r="645" spans="1:5" ht="11.25" customHeight="1" x14ac:dyDescent="0.2">
      <c r="A645" s="17" t="str">
        <f t="shared" si="18"/>
        <v>DNV-T I - 85</v>
      </c>
      <c r="B645" s="19">
        <v>85</v>
      </c>
      <c r="E645" s="19" t="s">
        <v>819</v>
      </c>
    </row>
    <row r="646" spans="1:5" ht="11.25" customHeight="1" x14ac:dyDescent="0.2">
      <c r="A646" s="17" t="str">
        <f t="shared" si="18"/>
        <v xml:space="preserve">DNV-T I - </v>
      </c>
    </row>
    <row r="647" spans="1:5" x14ac:dyDescent="0.2">
      <c r="A647" s="17" t="str">
        <f t="shared" si="18"/>
        <v>DNV-T I - 86</v>
      </c>
      <c r="B647" s="19">
        <v>86</v>
      </c>
      <c r="E647" s="19" t="s">
        <v>820</v>
      </c>
    </row>
    <row r="648" spans="1:5" x14ac:dyDescent="0.2">
      <c r="A648" s="17" t="str">
        <f t="shared" si="18"/>
        <v>DNV-T I - 86.1</v>
      </c>
      <c r="B648" s="19" t="s">
        <v>821</v>
      </c>
      <c r="E648" s="19" t="s">
        <v>822</v>
      </c>
    </row>
    <row r="649" spans="1:5" x14ac:dyDescent="0.2">
      <c r="A649" s="17" t="str">
        <f t="shared" si="18"/>
        <v>DNV-T I - 86.1.1</v>
      </c>
      <c r="B649" s="19" t="s">
        <v>823</v>
      </c>
      <c r="E649" s="19" t="s">
        <v>824</v>
      </c>
    </row>
    <row r="650" spans="1:5" x14ac:dyDescent="0.2">
      <c r="A650" s="17" t="str">
        <f t="shared" si="18"/>
        <v>DNV-T I - 86.1.2</v>
      </c>
      <c r="B650" s="19" t="s">
        <v>825</v>
      </c>
      <c r="E650" s="19" t="s">
        <v>826</v>
      </c>
    </row>
    <row r="651" spans="1:5" x14ac:dyDescent="0.2">
      <c r="A651" s="17" t="str">
        <f t="shared" si="18"/>
        <v>DNV-T I - 86.1.3</v>
      </c>
      <c r="B651" s="19" t="s">
        <v>827</v>
      </c>
      <c r="E651" s="19" t="s">
        <v>828</v>
      </c>
    </row>
    <row r="652" spans="1:5" x14ac:dyDescent="0.2">
      <c r="A652" s="17" t="str">
        <f t="shared" si="18"/>
        <v>DNV-T I - 86.1.4</v>
      </c>
      <c r="B652" s="19" t="s">
        <v>829</v>
      </c>
      <c r="E652" s="19" t="s">
        <v>830</v>
      </c>
    </row>
    <row r="653" spans="1:5" x14ac:dyDescent="0.2">
      <c r="A653" s="17" t="str">
        <f t="shared" si="18"/>
        <v>DNV-T I - 86.1.5</v>
      </c>
      <c r="B653" s="19" t="s">
        <v>831</v>
      </c>
      <c r="E653" s="19" t="s">
        <v>832</v>
      </c>
    </row>
    <row r="654" spans="1:5" x14ac:dyDescent="0.2">
      <c r="A654" s="17" t="str">
        <f t="shared" si="18"/>
        <v>DNV-T I - 86.2</v>
      </c>
      <c r="B654" s="19" t="s">
        <v>833</v>
      </c>
      <c r="E654" s="19" t="s">
        <v>834</v>
      </c>
    </row>
    <row r="655" spans="1:5" x14ac:dyDescent="0.2">
      <c r="A655" s="17" t="str">
        <f t="shared" ref="A655:A679" si="19">CONCATENATE("DNV-T I - ",B655)</f>
        <v>DNV-T I - 86.2.1</v>
      </c>
      <c r="B655" s="19" t="s">
        <v>835</v>
      </c>
      <c r="E655" s="19" t="s">
        <v>824</v>
      </c>
    </row>
    <row r="656" spans="1:5" x14ac:dyDescent="0.2">
      <c r="A656" s="17" t="str">
        <f t="shared" si="19"/>
        <v>DNV-T I - 86.2.2</v>
      </c>
      <c r="B656" s="19" t="s">
        <v>836</v>
      </c>
      <c r="E656" s="19" t="s">
        <v>837</v>
      </c>
    </row>
    <row r="657" spans="1:5" x14ac:dyDescent="0.2">
      <c r="A657" s="17" t="str">
        <f t="shared" si="19"/>
        <v>DNV-T I - 86.2.3</v>
      </c>
      <c r="B657" s="19" t="s">
        <v>838</v>
      </c>
      <c r="E657" s="19" t="s">
        <v>826</v>
      </c>
    </row>
    <row r="658" spans="1:5" x14ac:dyDescent="0.2">
      <c r="A658" s="17" t="str">
        <f t="shared" si="19"/>
        <v>DNV-T I - 86.2.4</v>
      </c>
      <c r="B658" s="19" t="s">
        <v>839</v>
      </c>
      <c r="E658" s="19" t="s">
        <v>828</v>
      </c>
    </row>
    <row r="659" spans="1:5" x14ac:dyDescent="0.2">
      <c r="A659" s="17" t="str">
        <f t="shared" si="19"/>
        <v>DNV-T I - 86.2.5</v>
      </c>
      <c r="B659" s="19" t="s">
        <v>840</v>
      </c>
      <c r="E659" s="19" t="s">
        <v>830</v>
      </c>
    </row>
    <row r="660" spans="1:5" x14ac:dyDescent="0.2">
      <c r="A660" s="17" t="str">
        <f t="shared" si="19"/>
        <v>DNV-T I - 86.2.6</v>
      </c>
      <c r="B660" s="19" t="s">
        <v>841</v>
      </c>
      <c r="E660" s="19" t="s">
        <v>832</v>
      </c>
    </row>
    <row r="661" spans="1:5" x14ac:dyDescent="0.2">
      <c r="A661" s="17" t="str">
        <f t="shared" si="19"/>
        <v>DNV-T I - 87</v>
      </c>
      <c r="B661" s="19">
        <v>87</v>
      </c>
      <c r="E661" s="19" t="s">
        <v>842</v>
      </c>
    </row>
    <row r="662" spans="1:5" x14ac:dyDescent="0.2">
      <c r="A662" s="17" t="str">
        <f t="shared" si="19"/>
        <v>DNV-T I - 88</v>
      </c>
      <c r="B662" s="19">
        <v>88</v>
      </c>
      <c r="E662" s="19" t="s">
        <v>843</v>
      </c>
    </row>
    <row r="663" spans="1:5" x14ac:dyDescent="0.2">
      <c r="A663" s="17" t="str">
        <f t="shared" si="19"/>
        <v>DNV-T I - 89</v>
      </c>
      <c r="B663" s="19">
        <v>89</v>
      </c>
      <c r="E663" s="19" t="s">
        <v>844</v>
      </c>
    </row>
    <row r="664" spans="1:5" x14ac:dyDescent="0.2">
      <c r="A664" s="17" t="str">
        <f t="shared" si="19"/>
        <v>DNV-T I - 90</v>
      </c>
      <c r="B664" s="19">
        <v>90</v>
      </c>
      <c r="E664" s="19" t="s">
        <v>845</v>
      </c>
    </row>
    <row r="665" spans="1:5" x14ac:dyDescent="0.2">
      <c r="A665" s="17" t="str">
        <f t="shared" si="19"/>
        <v>DNV-T I - 91</v>
      </c>
      <c r="B665" s="19">
        <v>91</v>
      </c>
      <c r="E665" s="19" t="s">
        <v>846</v>
      </c>
    </row>
    <row r="666" spans="1:5" x14ac:dyDescent="0.2">
      <c r="A666" s="17" t="str">
        <f t="shared" si="19"/>
        <v>DNV-T I - 92</v>
      </c>
      <c r="B666" s="19">
        <v>92</v>
      </c>
      <c r="E666" s="19" t="s">
        <v>847</v>
      </c>
    </row>
    <row r="667" spans="1:5" x14ac:dyDescent="0.2">
      <c r="A667" s="17" t="str">
        <f t="shared" si="19"/>
        <v>DNV-T I - 93</v>
      </c>
      <c r="B667" s="19">
        <v>93</v>
      </c>
      <c r="E667" s="19" t="s">
        <v>848</v>
      </c>
    </row>
    <row r="668" spans="1:5" x14ac:dyDescent="0.2">
      <c r="A668" s="17" t="str">
        <f t="shared" si="19"/>
        <v>DNV-T I - 94</v>
      </c>
      <c r="B668" s="19">
        <v>94</v>
      </c>
      <c r="E668" s="19" t="s">
        <v>849</v>
      </c>
    </row>
    <row r="669" spans="1:5" x14ac:dyDescent="0.2">
      <c r="A669" s="17" t="str">
        <f t="shared" si="19"/>
        <v>DNV-T I - 95</v>
      </c>
      <c r="B669" s="19">
        <v>95</v>
      </c>
      <c r="E669" s="19" t="s">
        <v>850</v>
      </c>
    </row>
    <row r="670" spans="1:5" x14ac:dyDescent="0.2">
      <c r="A670" s="17" t="str">
        <f t="shared" si="19"/>
        <v>DNV-T I - 96</v>
      </c>
      <c r="B670" s="19">
        <v>96</v>
      </c>
      <c r="E670" s="19" t="s">
        <v>851</v>
      </c>
    </row>
    <row r="671" spans="1:5" x14ac:dyDescent="0.2">
      <c r="A671" s="17" t="str">
        <f t="shared" si="19"/>
        <v>DNV-T I - 97</v>
      </c>
      <c r="B671" s="19">
        <v>97</v>
      </c>
      <c r="E671" s="19" t="s">
        <v>852</v>
      </c>
    </row>
    <row r="672" spans="1:5" x14ac:dyDescent="0.2">
      <c r="A672" s="17" t="str">
        <f t="shared" si="19"/>
        <v>DNV-T I - 98</v>
      </c>
      <c r="B672" s="19">
        <v>98</v>
      </c>
      <c r="E672" s="19" t="s">
        <v>853</v>
      </c>
    </row>
    <row r="673" spans="1:7" x14ac:dyDescent="0.2">
      <c r="A673" s="17" t="str">
        <f t="shared" si="19"/>
        <v>DNV-T I - 99</v>
      </c>
      <c r="B673" s="19">
        <v>99</v>
      </c>
      <c r="E673" s="19" t="s">
        <v>854</v>
      </c>
    </row>
    <row r="674" spans="1:7" x14ac:dyDescent="0.2">
      <c r="A674" s="17" t="str">
        <f t="shared" si="19"/>
        <v>DNV-T I - 100</v>
      </c>
      <c r="B674" s="19">
        <v>100</v>
      </c>
      <c r="E674" s="19" t="s">
        <v>855</v>
      </c>
    </row>
    <row r="675" spans="1:7" x14ac:dyDescent="0.2">
      <c r="A675" s="17" t="str">
        <f t="shared" si="19"/>
        <v>DNV-T I - 101</v>
      </c>
      <c r="B675" s="19">
        <v>101</v>
      </c>
      <c r="E675" s="19" t="s">
        <v>856</v>
      </c>
    </row>
    <row r="676" spans="1:7" x14ac:dyDescent="0.2">
      <c r="A676" s="17" t="str">
        <f t="shared" si="19"/>
        <v>DNV-T I - 102</v>
      </c>
      <c r="B676" s="19">
        <v>102</v>
      </c>
      <c r="E676" s="19" t="s">
        <v>857</v>
      </c>
    </row>
    <row r="677" spans="1:7" x14ac:dyDescent="0.2">
      <c r="A677" s="17" t="str">
        <f t="shared" si="19"/>
        <v>DNV-T I - 103</v>
      </c>
      <c r="B677" s="19">
        <v>103</v>
      </c>
      <c r="E677" s="19" t="s">
        <v>858</v>
      </c>
    </row>
    <row r="678" spans="1:7" x14ac:dyDescent="0.2">
      <c r="A678" s="17" t="str">
        <f t="shared" si="19"/>
        <v>DNV-T I - 104</v>
      </c>
      <c r="B678" s="19">
        <v>104</v>
      </c>
      <c r="E678" s="19" t="s">
        <v>859</v>
      </c>
    </row>
    <row r="679" spans="1:7" x14ac:dyDescent="0.2">
      <c r="A679" s="17" t="str">
        <f t="shared" si="19"/>
        <v>DNV-T I - 105</v>
      </c>
      <c r="B679" s="19">
        <v>105</v>
      </c>
      <c r="E679" s="19" t="s">
        <v>860</v>
      </c>
    </row>
    <row r="681" spans="1:7" ht="12.75" x14ac:dyDescent="0.2">
      <c r="A681" s="59"/>
      <c r="B681" s="15" t="s">
        <v>861</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862</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863</v>
      </c>
    </row>
    <row r="761" spans="1:5" x14ac:dyDescent="0.2">
      <c r="B761" s="19" t="s">
        <v>48</v>
      </c>
      <c r="C761" s="19" t="s">
        <v>864</v>
      </c>
    </row>
    <row r="762" spans="1:5" x14ac:dyDescent="0.2">
      <c r="A762" s="17" t="str">
        <f>CONCATENATE("IIEE-SJ - ",B762)</f>
        <v>IIEE-SJ - 1</v>
      </c>
      <c r="B762" s="19">
        <v>1</v>
      </c>
      <c r="E762" s="19" t="s">
        <v>865</v>
      </c>
    </row>
    <row r="763" spans="1:5" x14ac:dyDescent="0.2">
      <c r="A763" s="17" t="str">
        <f>CONCATENATE("IIEE-SJ - ",B763)</f>
        <v>IIEE-SJ - 101000</v>
      </c>
      <c r="B763" s="19">
        <v>101000</v>
      </c>
      <c r="E763" s="19" t="s">
        <v>731</v>
      </c>
    </row>
    <row r="764" spans="1:5" x14ac:dyDescent="0.2">
      <c r="A764" s="17" t="str">
        <f>CONCATENATE("IIEE-SJ - ",B764)</f>
        <v>IIEE-SJ - 102000</v>
      </c>
      <c r="B764" s="19">
        <v>102000</v>
      </c>
      <c r="E764" s="19" t="s">
        <v>732</v>
      </c>
    </row>
    <row r="765" spans="1:5" x14ac:dyDescent="0.2">
      <c r="A765" s="17" t="str">
        <f>CONCATENATE("IIEE-SJ - ",B765)</f>
        <v>IIEE-SJ - 103000</v>
      </c>
      <c r="B765" s="19">
        <v>103000</v>
      </c>
      <c r="E765" s="19" t="s">
        <v>733</v>
      </c>
    </row>
    <row r="766" spans="1:5" x14ac:dyDescent="0.2">
      <c r="A766" s="17"/>
    </row>
    <row r="767" spans="1:5" x14ac:dyDescent="0.2">
      <c r="A767" s="17" t="str">
        <f>CONCATENATE("IIEE-SJ - ",B767)</f>
        <v>IIEE-SJ - 2</v>
      </c>
      <c r="B767" s="19">
        <v>2</v>
      </c>
      <c r="E767" s="19" t="s">
        <v>866</v>
      </c>
    </row>
    <row r="768" spans="1:5" x14ac:dyDescent="0.2">
      <c r="A768" s="17"/>
    </row>
    <row r="769" spans="1:5" x14ac:dyDescent="0.2">
      <c r="A769" s="17" t="str">
        <f>CONCATENATE("IIEE-SJ - ",B769)</f>
        <v>IIEE-SJ - 201</v>
      </c>
      <c r="B769" s="19">
        <v>201</v>
      </c>
      <c r="E769" s="19" t="s">
        <v>867</v>
      </c>
    </row>
    <row r="770" spans="1:5" x14ac:dyDescent="0.2">
      <c r="A770" s="17" t="str">
        <f>CONCATENATE("IIEE-SJ - ",B770)</f>
        <v>IIEE-SJ - 201001</v>
      </c>
      <c r="B770" s="19">
        <v>201001</v>
      </c>
      <c r="E770" s="19" t="s">
        <v>589</v>
      </c>
    </row>
    <row r="771" spans="1:5" x14ac:dyDescent="0.2">
      <c r="A771" s="17" t="str">
        <f>CONCATENATE("IIEE-SJ - ",B771)</f>
        <v>IIEE-SJ - 201002</v>
      </c>
      <c r="B771" s="19">
        <v>201002</v>
      </c>
      <c r="E771" s="19" t="s">
        <v>590</v>
      </c>
    </row>
    <row r="772" spans="1:5" x14ac:dyDescent="0.2">
      <c r="A772" s="17" t="str">
        <f>CONCATENATE("IIEE-SJ - ",B772)</f>
        <v>IIEE-SJ - 201003</v>
      </c>
      <c r="B772" s="19">
        <v>201003</v>
      </c>
      <c r="E772" s="19" t="s">
        <v>591</v>
      </c>
    </row>
    <row r="773" spans="1:5" x14ac:dyDescent="0.2">
      <c r="A773" s="17" t="str">
        <f>CONCATENATE("IIEE-SJ - ",B773)</f>
        <v>IIEE-SJ - 201004</v>
      </c>
      <c r="B773" s="19">
        <v>201004</v>
      </c>
      <c r="E773" s="19" t="s">
        <v>717</v>
      </c>
    </row>
    <row r="774" spans="1:5" x14ac:dyDescent="0.2">
      <c r="A774" s="17"/>
    </row>
    <row r="775" spans="1:5" x14ac:dyDescent="0.2">
      <c r="A775" s="17" t="str">
        <f>CONCATENATE("IIEE-SJ - ",B775)</f>
        <v>IIEE-SJ - 202</v>
      </c>
      <c r="B775" s="19">
        <v>202</v>
      </c>
      <c r="E775" s="19" t="s">
        <v>868</v>
      </c>
    </row>
    <row r="776" spans="1:5" x14ac:dyDescent="0.2">
      <c r="A776" s="17" t="str">
        <f>CONCATENATE("IIEE-SJ - ",B776)</f>
        <v>IIEE-SJ - 202001</v>
      </c>
      <c r="B776" s="19">
        <v>202001</v>
      </c>
      <c r="E776" s="19" t="s">
        <v>592</v>
      </c>
    </row>
    <row r="777" spans="1:5" x14ac:dyDescent="0.2">
      <c r="A777" s="17" t="str">
        <f>CONCATENATE("IIEE-SJ - ",B777)</f>
        <v>IIEE-SJ - 202002</v>
      </c>
      <c r="B777" s="19">
        <v>202002</v>
      </c>
      <c r="E777" s="19" t="s">
        <v>593</v>
      </c>
    </row>
    <row r="778" spans="1:5" x14ac:dyDescent="0.2">
      <c r="A778" s="17" t="str">
        <f>CONCATENATE("IIEE-SJ - ",B778)</f>
        <v>IIEE-SJ - 202003</v>
      </c>
      <c r="B778" s="19">
        <v>202003</v>
      </c>
      <c r="E778" s="19" t="s">
        <v>594</v>
      </c>
    </row>
    <row r="779" spans="1:5" x14ac:dyDescent="0.2">
      <c r="A779" s="17" t="str">
        <f>CONCATENATE("IIEE-SJ - ",B779)</f>
        <v>IIEE-SJ - 202004</v>
      </c>
      <c r="B779" s="19">
        <v>202004</v>
      </c>
      <c r="E779" s="19" t="s">
        <v>687</v>
      </c>
    </row>
    <row r="780" spans="1:5" x14ac:dyDescent="0.2">
      <c r="A780" s="17"/>
    </row>
    <row r="781" spans="1:5" x14ac:dyDescent="0.2">
      <c r="A781" s="17" t="str">
        <f>CONCATENATE("IIEE-SJ - ",B781)</f>
        <v>IIEE-SJ - 203</v>
      </c>
      <c r="B781" s="19">
        <v>203</v>
      </c>
      <c r="E781" s="19" t="s">
        <v>869</v>
      </c>
    </row>
    <row r="782" spans="1:5" x14ac:dyDescent="0.2">
      <c r="A782" s="17" t="str">
        <f>CONCATENATE("IIEE-SJ - ",B782)</f>
        <v>IIEE-SJ - 203001</v>
      </c>
      <c r="B782" s="19">
        <v>203001</v>
      </c>
      <c r="E782" s="19" t="s">
        <v>870</v>
      </c>
    </row>
    <row r="783" spans="1:5" x14ac:dyDescent="0.2">
      <c r="A783" s="17" t="str">
        <f>CONCATENATE("IIEE-SJ - ",B783)</f>
        <v>IIEE-SJ - 203002</v>
      </c>
      <c r="B783" s="19">
        <v>203002</v>
      </c>
      <c r="E783" s="19" t="s">
        <v>720</v>
      </c>
    </row>
    <row r="784" spans="1:5" x14ac:dyDescent="0.2">
      <c r="A784" s="17"/>
    </row>
    <row r="785" spans="1:5" x14ac:dyDescent="0.2">
      <c r="A785" s="17" t="str">
        <f t="shared" ref="A785:A790" si="22">CONCATENATE("IIEE-SJ - ",B785)</f>
        <v>IIEE-SJ - 204</v>
      </c>
      <c r="B785" s="19">
        <v>204</v>
      </c>
      <c r="E785" s="19" t="s">
        <v>871</v>
      </c>
    </row>
    <row r="786" spans="1:5" ht="12" x14ac:dyDescent="0.2">
      <c r="A786" s="17" t="str">
        <f t="shared" si="22"/>
        <v>IIEE-SJ - 204001</v>
      </c>
      <c r="B786" s="19">
        <v>204001</v>
      </c>
      <c r="E786" s="61" t="s">
        <v>872</v>
      </c>
    </row>
    <row r="787" spans="1:5" ht="12" x14ac:dyDescent="0.2">
      <c r="A787" s="17" t="str">
        <f t="shared" si="22"/>
        <v>IIEE-SJ - 204002</v>
      </c>
      <c r="B787" s="19">
        <v>204002</v>
      </c>
      <c r="E787" s="61" t="s">
        <v>873</v>
      </c>
    </row>
    <row r="788" spans="1:5" ht="12" x14ac:dyDescent="0.2">
      <c r="A788" s="17" t="str">
        <f t="shared" si="22"/>
        <v>IIEE-SJ - 204003</v>
      </c>
      <c r="B788" s="19">
        <v>204003</v>
      </c>
      <c r="E788" s="61" t="s">
        <v>874</v>
      </c>
    </row>
    <row r="789" spans="1:5" x14ac:dyDescent="0.2">
      <c r="A789" s="17" t="str">
        <f t="shared" si="22"/>
        <v>IIEE-SJ - 204004</v>
      </c>
      <c r="B789" s="19">
        <v>204004</v>
      </c>
      <c r="E789" s="19" t="s">
        <v>697</v>
      </c>
    </row>
    <row r="790" spans="1:5" x14ac:dyDescent="0.2">
      <c r="A790" s="17" t="str">
        <f t="shared" si="22"/>
        <v>IIEE-SJ - 204005</v>
      </c>
      <c r="B790" s="19">
        <v>204005</v>
      </c>
      <c r="E790" s="19" t="s">
        <v>698</v>
      </c>
    </row>
    <row r="791" spans="1:5" x14ac:dyDescent="0.2">
      <c r="A791" s="17"/>
    </row>
    <row r="792" spans="1:5" x14ac:dyDescent="0.2">
      <c r="A792" s="17" t="str">
        <f t="shared" ref="A792:A797" si="23">CONCATENATE("IIEE-SJ - ",B792)</f>
        <v>IIEE-SJ - 205</v>
      </c>
      <c r="B792" s="19">
        <v>205</v>
      </c>
      <c r="E792" s="19" t="s">
        <v>875</v>
      </c>
    </row>
    <row r="793" spans="1:5" x14ac:dyDescent="0.2">
      <c r="A793" s="17" t="str">
        <f t="shared" si="23"/>
        <v>IIEE-SJ - 205001</v>
      </c>
      <c r="B793" s="19">
        <v>205001</v>
      </c>
      <c r="E793" s="19" t="s">
        <v>876</v>
      </c>
    </row>
    <row r="794" spans="1:5" x14ac:dyDescent="0.2">
      <c r="A794" s="17" t="str">
        <f t="shared" si="23"/>
        <v>IIEE-SJ - 205002</v>
      </c>
      <c r="B794" s="19">
        <v>205002</v>
      </c>
      <c r="E794" s="19" t="s">
        <v>877</v>
      </c>
    </row>
    <row r="795" spans="1:5" x14ac:dyDescent="0.2">
      <c r="A795" s="17" t="str">
        <f t="shared" si="23"/>
        <v>IIEE-SJ - 205003</v>
      </c>
      <c r="B795" s="19">
        <v>205003</v>
      </c>
      <c r="E795" s="19" t="s">
        <v>695</v>
      </c>
    </row>
    <row r="796" spans="1:5" x14ac:dyDescent="0.2">
      <c r="A796" s="17" t="str">
        <f t="shared" si="23"/>
        <v>IIEE-SJ - 205004</v>
      </c>
      <c r="B796" s="19">
        <v>205004</v>
      </c>
      <c r="E796" s="19" t="s">
        <v>696</v>
      </c>
    </row>
    <row r="797" spans="1:5" x14ac:dyDescent="0.2">
      <c r="A797" s="17" t="str">
        <f t="shared" si="23"/>
        <v>IIEE-SJ - 205005</v>
      </c>
      <c r="B797" s="19">
        <v>205005</v>
      </c>
      <c r="E797" s="19" t="s">
        <v>694</v>
      </c>
    </row>
    <row r="798" spans="1:5" x14ac:dyDescent="0.2">
      <c r="A798" s="17"/>
    </row>
    <row r="799" spans="1:5" x14ac:dyDescent="0.2">
      <c r="A799" s="17" t="str">
        <f>CONCATENATE("IIEE-SJ - ",B799)</f>
        <v>IIEE-SJ - 206</v>
      </c>
      <c r="B799" s="19">
        <v>206</v>
      </c>
      <c r="E799" s="19" t="s">
        <v>878</v>
      </c>
    </row>
    <row r="800" spans="1:5" x14ac:dyDescent="0.2">
      <c r="A800" s="17" t="str">
        <f>CONCATENATE("IIEE-SJ - ",B800)</f>
        <v>IIEE-SJ - 206001</v>
      </c>
      <c r="B800" s="19">
        <v>206001</v>
      </c>
      <c r="E800" s="19" t="s">
        <v>879</v>
      </c>
    </row>
    <row r="801" spans="1:5" x14ac:dyDescent="0.2">
      <c r="A801" s="17" t="str">
        <f>CONCATENATE("IIEE-SJ - ",B801)</f>
        <v>IIEE-SJ - 206002</v>
      </c>
      <c r="B801" s="19">
        <v>206002</v>
      </c>
      <c r="E801" s="19" t="s">
        <v>595</v>
      </c>
    </row>
    <row r="802" spans="1:5" x14ac:dyDescent="0.2">
      <c r="A802" s="17" t="str">
        <f>CONCATENATE("IIEE-SJ - ",B802)</f>
        <v>IIEE-SJ - 206003</v>
      </c>
      <c r="B802" s="19">
        <v>206003</v>
      </c>
      <c r="E802" s="19" t="s">
        <v>688</v>
      </c>
    </row>
    <row r="803" spans="1:5" x14ac:dyDescent="0.2">
      <c r="A803" s="17" t="str">
        <f>CONCATENATE("IIEE-SJ - ",B803)</f>
        <v>IIEE-SJ - 206004</v>
      </c>
      <c r="B803" s="19">
        <v>206004</v>
      </c>
      <c r="E803" s="19" t="s">
        <v>689</v>
      </c>
    </row>
    <row r="804" spans="1:5" x14ac:dyDescent="0.2">
      <c r="A804" s="17"/>
    </row>
    <row r="805" spans="1:5" x14ac:dyDescent="0.2">
      <c r="A805" s="17" t="str">
        <f>CONCATENATE("IIEE-SJ - ",B805)</f>
        <v>IIEE-SJ - 207</v>
      </c>
      <c r="B805" s="19">
        <v>207</v>
      </c>
      <c r="E805" s="19" t="s">
        <v>880</v>
      </c>
    </row>
    <row r="806" spans="1:5" x14ac:dyDescent="0.2">
      <c r="A806" s="17" t="str">
        <f>CONCATENATE("IIEE-SJ - ",B806)</f>
        <v>IIEE-SJ - 207001</v>
      </c>
      <c r="B806" s="19">
        <v>207001</v>
      </c>
      <c r="E806" s="19" t="s">
        <v>596</v>
      </c>
    </row>
    <row r="807" spans="1:5" x14ac:dyDescent="0.2">
      <c r="A807" s="17" t="str">
        <f>CONCATENATE("IIEE-SJ - ",B807)</f>
        <v>IIEE-SJ - 207002</v>
      </c>
      <c r="B807" s="19">
        <v>207002</v>
      </c>
      <c r="E807" s="19" t="s">
        <v>881</v>
      </c>
    </row>
    <row r="808" spans="1:5" x14ac:dyDescent="0.2">
      <c r="A808" s="17" t="str">
        <f>CONCATENATE("IIEE-SJ - ",B808)</f>
        <v>IIEE-SJ - 207003</v>
      </c>
      <c r="B808" s="19">
        <v>207003</v>
      </c>
      <c r="E808" s="19" t="s">
        <v>690</v>
      </c>
    </row>
    <row r="809" spans="1:5" x14ac:dyDescent="0.2">
      <c r="A809" s="17" t="str">
        <f>CONCATENATE("IIEE-SJ - ",B809)</f>
        <v>IIEE-SJ - 207004</v>
      </c>
      <c r="B809" s="19">
        <v>207004</v>
      </c>
      <c r="E809" s="19" t="s">
        <v>693</v>
      </c>
    </row>
    <row r="810" spans="1:5" x14ac:dyDescent="0.2">
      <c r="A810" s="17"/>
    </row>
    <row r="811" spans="1:5" x14ac:dyDescent="0.2">
      <c r="A811" s="17" t="str">
        <f>CONCATENATE("IIEE-SJ - ",B811)</f>
        <v>IIEE-SJ - 208</v>
      </c>
      <c r="B811" s="19">
        <v>208</v>
      </c>
      <c r="E811" s="19" t="s">
        <v>882</v>
      </c>
    </row>
    <row r="812" spans="1:5" x14ac:dyDescent="0.2">
      <c r="A812" s="17" t="str">
        <f>CONCATENATE("IIEE-SJ - ",B812)</f>
        <v>IIEE-SJ - 208001</v>
      </c>
      <c r="B812" s="19">
        <v>208001</v>
      </c>
      <c r="E812" s="19" t="s">
        <v>597</v>
      </c>
    </row>
    <row r="813" spans="1:5" x14ac:dyDescent="0.2">
      <c r="A813" s="17" t="str">
        <f>CONCATENATE("IIEE-SJ - ",B813)</f>
        <v>IIEE-SJ - 208001</v>
      </c>
      <c r="B813" s="19">
        <v>208001</v>
      </c>
      <c r="E813" s="19" t="s">
        <v>883</v>
      </c>
    </row>
    <row r="814" spans="1:5" x14ac:dyDescent="0.2">
      <c r="A814" s="17"/>
    </row>
    <row r="815" spans="1:5" x14ac:dyDescent="0.2">
      <c r="A815" s="17" t="str">
        <f t="shared" ref="A815:A823" si="24">CONCATENATE("IIEE-SJ - ",B815)</f>
        <v>IIEE-SJ - 209</v>
      </c>
      <c r="B815" s="19">
        <v>209</v>
      </c>
      <c r="E815" s="19" t="s">
        <v>884</v>
      </c>
    </row>
    <row r="816" spans="1:5" x14ac:dyDescent="0.2">
      <c r="A816" s="17" t="str">
        <f t="shared" si="24"/>
        <v>IIEE-SJ - 209001</v>
      </c>
      <c r="B816" s="19">
        <v>209001</v>
      </c>
      <c r="E816" s="19" t="s">
        <v>598</v>
      </c>
    </row>
    <row r="817" spans="1:5" x14ac:dyDescent="0.2">
      <c r="A817" s="17" t="str">
        <f t="shared" si="24"/>
        <v>IIEE-SJ - 209002</v>
      </c>
      <c r="B817" s="19">
        <v>209002</v>
      </c>
      <c r="E817" s="19" t="s">
        <v>599</v>
      </c>
    </row>
    <row r="818" spans="1:5" x14ac:dyDescent="0.2">
      <c r="A818" s="17" t="str">
        <f t="shared" si="24"/>
        <v>IIEE-SJ - 209003</v>
      </c>
      <c r="B818" s="19">
        <v>209003</v>
      </c>
      <c r="E818" s="19" t="s">
        <v>600</v>
      </c>
    </row>
    <row r="819" spans="1:5" x14ac:dyDescent="0.2">
      <c r="A819" s="17" t="str">
        <f t="shared" si="24"/>
        <v>IIEE-SJ - 209004</v>
      </c>
      <c r="B819" s="19">
        <v>209004</v>
      </c>
      <c r="E819" s="19" t="s">
        <v>601</v>
      </c>
    </row>
    <row r="820" spans="1:5" x14ac:dyDescent="0.2">
      <c r="A820" s="17" t="str">
        <f t="shared" si="24"/>
        <v>IIEE-SJ - 209005</v>
      </c>
      <c r="B820" s="19">
        <v>209005</v>
      </c>
      <c r="E820" s="19" t="s">
        <v>702</v>
      </c>
    </row>
    <row r="821" spans="1:5" x14ac:dyDescent="0.2">
      <c r="A821" s="17" t="str">
        <f t="shared" si="24"/>
        <v>IIEE-SJ - 209006</v>
      </c>
      <c r="B821" s="19">
        <v>209006</v>
      </c>
      <c r="E821" s="19" t="s">
        <v>703</v>
      </c>
    </row>
    <row r="822" spans="1:5" x14ac:dyDescent="0.2">
      <c r="A822" s="17" t="str">
        <f t="shared" si="24"/>
        <v>IIEE-SJ - 209007</v>
      </c>
      <c r="B822" s="19">
        <v>209007</v>
      </c>
      <c r="E822" s="19" t="s">
        <v>704</v>
      </c>
    </row>
    <row r="823" spans="1:5" x14ac:dyDescent="0.2">
      <c r="A823" s="17" t="str">
        <f t="shared" si="24"/>
        <v>IIEE-SJ - 209008</v>
      </c>
      <c r="B823" s="19">
        <v>209008</v>
      </c>
      <c r="E823" s="19" t="s">
        <v>705</v>
      </c>
    </row>
    <row r="824" spans="1:5" x14ac:dyDescent="0.2">
      <c r="A824" s="17"/>
    </row>
    <row r="825" spans="1:5" x14ac:dyDescent="0.2">
      <c r="A825" s="17" t="str">
        <f t="shared" ref="A825:A833" si="25">CONCATENATE("IIEE-SJ - ",B825)</f>
        <v>IIEE-SJ - 210</v>
      </c>
      <c r="B825" s="19">
        <v>210</v>
      </c>
      <c r="E825" s="19" t="s">
        <v>885</v>
      </c>
    </row>
    <row r="826" spans="1:5" x14ac:dyDescent="0.2">
      <c r="A826" s="17" t="str">
        <f t="shared" si="25"/>
        <v>IIEE-SJ - 210001</v>
      </c>
      <c r="B826" s="19">
        <v>210001</v>
      </c>
      <c r="E826" s="19" t="s">
        <v>602</v>
      </c>
    </row>
    <row r="827" spans="1:5" x14ac:dyDescent="0.2">
      <c r="A827" s="17" t="str">
        <f t="shared" si="25"/>
        <v>IIEE-SJ - 210002</v>
      </c>
      <c r="B827" s="19">
        <v>210002</v>
      </c>
      <c r="E827" s="19" t="s">
        <v>603</v>
      </c>
    </row>
    <row r="828" spans="1:5" x14ac:dyDescent="0.2">
      <c r="A828" s="17" t="str">
        <f t="shared" si="25"/>
        <v>IIEE-SJ - 210003</v>
      </c>
      <c r="B828" s="19">
        <v>210003</v>
      </c>
      <c r="E828" s="19" t="s">
        <v>604</v>
      </c>
    </row>
    <row r="829" spans="1:5" x14ac:dyDescent="0.2">
      <c r="A829" s="17" t="str">
        <f t="shared" si="25"/>
        <v>IIEE-SJ - 210004</v>
      </c>
      <c r="B829" s="19">
        <v>210004</v>
      </c>
      <c r="E829" s="19" t="s">
        <v>605</v>
      </c>
    </row>
    <row r="830" spans="1:5" x14ac:dyDescent="0.2">
      <c r="A830" s="17" t="str">
        <f t="shared" si="25"/>
        <v>IIEE-SJ - 210005</v>
      </c>
      <c r="B830" s="19">
        <v>210005</v>
      </c>
      <c r="E830" s="19" t="s">
        <v>606</v>
      </c>
    </row>
    <row r="831" spans="1:5" x14ac:dyDescent="0.2">
      <c r="A831" s="17" t="str">
        <f t="shared" si="25"/>
        <v>IIEE-SJ - 210006</v>
      </c>
      <c r="B831" s="19">
        <v>210006</v>
      </c>
      <c r="E831" s="19" t="s">
        <v>607</v>
      </c>
    </row>
    <row r="832" spans="1:5" x14ac:dyDescent="0.2">
      <c r="A832" s="17" t="str">
        <f t="shared" si="25"/>
        <v>IIEE-SJ - 210007</v>
      </c>
      <c r="B832" s="19">
        <v>210007</v>
      </c>
      <c r="E832" s="19" t="s">
        <v>608</v>
      </c>
    </row>
    <row r="833" spans="1:5" x14ac:dyDescent="0.2">
      <c r="A833" s="17" t="str">
        <f t="shared" si="25"/>
        <v>IIEE-SJ - 210008</v>
      </c>
      <c r="B833" s="19">
        <v>210008</v>
      </c>
      <c r="E833" s="19" t="s">
        <v>609</v>
      </c>
    </row>
    <row r="834" spans="1:5" x14ac:dyDescent="0.2">
      <c r="A834" s="17"/>
    </row>
    <row r="835" spans="1:5" x14ac:dyDescent="0.2">
      <c r="A835" s="17" t="str">
        <f t="shared" ref="A835:A844" si="26">CONCATENATE("IIEE-SJ - ",B835)</f>
        <v>IIEE-SJ - 211</v>
      </c>
      <c r="B835" s="19">
        <v>211</v>
      </c>
      <c r="E835" s="19" t="s">
        <v>886</v>
      </c>
    </row>
    <row r="836" spans="1:5" x14ac:dyDescent="0.2">
      <c r="A836" s="17" t="str">
        <f t="shared" si="26"/>
        <v>IIEE-SJ - 211001</v>
      </c>
      <c r="B836" s="19">
        <v>211001</v>
      </c>
      <c r="E836" s="19" t="s">
        <v>610</v>
      </c>
    </row>
    <row r="837" spans="1:5" x14ac:dyDescent="0.2">
      <c r="A837" s="17" t="str">
        <f t="shared" si="26"/>
        <v>IIEE-SJ - 211002</v>
      </c>
      <c r="B837" s="19">
        <v>211002</v>
      </c>
      <c r="E837" s="19" t="s">
        <v>611</v>
      </c>
    </row>
    <row r="838" spans="1:5" x14ac:dyDescent="0.2">
      <c r="A838" s="17" t="str">
        <f t="shared" si="26"/>
        <v>IIEE-SJ - 211003</v>
      </c>
      <c r="B838" s="19">
        <v>211003</v>
      </c>
      <c r="E838" s="19" t="s">
        <v>612</v>
      </c>
    </row>
    <row r="839" spans="1:5" x14ac:dyDescent="0.2">
      <c r="A839" s="17" t="str">
        <f t="shared" si="26"/>
        <v>IIEE-SJ - 211004</v>
      </c>
      <c r="B839" s="19">
        <v>211004</v>
      </c>
      <c r="E839" s="19" t="s">
        <v>613</v>
      </c>
    </row>
    <row r="840" spans="1:5" x14ac:dyDescent="0.2">
      <c r="A840" s="17" t="str">
        <f t="shared" si="26"/>
        <v>IIEE-SJ - 211005</v>
      </c>
      <c r="B840" s="19">
        <v>211005</v>
      </c>
      <c r="E840" s="19" t="s">
        <v>614</v>
      </c>
    </row>
    <row r="841" spans="1:5" x14ac:dyDescent="0.2">
      <c r="A841" s="17" t="str">
        <f t="shared" si="26"/>
        <v>IIEE-SJ - 211006</v>
      </c>
      <c r="B841" s="19">
        <v>211006</v>
      </c>
      <c r="E841" s="19" t="s">
        <v>718</v>
      </c>
    </row>
    <row r="842" spans="1:5" x14ac:dyDescent="0.2">
      <c r="A842" s="17" t="str">
        <f t="shared" si="26"/>
        <v>IIEE-SJ - 211007</v>
      </c>
      <c r="B842" s="19">
        <v>211007</v>
      </c>
      <c r="E842" s="19" t="s">
        <v>719</v>
      </c>
    </row>
    <row r="843" spans="1:5" x14ac:dyDescent="0.2">
      <c r="A843" s="17" t="str">
        <f t="shared" si="26"/>
        <v>IIEE-SJ - 211008</v>
      </c>
      <c r="B843" s="19">
        <v>211008</v>
      </c>
      <c r="E843" s="19" t="s">
        <v>887</v>
      </c>
    </row>
    <row r="844" spans="1:5" x14ac:dyDescent="0.2">
      <c r="A844" s="17" t="str">
        <f t="shared" si="26"/>
        <v>IIEE-SJ - 211009</v>
      </c>
      <c r="B844" s="19">
        <v>211009</v>
      </c>
      <c r="E844" s="19" t="s">
        <v>888</v>
      </c>
    </row>
    <row r="845" spans="1:5" x14ac:dyDescent="0.2">
      <c r="A845" s="17"/>
    </row>
    <row r="846" spans="1:5" x14ac:dyDescent="0.2">
      <c r="A846" s="17" t="str">
        <f>CONCATENATE("IIEE-SJ - ",B846)</f>
        <v>IIEE-SJ - 212</v>
      </c>
      <c r="B846" s="19">
        <v>212</v>
      </c>
      <c r="E846" s="19" t="s">
        <v>889</v>
      </c>
    </row>
    <row r="847" spans="1:5" x14ac:dyDescent="0.2">
      <c r="A847" s="17" t="str">
        <f>CONCATENATE("IIEE-SJ - ",B847)</f>
        <v>IIEE-SJ - 212001</v>
      </c>
      <c r="B847" s="19">
        <v>212001</v>
      </c>
      <c r="E847" s="19" t="s">
        <v>615</v>
      </c>
    </row>
    <row r="848" spans="1:5" x14ac:dyDescent="0.2">
      <c r="A848" s="17" t="str">
        <f>CONCATENATE("IIEE-SJ - ",B848)</f>
        <v>IIEE-SJ - 212002</v>
      </c>
      <c r="B848" s="19">
        <v>212002</v>
      </c>
      <c r="E848" s="19" t="s">
        <v>616</v>
      </c>
    </row>
    <row r="849" spans="1:5" x14ac:dyDescent="0.2">
      <c r="A849" s="17" t="str">
        <f>CONCATENATE("IIEE-SJ - ",B849)</f>
        <v>IIEE-SJ - 212003</v>
      </c>
      <c r="B849" s="19">
        <v>212003</v>
      </c>
      <c r="E849" s="19" t="s">
        <v>617</v>
      </c>
    </row>
    <row r="850" spans="1:5" x14ac:dyDescent="0.2">
      <c r="A850" s="17" t="str">
        <f>CONCATENATE("IIEE-SJ - ",B850)</f>
        <v>IIEE-SJ - 212004</v>
      </c>
      <c r="B850" s="19">
        <v>212004</v>
      </c>
      <c r="E850" s="19" t="s">
        <v>618</v>
      </c>
    </row>
    <row r="851" spans="1:5" x14ac:dyDescent="0.2">
      <c r="A851" s="17"/>
    </row>
    <row r="852" spans="1:5" x14ac:dyDescent="0.2">
      <c r="A852" s="17" t="str">
        <f t="shared" ref="A852:A860" si="27">CONCATENATE("IIEE-SJ - ",B852)</f>
        <v>IIEE-SJ - 213</v>
      </c>
      <c r="B852" s="19">
        <v>213</v>
      </c>
      <c r="E852" s="19" t="s">
        <v>890</v>
      </c>
    </row>
    <row r="853" spans="1:5" x14ac:dyDescent="0.2">
      <c r="A853" s="17" t="str">
        <f t="shared" si="27"/>
        <v>IIEE-SJ - 213001</v>
      </c>
      <c r="B853" s="19">
        <v>213001</v>
      </c>
      <c r="E853" s="19" t="s">
        <v>619</v>
      </c>
    </row>
    <row r="854" spans="1:5" x14ac:dyDescent="0.2">
      <c r="A854" s="17" t="str">
        <f t="shared" si="27"/>
        <v>IIEE-SJ - 213002</v>
      </c>
      <c r="B854" s="19">
        <v>213002</v>
      </c>
      <c r="E854" s="19" t="s">
        <v>620</v>
      </c>
    </row>
    <row r="855" spans="1:5" x14ac:dyDescent="0.2">
      <c r="A855" s="17" t="str">
        <f t="shared" si="27"/>
        <v>IIEE-SJ - 213003</v>
      </c>
      <c r="B855" s="19">
        <v>213003</v>
      </c>
      <c r="E855" s="19" t="s">
        <v>621</v>
      </c>
    </row>
    <row r="856" spans="1:5" x14ac:dyDescent="0.2">
      <c r="A856" s="17" t="str">
        <f t="shared" si="27"/>
        <v>IIEE-SJ - 213004</v>
      </c>
      <c r="B856" s="19">
        <v>213004</v>
      </c>
      <c r="E856" s="19" t="s">
        <v>622</v>
      </c>
    </row>
    <row r="857" spans="1:5" x14ac:dyDescent="0.2">
      <c r="A857" s="17" t="str">
        <f t="shared" si="27"/>
        <v>IIEE-SJ - 213005</v>
      </c>
      <c r="B857" s="19">
        <v>213005</v>
      </c>
      <c r="E857" s="19" t="s">
        <v>623</v>
      </c>
    </row>
    <row r="858" spans="1:5" x14ac:dyDescent="0.2">
      <c r="A858" s="17" t="str">
        <f t="shared" si="27"/>
        <v>IIEE-SJ - 213006</v>
      </c>
      <c r="B858" s="19">
        <v>213006</v>
      </c>
      <c r="E858" s="19" t="s">
        <v>624</v>
      </c>
    </row>
    <row r="859" spans="1:5" x14ac:dyDescent="0.2">
      <c r="A859" s="17" t="str">
        <f t="shared" si="27"/>
        <v>IIEE-SJ - 213007</v>
      </c>
      <c r="B859" s="19">
        <v>213007</v>
      </c>
      <c r="E859" s="19" t="s">
        <v>625</v>
      </c>
    </row>
    <row r="860" spans="1:5" x14ac:dyDescent="0.2">
      <c r="A860" s="17" t="str">
        <f t="shared" si="27"/>
        <v>IIEE-SJ - 213008</v>
      </c>
      <c r="B860" s="19">
        <v>213008</v>
      </c>
      <c r="E860" s="19" t="s">
        <v>626</v>
      </c>
    </row>
    <row r="861" spans="1:5" x14ac:dyDescent="0.2">
      <c r="A861" s="17"/>
    </row>
    <row r="862" spans="1:5" x14ac:dyDescent="0.2">
      <c r="A862" s="17" t="str">
        <f t="shared" ref="A862:A868" si="28">CONCATENATE("IIEE-SJ - ",B862)</f>
        <v>IIEE-SJ - 214</v>
      </c>
      <c r="B862" s="19">
        <v>214</v>
      </c>
      <c r="E862" s="19" t="s">
        <v>891</v>
      </c>
    </row>
    <row r="863" spans="1:5" x14ac:dyDescent="0.2">
      <c r="A863" s="17" t="str">
        <f t="shared" si="28"/>
        <v>IIEE-SJ - 214001</v>
      </c>
      <c r="B863" s="19">
        <v>214001</v>
      </c>
      <c r="E863" s="19" t="s">
        <v>627</v>
      </c>
    </row>
    <row r="864" spans="1:5" x14ac:dyDescent="0.2">
      <c r="A864" s="17" t="str">
        <f t="shared" si="28"/>
        <v>IIEE-SJ - 214002</v>
      </c>
      <c r="B864" s="19">
        <v>214002</v>
      </c>
      <c r="E864" s="19" t="s">
        <v>628</v>
      </c>
    </row>
    <row r="865" spans="1:5" x14ac:dyDescent="0.2">
      <c r="A865" s="17" t="str">
        <f t="shared" si="28"/>
        <v>IIEE-SJ - 214003</v>
      </c>
      <c r="B865" s="19">
        <v>214003</v>
      </c>
      <c r="E865" s="19" t="s">
        <v>629</v>
      </c>
    </row>
    <row r="866" spans="1:5" x14ac:dyDescent="0.2">
      <c r="A866" s="17" t="str">
        <f t="shared" si="28"/>
        <v>IIEE-SJ - 214004</v>
      </c>
      <c r="B866" s="19">
        <v>214004</v>
      </c>
      <c r="E866" s="19" t="s">
        <v>630</v>
      </c>
    </row>
    <row r="867" spans="1:5" x14ac:dyDescent="0.2">
      <c r="A867" s="17" t="str">
        <f t="shared" si="28"/>
        <v>IIEE-SJ - 214005</v>
      </c>
      <c r="B867" s="19">
        <v>214005</v>
      </c>
      <c r="E867" s="19" t="s">
        <v>631</v>
      </c>
    </row>
    <row r="868" spans="1:5" x14ac:dyDescent="0.2">
      <c r="A868" s="17" t="str">
        <f t="shared" si="28"/>
        <v>IIEE-SJ - 214006</v>
      </c>
      <c r="B868" s="19">
        <v>214006</v>
      </c>
      <c r="E868" s="19" t="s">
        <v>632</v>
      </c>
    </row>
    <row r="869" spans="1:5" x14ac:dyDescent="0.2">
      <c r="A869" s="17"/>
    </row>
    <row r="870" spans="1:5" x14ac:dyDescent="0.2">
      <c r="A870" s="17" t="str">
        <f t="shared" ref="A870:A876" si="29">CONCATENATE("IIEE-SJ - ",B870)</f>
        <v>IIEE-SJ - 215</v>
      </c>
      <c r="B870" s="19">
        <v>215</v>
      </c>
      <c r="E870" s="19" t="s">
        <v>892</v>
      </c>
    </row>
    <row r="871" spans="1:5" x14ac:dyDescent="0.2">
      <c r="A871" s="17" t="str">
        <f t="shared" si="29"/>
        <v>IIEE-SJ - 215001</v>
      </c>
      <c r="B871" s="19">
        <v>215001</v>
      </c>
      <c r="E871" s="19" t="s">
        <v>633</v>
      </c>
    </row>
    <row r="872" spans="1:5" x14ac:dyDescent="0.2">
      <c r="A872" s="17" t="str">
        <f t="shared" si="29"/>
        <v>IIEE-SJ - 215002</v>
      </c>
      <c r="B872" s="19">
        <v>215002</v>
      </c>
      <c r="E872" s="19" t="s">
        <v>634</v>
      </c>
    </row>
    <row r="873" spans="1:5" x14ac:dyDescent="0.2">
      <c r="A873" s="17" t="str">
        <f t="shared" si="29"/>
        <v>IIEE-SJ - 215003</v>
      </c>
      <c r="B873" s="19">
        <v>215003</v>
      </c>
      <c r="E873" s="19" t="s">
        <v>635</v>
      </c>
    </row>
    <row r="874" spans="1:5" x14ac:dyDescent="0.2">
      <c r="A874" s="17" t="str">
        <f t="shared" si="29"/>
        <v>IIEE-SJ - 215004</v>
      </c>
      <c r="B874" s="19">
        <v>215004</v>
      </c>
      <c r="E874" s="19" t="s">
        <v>636</v>
      </c>
    </row>
    <row r="875" spans="1:5" x14ac:dyDescent="0.2">
      <c r="A875" s="17" t="str">
        <f t="shared" si="29"/>
        <v>IIEE-SJ - 215005</v>
      </c>
      <c r="B875" s="19">
        <v>215005</v>
      </c>
      <c r="E875" s="19" t="s">
        <v>637</v>
      </c>
    </row>
    <row r="876" spans="1:5" x14ac:dyDescent="0.2">
      <c r="A876" s="17" t="str">
        <f t="shared" si="29"/>
        <v>IIEE-SJ - 215006</v>
      </c>
      <c r="B876" s="19">
        <v>215006</v>
      </c>
      <c r="E876" s="19" t="s">
        <v>638</v>
      </c>
    </row>
    <row r="877" spans="1:5" x14ac:dyDescent="0.2">
      <c r="A877" s="17"/>
    </row>
    <row r="878" spans="1:5" x14ac:dyDescent="0.2">
      <c r="A878" s="17" t="str">
        <f t="shared" ref="A878:A883" si="30">CONCATENATE("IIEE-SJ - ",B878)</f>
        <v>IIEE-SJ - 216</v>
      </c>
      <c r="B878" s="19">
        <v>216</v>
      </c>
      <c r="E878" s="19" t="s">
        <v>893</v>
      </c>
    </row>
    <row r="879" spans="1:5" x14ac:dyDescent="0.2">
      <c r="A879" s="17" t="str">
        <f t="shared" si="30"/>
        <v>IIEE-SJ - 216001</v>
      </c>
      <c r="B879" s="19">
        <v>216001</v>
      </c>
      <c r="E879" s="19" t="s">
        <v>639</v>
      </c>
    </row>
    <row r="880" spans="1:5" x14ac:dyDescent="0.2">
      <c r="A880" s="17" t="str">
        <f t="shared" si="30"/>
        <v>IIEE-SJ - 216002</v>
      </c>
      <c r="B880" s="19">
        <v>216002</v>
      </c>
      <c r="E880" s="19" t="s">
        <v>640</v>
      </c>
    </row>
    <row r="881" spans="1:5" x14ac:dyDescent="0.2">
      <c r="A881" s="17" t="str">
        <f t="shared" si="30"/>
        <v>IIEE-SJ - 216003</v>
      </c>
      <c r="B881" s="19">
        <v>216003</v>
      </c>
      <c r="E881" s="19" t="s">
        <v>641</v>
      </c>
    </row>
    <row r="882" spans="1:5" x14ac:dyDescent="0.2">
      <c r="A882" s="17" t="str">
        <f t="shared" si="30"/>
        <v>IIEE-SJ - 216004</v>
      </c>
      <c r="B882" s="19">
        <v>216004</v>
      </c>
      <c r="E882" s="19" t="s">
        <v>642</v>
      </c>
    </row>
    <row r="883" spans="1:5" x14ac:dyDescent="0.2">
      <c r="A883" s="17" t="str">
        <f t="shared" si="30"/>
        <v>IIEE-SJ - 216005</v>
      </c>
      <c r="B883" s="19">
        <v>216005</v>
      </c>
      <c r="E883" s="19" t="s">
        <v>643</v>
      </c>
    </row>
    <row r="884" spans="1:5" x14ac:dyDescent="0.2">
      <c r="A884" s="17"/>
    </row>
    <row r="885" spans="1:5" x14ac:dyDescent="0.2">
      <c r="A885" s="17" t="str">
        <f>CONCATENATE("IIEE-SJ - ",B885)</f>
        <v>IIEE-SJ - 217</v>
      </c>
      <c r="B885" s="19">
        <v>217</v>
      </c>
      <c r="E885" s="19" t="s">
        <v>894</v>
      </c>
    </row>
    <row r="886" spans="1:5" x14ac:dyDescent="0.2">
      <c r="A886" s="17" t="str">
        <f>CONCATENATE("IIEE-SJ - ",B886)</f>
        <v>IIEE-SJ - 217001</v>
      </c>
      <c r="B886" s="19">
        <v>217001</v>
      </c>
      <c r="E886" s="19" t="s">
        <v>644</v>
      </c>
    </row>
    <row r="887" spans="1:5" x14ac:dyDescent="0.2">
      <c r="A887" s="17" t="str">
        <f>CONCATENATE("IIEE-SJ - ",B887)</f>
        <v>IIEE-SJ - 217002</v>
      </c>
      <c r="B887" s="19">
        <v>217002</v>
      </c>
      <c r="E887" s="19" t="s">
        <v>645</v>
      </c>
    </row>
    <row r="888" spans="1:5" x14ac:dyDescent="0.2">
      <c r="A888" s="17"/>
    </row>
    <row r="889" spans="1:5" x14ac:dyDescent="0.2">
      <c r="A889" s="17" t="str">
        <f>CONCATENATE("IIEE-SJ - ",B889)</f>
        <v>IIEE-SJ - 218</v>
      </c>
      <c r="B889" s="19">
        <v>218</v>
      </c>
      <c r="E889" s="19" t="s">
        <v>842</v>
      </c>
    </row>
    <row r="890" spans="1:5" x14ac:dyDescent="0.2">
      <c r="A890" s="17" t="str">
        <f>CONCATENATE("IIEE-SJ - ",B890)</f>
        <v>IIEE-SJ - 218001</v>
      </c>
      <c r="B890" s="19">
        <v>218001</v>
      </c>
      <c r="E890" s="19" t="s">
        <v>646</v>
      </c>
    </row>
    <row r="891" spans="1:5" x14ac:dyDescent="0.2">
      <c r="A891" s="17" t="str">
        <f>CONCATENATE("IIEE-SJ - ",B891)</f>
        <v>IIEE-SJ - 218002</v>
      </c>
      <c r="B891" s="19">
        <v>218002</v>
      </c>
      <c r="E891" s="19" t="s">
        <v>647</v>
      </c>
    </row>
    <row r="892" spans="1:5" x14ac:dyDescent="0.2">
      <c r="A892" s="17" t="str">
        <f>CONCATENATE("IIEE-SJ - ",B892)</f>
        <v>IIEE-SJ - 218003</v>
      </c>
      <c r="B892" s="19">
        <v>218003</v>
      </c>
      <c r="E892" s="19" t="s">
        <v>648</v>
      </c>
    </row>
    <row r="893" spans="1:5" x14ac:dyDescent="0.2">
      <c r="A893" s="17"/>
    </row>
    <row r="894" spans="1:5" x14ac:dyDescent="0.2">
      <c r="A894" s="17" t="str">
        <f t="shared" ref="A894:A899" si="31">CONCATENATE("IIEE-SJ - ",B894)</f>
        <v>IIEE-SJ - 219</v>
      </c>
      <c r="B894" s="19">
        <v>219</v>
      </c>
      <c r="E894" s="19" t="s">
        <v>895</v>
      </c>
    </row>
    <row r="895" spans="1:5" x14ac:dyDescent="0.2">
      <c r="A895" s="17" t="str">
        <f t="shared" si="31"/>
        <v>IIEE-SJ - 219001</v>
      </c>
      <c r="B895" s="19">
        <v>219001</v>
      </c>
      <c r="E895" s="19" t="s">
        <v>896</v>
      </c>
    </row>
    <row r="896" spans="1:5" x14ac:dyDescent="0.2">
      <c r="A896" s="17" t="str">
        <f t="shared" si="31"/>
        <v>IIEE-SJ - 219002</v>
      </c>
      <c r="B896" s="19">
        <v>219002</v>
      </c>
      <c r="E896" s="19" t="s">
        <v>897</v>
      </c>
    </row>
    <row r="897" spans="1:5" x14ac:dyDescent="0.2">
      <c r="A897" s="17" t="str">
        <f t="shared" si="31"/>
        <v>IIEE-SJ - 219003</v>
      </c>
      <c r="B897" s="19">
        <v>219003</v>
      </c>
      <c r="E897" s="19" t="s">
        <v>898</v>
      </c>
    </row>
    <row r="898" spans="1:5" x14ac:dyDescent="0.2">
      <c r="A898" s="17" t="str">
        <f t="shared" si="31"/>
        <v>IIEE-SJ - 219004</v>
      </c>
      <c r="B898" s="19">
        <v>219004</v>
      </c>
      <c r="E898" s="19" t="s">
        <v>899</v>
      </c>
    </row>
    <row r="899" spans="1:5" x14ac:dyDescent="0.2">
      <c r="A899" s="17" t="str">
        <f t="shared" si="31"/>
        <v>IIEE-SJ - 219005</v>
      </c>
      <c r="B899" s="19">
        <v>219005</v>
      </c>
      <c r="E899" s="19" t="s">
        <v>900</v>
      </c>
    </row>
    <row r="900" spans="1:5" x14ac:dyDescent="0.2">
      <c r="A900" s="17"/>
    </row>
    <row r="901" spans="1:5" x14ac:dyDescent="0.2">
      <c r="A901" s="17" t="str">
        <f t="shared" ref="A901:A907" si="32">CONCATENATE("IIEE-SJ - ",B901)</f>
        <v>IIEE-SJ - 220</v>
      </c>
      <c r="B901" s="19">
        <v>220</v>
      </c>
      <c r="E901" s="19" t="s">
        <v>901</v>
      </c>
    </row>
    <row r="902" spans="1:5" x14ac:dyDescent="0.2">
      <c r="A902" s="17" t="str">
        <f t="shared" si="32"/>
        <v>IIEE-SJ - 220001</v>
      </c>
      <c r="B902" s="19">
        <v>220001</v>
      </c>
      <c r="E902" s="19" t="s">
        <v>649</v>
      </c>
    </row>
    <row r="903" spans="1:5" x14ac:dyDescent="0.2">
      <c r="A903" s="17" t="str">
        <f t="shared" si="32"/>
        <v>IIEE-SJ - 220002</v>
      </c>
      <c r="B903" s="19">
        <v>220002</v>
      </c>
      <c r="E903" s="19" t="s">
        <v>650</v>
      </c>
    </row>
    <row r="904" spans="1:5" x14ac:dyDescent="0.2">
      <c r="A904" s="17" t="str">
        <f t="shared" si="32"/>
        <v>IIEE-SJ - 220003</v>
      </c>
      <c r="B904" s="19">
        <v>220003</v>
      </c>
      <c r="E904" s="19" t="s">
        <v>651</v>
      </c>
    </row>
    <row r="905" spans="1:5" x14ac:dyDescent="0.2">
      <c r="A905" s="17" t="str">
        <f t="shared" si="32"/>
        <v>IIEE-SJ - 220004</v>
      </c>
      <c r="B905" s="19">
        <v>220004</v>
      </c>
      <c r="E905" s="19" t="s">
        <v>652</v>
      </c>
    </row>
    <row r="906" spans="1:5" x14ac:dyDescent="0.2">
      <c r="A906" s="17" t="str">
        <f t="shared" si="32"/>
        <v>IIEE-SJ - 220005</v>
      </c>
      <c r="B906" s="19">
        <v>220005</v>
      </c>
      <c r="E906" s="19" t="s">
        <v>653</v>
      </c>
    </row>
    <row r="907" spans="1:5" x14ac:dyDescent="0.2">
      <c r="A907" s="17" t="str">
        <f t="shared" si="32"/>
        <v>IIEE-SJ - 220006</v>
      </c>
      <c r="B907" s="19">
        <v>220006</v>
      </c>
      <c r="E907" s="19" t="s">
        <v>654</v>
      </c>
    </row>
    <row r="908" spans="1:5" x14ac:dyDescent="0.2">
      <c r="A908" s="17"/>
    </row>
    <row r="909" spans="1:5" x14ac:dyDescent="0.2">
      <c r="A909" s="17" t="str">
        <f t="shared" ref="A909:A915" si="33">CONCATENATE("IIEE-SJ - ",B909)</f>
        <v>IIEE-SJ - 221</v>
      </c>
      <c r="B909" s="19">
        <v>221</v>
      </c>
      <c r="E909" s="19" t="s">
        <v>902</v>
      </c>
    </row>
    <row r="910" spans="1:5" x14ac:dyDescent="0.2">
      <c r="A910" s="17" t="str">
        <f t="shared" si="33"/>
        <v>IIEE-SJ - 221001</v>
      </c>
      <c r="B910" s="19">
        <v>221001</v>
      </c>
      <c r="E910" s="19" t="s">
        <v>655</v>
      </c>
    </row>
    <row r="911" spans="1:5" x14ac:dyDescent="0.2">
      <c r="A911" s="17" t="str">
        <f t="shared" si="33"/>
        <v>IIEE-SJ - 221002</v>
      </c>
      <c r="B911" s="19">
        <v>221002</v>
      </c>
      <c r="E911" s="19" t="s">
        <v>656</v>
      </c>
    </row>
    <row r="912" spans="1:5" x14ac:dyDescent="0.2">
      <c r="A912" s="17" t="str">
        <f t="shared" si="33"/>
        <v>IIEE-SJ - 221003</v>
      </c>
      <c r="B912" s="19">
        <v>221003</v>
      </c>
      <c r="E912" s="19" t="s">
        <v>657</v>
      </c>
    </row>
    <row r="913" spans="1:5" x14ac:dyDescent="0.2">
      <c r="A913" s="17" t="str">
        <f t="shared" si="33"/>
        <v>IIEE-SJ - 221004</v>
      </c>
      <c r="B913" s="19">
        <v>221004</v>
      </c>
      <c r="E913" s="19" t="s">
        <v>658</v>
      </c>
    </row>
    <row r="914" spans="1:5" x14ac:dyDescent="0.2">
      <c r="A914" s="17" t="str">
        <f t="shared" si="33"/>
        <v>IIEE-SJ - 221005</v>
      </c>
      <c r="B914" s="19">
        <v>221005</v>
      </c>
      <c r="E914" s="19" t="s">
        <v>659</v>
      </c>
    </row>
    <row r="915" spans="1:5" x14ac:dyDescent="0.2">
      <c r="A915" s="17" t="str">
        <f t="shared" si="33"/>
        <v>IIEE-SJ - 221006</v>
      </c>
      <c r="B915" s="19">
        <v>221006</v>
      </c>
      <c r="E915" s="19" t="s">
        <v>660</v>
      </c>
    </row>
    <row r="916" spans="1:5" x14ac:dyDescent="0.2">
      <c r="A916" s="17"/>
    </row>
    <row r="917" spans="1:5" x14ac:dyDescent="0.2">
      <c r="A917" s="17" t="str">
        <f t="shared" ref="A917:A933" si="34">CONCATENATE("IIEE-SJ - ",B917)</f>
        <v>IIEE-SJ - 222</v>
      </c>
      <c r="B917" s="19">
        <v>222</v>
      </c>
      <c r="E917" s="19" t="s">
        <v>903</v>
      </c>
    </row>
    <row r="918" spans="1:5" x14ac:dyDescent="0.2">
      <c r="A918" s="17" t="str">
        <f t="shared" si="34"/>
        <v>IIEE-SJ - 222001</v>
      </c>
      <c r="B918" s="19">
        <v>222001</v>
      </c>
      <c r="E918" s="19" t="s">
        <v>661</v>
      </c>
    </row>
    <row r="919" spans="1:5" x14ac:dyDescent="0.2">
      <c r="A919" s="17" t="str">
        <f t="shared" si="34"/>
        <v>IIEE-SJ - 222002</v>
      </c>
      <c r="B919" s="19">
        <v>222002</v>
      </c>
      <c r="E919" s="19" t="s">
        <v>662</v>
      </c>
    </row>
    <row r="920" spans="1:5" x14ac:dyDescent="0.2">
      <c r="A920" s="17" t="str">
        <f t="shared" si="34"/>
        <v>IIEE-SJ - 222003</v>
      </c>
      <c r="B920" s="19">
        <v>222003</v>
      </c>
      <c r="E920" s="19" t="s">
        <v>663</v>
      </c>
    </row>
    <row r="921" spans="1:5" x14ac:dyDescent="0.2">
      <c r="A921" s="17" t="str">
        <f t="shared" si="34"/>
        <v>IIEE-SJ - 222004</v>
      </c>
      <c r="B921" s="19">
        <v>222004</v>
      </c>
      <c r="E921" s="19" t="s">
        <v>664</v>
      </c>
    </row>
    <row r="922" spans="1:5" x14ac:dyDescent="0.2">
      <c r="A922" s="17" t="str">
        <f t="shared" si="34"/>
        <v>IIEE-SJ - 222005</v>
      </c>
      <c r="B922" s="19">
        <v>222005</v>
      </c>
      <c r="E922" s="19" t="s">
        <v>665</v>
      </c>
    </row>
    <row r="923" spans="1:5" x14ac:dyDescent="0.2">
      <c r="A923" s="17" t="str">
        <f t="shared" si="34"/>
        <v>IIEE-SJ - 222006</v>
      </c>
      <c r="B923" s="19">
        <v>222006</v>
      </c>
      <c r="E923" s="19" t="s">
        <v>666</v>
      </c>
    </row>
    <row r="924" spans="1:5" x14ac:dyDescent="0.2">
      <c r="A924" s="17" t="str">
        <f t="shared" si="34"/>
        <v>IIEE-SJ - 222007</v>
      </c>
      <c r="B924" s="19">
        <v>222007</v>
      </c>
      <c r="E924" s="19" t="s">
        <v>667</v>
      </c>
    </row>
    <row r="925" spans="1:5" x14ac:dyDescent="0.2">
      <c r="A925" s="17" t="str">
        <f t="shared" si="34"/>
        <v>IIEE-SJ - 222008</v>
      </c>
      <c r="B925" s="19">
        <v>222008</v>
      </c>
      <c r="E925" s="19" t="s">
        <v>668</v>
      </c>
    </row>
    <row r="926" spans="1:5" x14ac:dyDescent="0.2">
      <c r="A926" s="17" t="str">
        <f t="shared" si="34"/>
        <v>IIEE-SJ - 222009</v>
      </c>
      <c r="B926" s="19">
        <v>222009</v>
      </c>
      <c r="E926" s="19" t="s">
        <v>669</v>
      </c>
    </row>
    <row r="927" spans="1:5" x14ac:dyDescent="0.2">
      <c r="A927" s="17" t="str">
        <f t="shared" si="34"/>
        <v>IIEE-SJ - 222010</v>
      </c>
      <c r="B927" s="19">
        <v>222010</v>
      </c>
      <c r="E927" s="19" t="s">
        <v>670</v>
      </c>
    </row>
    <row r="928" spans="1:5" x14ac:dyDescent="0.2">
      <c r="A928" s="17" t="str">
        <f t="shared" si="34"/>
        <v>IIEE-SJ - 222011</v>
      </c>
      <c r="B928" s="19">
        <v>222011</v>
      </c>
      <c r="E928" s="19" t="s">
        <v>671</v>
      </c>
    </row>
    <row r="929" spans="1:5" x14ac:dyDescent="0.2">
      <c r="A929" s="17" t="str">
        <f t="shared" si="34"/>
        <v>IIEE-SJ - 222012</v>
      </c>
      <c r="B929" s="19">
        <v>222012</v>
      </c>
      <c r="E929" s="19" t="s">
        <v>672</v>
      </c>
    </row>
    <row r="930" spans="1:5" x14ac:dyDescent="0.2">
      <c r="A930" s="17" t="str">
        <f t="shared" si="34"/>
        <v>IIEE-SJ - 222013</v>
      </c>
      <c r="B930" s="19">
        <v>222013</v>
      </c>
      <c r="E930" s="19" t="s">
        <v>673</v>
      </c>
    </row>
    <row r="931" spans="1:5" x14ac:dyDescent="0.2">
      <c r="A931" s="17" t="str">
        <f t="shared" si="34"/>
        <v>IIEE-SJ - 222014</v>
      </c>
      <c r="B931" s="19">
        <v>222014</v>
      </c>
      <c r="E931" s="19" t="s">
        <v>674</v>
      </c>
    </row>
    <row r="932" spans="1:5" x14ac:dyDescent="0.2">
      <c r="A932" s="17" t="str">
        <f t="shared" si="34"/>
        <v>IIEE-SJ - 222015</v>
      </c>
      <c r="B932" s="19">
        <v>222015</v>
      </c>
      <c r="E932" s="19" t="s">
        <v>675</v>
      </c>
    </row>
    <row r="933" spans="1:5" x14ac:dyDescent="0.2">
      <c r="A933" s="17" t="str">
        <f t="shared" si="34"/>
        <v>IIEE-SJ - 222016</v>
      </c>
      <c r="B933" s="19">
        <v>222016</v>
      </c>
      <c r="E933" s="19" t="s">
        <v>676</v>
      </c>
    </row>
    <row r="934" spans="1:5" x14ac:dyDescent="0.2">
      <c r="A934" s="17"/>
    </row>
    <row r="935" spans="1:5" x14ac:dyDescent="0.2">
      <c r="A935" s="17" t="str">
        <f t="shared" ref="A935:A945" si="35">CONCATENATE("IIEE-SJ - ",B935)</f>
        <v>IIEE-SJ - 223</v>
      </c>
      <c r="B935" s="19">
        <v>223</v>
      </c>
      <c r="E935" s="19" t="s">
        <v>904</v>
      </c>
    </row>
    <row r="936" spans="1:5" x14ac:dyDescent="0.2">
      <c r="A936" s="17" t="str">
        <f t="shared" si="35"/>
        <v>IIEE-SJ - 223001</v>
      </c>
      <c r="B936" s="19">
        <v>223001</v>
      </c>
      <c r="E936" s="19" t="s">
        <v>677</v>
      </c>
    </row>
    <row r="937" spans="1:5" x14ac:dyDescent="0.2">
      <c r="A937" s="17" t="str">
        <f t="shared" si="35"/>
        <v>IIEE-SJ - 223002</v>
      </c>
      <c r="B937" s="19">
        <v>223002</v>
      </c>
      <c r="E937" s="19" t="s">
        <v>678</v>
      </c>
    </row>
    <row r="938" spans="1:5" x14ac:dyDescent="0.2">
      <c r="A938" s="17" t="str">
        <f t="shared" si="35"/>
        <v>IIEE-SJ - 223003</v>
      </c>
      <c r="B938" s="19">
        <v>223003</v>
      </c>
      <c r="E938" s="19" t="s">
        <v>679</v>
      </c>
    </row>
    <row r="939" spans="1:5" x14ac:dyDescent="0.2">
      <c r="A939" s="17" t="str">
        <f t="shared" si="35"/>
        <v>IIEE-SJ - 223004</v>
      </c>
      <c r="B939" s="19">
        <v>223004</v>
      </c>
      <c r="E939" s="19" t="s">
        <v>680</v>
      </c>
    </row>
    <row r="940" spans="1:5" x14ac:dyDescent="0.2">
      <c r="A940" s="17" t="str">
        <f t="shared" si="35"/>
        <v>IIEE-SJ - 223005</v>
      </c>
      <c r="B940" s="19">
        <v>223005</v>
      </c>
      <c r="E940" s="19" t="s">
        <v>681</v>
      </c>
    </row>
    <row r="941" spans="1:5" x14ac:dyDescent="0.2">
      <c r="A941" s="17" t="str">
        <f t="shared" si="35"/>
        <v>IIEE-SJ - 223006</v>
      </c>
      <c r="B941" s="19">
        <v>223006</v>
      </c>
      <c r="E941" s="19" t="s">
        <v>682</v>
      </c>
    </row>
    <row r="942" spans="1:5" x14ac:dyDescent="0.2">
      <c r="A942" s="17" t="str">
        <f t="shared" si="35"/>
        <v>IIEE-SJ - 223007</v>
      </c>
      <c r="B942" s="19">
        <v>223007</v>
      </c>
      <c r="E942" s="19" t="s">
        <v>683</v>
      </c>
    </row>
    <row r="943" spans="1:5" x14ac:dyDescent="0.2">
      <c r="A943" s="17" t="str">
        <f t="shared" si="35"/>
        <v>IIEE-SJ - 223008</v>
      </c>
      <c r="B943" s="19">
        <v>223008</v>
      </c>
      <c r="E943" s="19" t="s">
        <v>684</v>
      </c>
    </row>
    <row r="944" spans="1:5" x14ac:dyDescent="0.2">
      <c r="A944" s="17" t="str">
        <f t="shared" si="35"/>
        <v>IIEE-SJ - 223009</v>
      </c>
      <c r="B944" s="19">
        <v>223009</v>
      </c>
      <c r="E944" s="19" t="s">
        <v>685</v>
      </c>
    </row>
    <row r="945" spans="1:5" x14ac:dyDescent="0.2">
      <c r="A945" s="17" t="str">
        <f t="shared" si="35"/>
        <v>IIEE-SJ - 223010</v>
      </c>
      <c r="B945" s="19">
        <v>223010</v>
      </c>
      <c r="E945" s="19" t="s">
        <v>686</v>
      </c>
    </row>
    <row r="946" spans="1:5" x14ac:dyDescent="0.2">
      <c r="A946" s="17"/>
    </row>
    <row r="947" spans="1:5" x14ac:dyDescent="0.2">
      <c r="A947" s="17" t="str">
        <f>CONCATENATE("IIEE-SJ - ",B947)</f>
        <v>IIEE-SJ - 224</v>
      </c>
      <c r="B947" s="19">
        <v>224</v>
      </c>
      <c r="E947" s="19" t="s">
        <v>307</v>
      </c>
    </row>
    <row r="948" spans="1:5" x14ac:dyDescent="0.2">
      <c r="A948" s="17" t="str">
        <f>CONCATENATE("IIEE-SJ - ",B948)</f>
        <v>IIEE-SJ - 224001</v>
      </c>
      <c r="B948" s="19">
        <v>224001</v>
      </c>
      <c r="E948" s="19" t="s">
        <v>691</v>
      </c>
    </row>
    <row r="949" spans="1:5" x14ac:dyDescent="0.2">
      <c r="A949" s="17" t="str">
        <f>CONCATENATE("IIEE-SJ - ",B949)</f>
        <v>IIEE-SJ - 224002</v>
      </c>
      <c r="B949" s="19">
        <v>224002</v>
      </c>
      <c r="E949" s="19" t="s">
        <v>692</v>
      </c>
    </row>
    <row r="950" spans="1:5" x14ac:dyDescent="0.2">
      <c r="A950" s="17"/>
    </row>
    <row r="951" spans="1:5" x14ac:dyDescent="0.2">
      <c r="A951" s="17" t="str">
        <f>CONCATENATE("IIEE-SJ - ",B951)</f>
        <v>IIEE-SJ - 225</v>
      </c>
      <c r="B951" s="19">
        <v>225</v>
      </c>
      <c r="E951" s="19" t="s">
        <v>905</v>
      </c>
    </row>
    <row r="952" spans="1:5" x14ac:dyDescent="0.2">
      <c r="A952" s="17" t="str">
        <f>CONCATENATE("IIEE-SJ - ",B952)</f>
        <v>IIEE-SJ - 225001</v>
      </c>
      <c r="B952" s="19">
        <v>225001</v>
      </c>
      <c r="E952" s="19" t="s">
        <v>713</v>
      </c>
    </row>
    <row r="953" spans="1:5" x14ac:dyDescent="0.2">
      <c r="A953" s="17" t="str">
        <f>CONCATENATE("IIEE-SJ - ",B953)</f>
        <v>IIEE-SJ - 225002</v>
      </c>
      <c r="B953" s="19">
        <v>225002</v>
      </c>
      <c r="E953" s="19" t="s">
        <v>714</v>
      </c>
    </row>
    <row r="954" spans="1:5" x14ac:dyDescent="0.2">
      <c r="A954" s="17"/>
    </row>
    <row r="955" spans="1:5" x14ac:dyDescent="0.2">
      <c r="A955" s="17" t="str">
        <f t="shared" ref="A955:A960" si="36">CONCATENATE("IIEE-SJ - ",B955)</f>
        <v>IIEE-SJ - 226</v>
      </c>
      <c r="B955" s="19">
        <v>226</v>
      </c>
      <c r="E955" s="19" t="s">
        <v>906</v>
      </c>
    </row>
    <row r="956" spans="1:5" x14ac:dyDescent="0.2">
      <c r="A956" s="17" t="str">
        <f t="shared" si="36"/>
        <v>IIEE-SJ - 226001</v>
      </c>
      <c r="B956" s="19">
        <v>226001</v>
      </c>
      <c r="E956" s="19" t="s">
        <v>699</v>
      </c>
    </row>
    <row r="957" spans="1:5" x14ac:dyDescent="0.2">
      <c r="A957" s="17" t="str">
        <f t="shared" si="36"/>
        <v>IIEE-SJ - 226002</v>
      </c>
      <c r="B957" s="19">
        <v>226002</v>
      </c>
      <c r="E957" s="19" t="s">
        <v>700</v>
      </c>
    </row>
    <row r="958" spans="1:5" x14ac:dyDescent="0.2">
      <c r="A958" s="17" t="str">
        <f t="shared" si="36"/>
        <v>IIEE-SJ - 226003</v>
      </c>
      <c r="B958" s="19">
        <v>226003</v>
      </c>
      <c r="E958" s="19" t="s">
        <v>701</v>
      </c>
    </row>
    <row r="959" spans="1:5" x14ac:dyDescent="0.2">
      <c r="A959" s="17" t="str">
        <f t="shared" si="36"/>
        <v>IIEE-SJ - 226004</v>
      </c>
      <c r="B959" s="19">
        <v>226004</v>
      </c>
      <c r="E959" s="19" t="s">
        <v>715</v>
      </c>
    </row>
    <row r="960" spans="1:5" x14ac:dyDescent="0.2">
      <c r="A960" s="17" t="str">
        <f t="shared" si="36"/>
        <v>IIEE-SJ - 226005</v>
      </c>
      <c r="B960" s="19">
        <v>226005</v>
      </c>
      <c r="E960" s="19" t="s">
        <v>716</v>
      </c>
    </row>
    <row r="961" spans="1:5" x14ac:dyDescent="0.2">
      <c r="A961" s="17"/>
    </row>
    <row r="962" spans="1:5" x14ac:dyDescent="0.2">
      <c r="A962" s="17" t="str">
        <f t="shared" ref="A962:A969" si="37">CONCATENATE("IIEE-SJ - ",B962)</f>
        <v>IIEE-SJ - 227</v>
      </c>
      <c r="B962" s="19">
        <v>227</v>
      </c>
      <c r="E962" s="19" t="s">
        <v>907</v>
      </c>
    </row>
    <row r="963" spans="1:5" x14ac:dyDescent="0.2">
      <c r="A963" s="17" t="str">
        <f t="shared" si="37"/>
        <v>IIEE-SJ - 227001</v>
      </c>
      <c r="B963" s="19">
        <v>227001</v>
      </c>
      <c r="E963" s="19" t="s">
        <v>707</v>
      </c>
    </row>
    <row r="964" spans="1:5" x14ac:dyDescent="0.2">
      <c r="A964" s="17" t="str">
        <f t="shared" si="37"/>
        <v>IIEE-SJ - 227002</v>
      </c>
      <c r="B964" s="19">
        <v>227002</v>
      </c>
      <c r="E964" s="19" t="s">
        <v>708</v>
      </c>
    </row>
    <row r="965" spans="1:5" x14ac:dyDescent="0.2">
      <c r="A965" s="17" t="str">
        <f t="shared" si="37"/>
        <v>IIEE-SJ - 227003</v>
      </c>
      <c r="B965" s="19">
        <v>227003</v>
      </c>
      <c r="E965" s="19" t="s">
        <v>709</v>
      </c>
    </row>
    <row r="966" spans="1:5" x14ac:dyDescent="0.2">
      <c r="A966" s="17" t="str">
        <f t="shared" si="37"/>
        <v>IIEE-SJ - 227004</v>
      </c>
      <c r="B966" s="19">
        <v>227004</v>
      </c>
      <c r="E966" s="19" t="s">
        <v>710</v>
      </c>
    </row>
    <row r="967" spans="1:5" x14ac:dyDescent="0.2">
      <c r="A967" s="17" t="str">
        <f t="shared" si="37"/>
        <v>IIEE-SJ - 227005</v>
      </c>
      <c r="B967" s="19">
        <v>227005</v>
      </c>
      <c r="E967" s="19" t="s">
        <v>711</v>
      </c>
    </row>
    <row r="968" spans="1:5" x14ac:dyDescent="0.2">
      <c r="A968" s="17" t="str">
        <f t="shared" si="37"/>
        <v>IIEE-SJ - 227006</v>
      </c>
      <c r="B968" s="19">
        <v>227006</v>
      </c>
      <c r="E968" s="19" t="s">
        <v>712</v>
      </c>
    </row>
    <row r="969" spans="1:5" x14ac:dyDescent="0.2">
      <c r="A969" s="17" t="str">
        <f t="shared" si="37"/>
        <v>IIEE-SJ - 227007</v>
      </c>
      <c r="B969" s="19">
        <v>227007</v>
      </c>
      <c r="E969" s="19" t="s">
        <v>706</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pageSetUpPr fitToPage="1"/>
  </sheetPr>
  <dimension ref="A1:I257"/>
  <sheetViews>
    <sheetView topLeftCell="A31" zoomScale="120" zoomScaleNormal="120" workbookViewId="0">
      <selection activeCell="D75" sqref="D75:D88"/>
    </sheetView>
  </sheetViews>
  <sheetFormatPr baseColWidth="10" defaultColWidth="11.42578125" defaultRowHeight="15" x14ac:dyDescent="0.2"/>
  <cols>
    <col min="1" max="1" width="15.28515625" customWidth="1"/>
    <col min="2" max="2" width="8" customWidth="1"/>
    <col min="3" max="3" width="4.5703125" customWidth="1"/>
    <col min="4" max="4" width="66" customWidth="1"/>
    <col min="5" max="5" width="6.85546875" customWidth="1"/>
    <col min="6" max="6" width="12.42578125" style="80" customWidth="1"/>
    <col min="7" max="7" width="18.85546875" style="80" customWidth="1"/>
    <col min="8" max="8" width="46" style="84" customWidth="1"/>
    <col min="9" max="9" width="5.28515625" style="84" customWidth="1"/>
    <col min="10" max="16384" width="11.42578125" style="84"/>
  </cols>
  <sheetData>
    <row r="1" spans="1:9" ht="15" customHeight="1" thickBot="1" x14ac:dyDescent="0.25">
      <c r="A1" s="495" t="s">
        <v>1262</v>
      </c>
      <c r="B1" s="496"/>
      <c r="C1" s="496"/>
      <c r="D1" s="496"/>
      <c r="E1" s="496"/>
      <c r="G1" s="81" t="s">
        <v>908</v>
      </c>
      <c r="H1" s="82" t="s">
        <v>909</v>
      </c>
      <c r="I1" s="83"/>
    </row>
    <row r="2" spans="1:9" x14ac:dyDescent="0.2">
      <c r="A2" s="502" t="s">
        <v>353</v>
      </c>
      <c r="B2" s="291" t="s">
        <v>48</v>
      </c>
      <c r="C2" s="504" t="s">
        <v>1263</v>
      </c>
      <c r="D2" s="505"/>
      <c r="E2" s="493" t="s">
        <v>1206</v>
      </c>
      <c r="G2" s="81"/>
      <c r="H2" s="82"/>
      <c r="I2" s="83"/>
    </row>
    <row r="3" spans="1:9" x14ac:dyDescent="0.2">
      <c r="A3" s="503"/>
      <c r="B3" s="17" t="s">
        <v>50</v>
      </c>
      <c r="C3" s="506"/>
      <c r="D3" s="507"/>
      <c r="E3" s="494"/>
      <c r="F3" s="111">
        <v>1</v>
      </c>
      <c r="G3" s="86" t="str">
        <f xml:space="preserve"> CONCATENATE(G1,"-",TEXT(F3,"0000"))</f>
        <v>I-0001</v>
      </c>
      <c r="H3" s="87" t="s">
        <v>911</v>
      </c>
      <c r="I3" s="83"/>
    </row>
    <row r="4" spans="1:9" x14ac:dyDescent="0.2">
      <c r="A4" s="328"/>
      <c r="B4" s="292"/>
      <c r="C4" s="308">
        <v>1</v>
      </c>
      <c r="D4" s="310" t="s">
        <v>911</v>
      </c>
      <c r="E4" s="316"/>
      <c r="F4" s="111">
        <v>1</v>
      </c>
      <c r="G4" s="88" t="str">
        <f t="shared" ref="G4:G10" si="0">CONCATENATE($G$3,".",TEXT(F4,"0000"))</f>
        <v>I-0001.0001</v>
      </c>
      <c r="H4" s="89" t="s">
        <v>912</v>
      </c>
      <c r="I4" s="83" t="s">
        <v>5</v>
      </c>
    </row>
    <row r="5" spans="1:9" x14ac:dyDescent="0.2">
      <c r="A5" s="328"/>
      <c r="B5" s="292"/>
      <c r="C5" s="307"/>
      <c r="D5" s="311" t="s">
        <v>1267</v>
      </c>
      <c r="E5" s="316" t="s">
        <v>1261</v>
      </c>
      <c r="F5" s="111">
        <v>2</v>
      </c>
      <c r="G5" s="88" t="str">
        <f t="shared" si="0"/>
        <v>I-0001.0002</v>
      </c>
      <c r="H5" s="89" t="s">
        <v>914</v>
      </c>
      <c r="I5" s="83" t="s">
        <v>5</v>
      </c>
    </row>
    <row r="6" spans="1:9" x14ac:dyDescent="0.2">
      <c r="A6" s="328"/>
      <c r="B6" s="292"/>
      <c r="C6" s="307"/>
      <c r="D6" s="311" t="s">
        <v>1264</v>
      </c>
      <c r="E6" s="316" t="s">
        <v>1261</v>
      </c>
      <c r="F6" s="111">
        <v>3</v>
      </c>
      <c r="G6" s="88" t="str">
        <f t="shared" si="0"/>
        <v>I-0001.0003</v>
      </c>
      <c r="H6" s="89" t="s">
        <v>916</v>
      </c>
      <c r="I6" s="83" t="s">
        <v>5</v>
      </c>
    </row>
    <row r="7" spans="1:9" x14ac:dyDescent="0.2">
      <c r="A7" s="328"/>
      <c r="C7" s="307"/>
      <c r="D7" s="312" t="s">
        <v>1250</v>
      </c>
      <c r="E7" s="316" t="s">
        <v>1261</v>
      </c>
      <c r="F7" s="111">
        <v>4</v>
      </c>
      <c r="G7" s="88" t="str">
        <f t="shared" si="0"/>
        <v>I-0001.0004</v>
      </c>
      <c r="H7" s="89" t="s">
        <v>918</v>
      </c>
      <c r="I7" s="83" t="s">
        <v>7</v>
      </c>
    </row>
    <row r="8" spans="1:9" x14ac:dyDescent="0.2">
      <c r="A8" s="328"/>
      <c r="C8" s="307"/>
      <c r="D8" s="312" t="s">
        <v>1269</v>
      </c>
      <c r="E8" s="316"/>
      <c r="F8" s="111">
        <v>5</v>
      </c>
      <c r="G8" s="88" t="str">
        <f t="shared" si="0"/>
        <v>I-0001.0005</v>
      </c>
      <c r="H8" s="89" t="s">
        <v>920</v>
      </c>
      <c r="I8" s="83" t="s">
        <v>5</v>
      </c>
    </row>
    <row r="9" spans="1:9" x14ac:dyDescent="0.2">
      <c r="A9" s="328"/>
      <c r="B9" s="292"/>
      <c r="C9" s="308">
        <v>2</v>
      </c>
      <c r="D9" s="310" t="s">
        <v>1270</v>
      </c>
      <c r="E9" s="316"/>
      <c r="F9" s="111">
        <v>6</v>
      </c>
      <c r="G9" s="88" t="str">
        <f t="shared" si="0"/>
        <v>I-0001.0006</v>
      </c>
      <c r="H9" s="89" t="s">
        <v>922</v>
      </c>
      <c r="I9" s="83" t="s">
        <v>5</v>
      </c>
    </row>
    <row r="10" spans="1:9" x14ac:dyDescent="0.2">
      <c r="A10" s="328"/>
      <c r="B10" s="292"/>
      <c r="C10" s="307"/>
      <c r="D10" s="313" t="s">
        <v>1265</v>
      </c>
      <c r="E10" s="316" t="s">
        <v>6</v>
      </c>
      <c r="F10" s="111">
        <v>7</v>
      </c>
      <c r="G10" s="88" t="str">
        <f t="shared" si="0"/>
        <v>I-0001.0007</v>
      </c>
      <c r="H10" s="89" t="s">
        <v>924</v>
      </c>
      <c r="I10" s="83" t="s">
        <v>5</v>
      </c>
    </row>
    <row r="11" spans="1:9" x14ac:dyDescent="0.2">
      <c r="A11" s="328"/>
      <c r="B11" s="292"/>
      <c r="C11" s="307"/>
      <c r="D11" s="314" t="s">
        <v>1242</v>
      </c>
      <c r="E11" s="318" t="s">
        <v>729</v>
      </c>
      <c r="G11" s="83"/>
      <c r="H11" s="89"/>
      <c r="I11" s="83"/>
    </row>
    <row r="12" spans="1:9" x14ac:dyDescent="0.2">
      <c r="A12" s="328"/>
      <c r="B12" s="292"/>
      <c r="C12" s="307"/>
      <c r="D12" s="314" t="s">
        <v>1243</v>
      </c>
      <c r="E12" s="318" t="s">
        <v>729</v>
      </c>
      <c r="G12" s="83"/>
      <c r="H12" s="89"/>
      <c r="I12" s="83"/>
    </row>
    <row r="13" spans="1:9" x14ac:dyDescent="0.2">
      <c r="A13" s="328"/>
      <c r="B13" s="292"/>
      <c r="C13" s="307"/>
      <c r="D13" s="313" t="s">
        <v>1353</v>
      </c>
      <c r="E13" s="316" t="s">
        <v>729</v>
      </c>
      <c r="F13" s="85" t="s">
        <v>913</v>
      </c>
      <c r="G13" s="86" t="str">
        <f xml:space="preserve"> CONCATENATE(G1,"-",F13)</f>
        <v>I-0002</v>
      </c>
      <c r="H13" s="309" t="s">
        <v>925</v>
      </c>
      <c r="I13" s="83"/>
    </row>
    <row r="14" spans="1:9" x14ac:dyDescent="0.2">
      <c r="A14" s="328"/>
      <c r="B14" s="292"/>
      <c r="C14" s="307"/>
      <c r="D14" s="313" t="s">
        <v>1207</v>
      </c>
      <c r="E14" s="316" t="s">
        <v>729</v>
      </c>
      <c r="F14" s="85" t="s">
        <v>910</v>
      </c>
      <c r="G14" s="88" t="str">
        <f>CONCATENATE($G$13,".",F14)</f>
        <v>I-0002.0001</v>
      </c>
      <c r="H14" s="89" t="s">
        <v>926</v>
      </c>
      <c r="I14" s="83" t="s">
        <v>6</v>
      </c>
    </row>
    <row r="15" spans="1:9" x14ac:dyDescent="0.2">
      <c r="A15" s="329"/>
      <c r="B15" s="293"/>
      <c r="C15" s="294"/>
      <c r="D15" s="313" t="s">
        <v>1208</v>
      </c>
      <c r="E15" s="316" t="s">
        <v>729</v>
      </c>
      <c r="F15" s="85" t="s">
        <v>913</v>
      </c>
      <c r="G15" s="88" t="str">
        <f>CONCATENATE($G$13,".",F15)</f>
        <v>I-0002.0002</v>
      </c>
      <c r="H15" s="89" t="s">
        <v>927</v>
      </c>
      <c r="I15" s="83" t="s">
        <v>6</v>
      </c>
    </row>
    <row r="16" spans="1:9" x14ac:dyDescent="0.2">
      <c r="A16" s="330"/>
      <c r="B16" s="294"/>
      <c r="C16" s="294"/>
      <c r="D16" s="313" t="s">
        <v>1209</v>
      </c>
      <c r="E16" s="316" t="s">
        <v>729</v>
      </c>
      <c r="F16" s="85" t="s">
        <v>915</v>
      </c>
      <c r="G16" s="88" t="str">
        <f>CONCATENATE($G$13,".",F16)</f>
        <v>I-0002.0003</v>
      </c>
      <c r="H16" s="89" t="s">
        <v>928</v>
      </c>
      <c r="I16" s="83" t="s">
        <v>6</v>
      </c>
    </row>
    <row r="17" spans="1:9" x14ac:dyDescent="0.2">
      <c r="A17" s="330"/>
      <c r="B17" s="294"/>
      <c r="C17" s="294"/>
      <c r="D17" s="313" t="s">
        <v>1210</v>
      </c>
      <c r="E17" s="316" t="s">
        <v>729</v>
      </c>
      <c r="F17" s="85"/>
      <c r="G17" s="83"/>
      <c r="H17" s="89"/>
      <c r="I17" s="83"/>
    </row>
    <row r="18" spans="1:9" x14ac:dyDescent="0.2">
      <c r="A18" s="330"/>
      <c r="B18" s="294"/>
      <c r="C18" s="294"/>
      <c r="D18" s="313" t="s">
        <v>1211</v>
      </c>
      <c r="E18" s="316" t="s">
        <v>729</v>
      </c>
      <c r="F18" s="85"/>
      <c r="G18" s="83"/>
      <c r="H18" s="89"/>
      <c r="I18" s="83"/>
    </row>
    <row r="19" spans="1:9" x14ac:dyDescent="0.2">
      <c r="A19" s="330"/>
      <c r="B19" s="294"/>
      <c r="C19" s="294"/>
      <c r="D19" s="313" t="s">
        <v>1354</v>
      </c>
      <c r="E19" s="316" t="s">
        <v>729</v>
      </c>
      <c r="F19" s="85" t="s">
        <v>915</v>
      </c>
      <c r="G19" s="86" t="str">
        <f xml:space="preserve"> CONCATENATE(G1,"-",F19)</f>
        <v>I-0003</v>
      </c>
      <c r="H19" s="87" t="s">
        <v>8</v>
      </c>
      <c r="I19" s="83"/>
    </row>
    <row r="20" spans="1:9" x14ac:dyDescent="0.2">
      <c r="A20" s="330"/>
      <c r="B20" s="294"/>
      <c r="C20" s="294"/>
      <c r="D20" s="313" t="s">
        <v>1212</v>
      </c>
      <c r="E20" s="316" t="s">
        <v>729</v>
      </c>
      <c r="F20" s="85" t="s">
        <v>910</v>
      </c>
      <c r="G20" s="88" t="str">
        <f>CONCATENATE($G$19,".",F20)</f>
        <v>I-0003.0001</v>
      </c>
      <c r="H20" s="89" t="s">
        <v>929</v>
      </c>
      <c r="I20" s="83" t="s">
        <v>7</v>
      </c>
    </row>
    <row r="21" spans="1:9" x14ac:dyDescent="0.2">
      <c r="A21" s="330"/>
      <c r="B21" s="294"/>
      <c r="C21" s="294"/>
      <c r="D21" s="313" t="s">
        <v>1213</v>
      </c>
      <c r="E21" s="316" t="s">
        <v>729</v>
      </c>
      <c r="F21" s="85" t="s">
        <v>913</v>
      </c>
      <c r="G21" s="88" t="str">
        <f>CONCATENATE($G$19,".",F21)</f>
        <v>I-0003.0002</v>
      </c>
      <c r="H21" s="89" t="s">
        <v>930</v>
      </c>
      <c r="I21" s="83" t="s">
        <v>6</v>
      </c>
    </row>
    <row r="22" spans="1:9" x14ac:dyDescent="0.2">
      <c r="A22" s="330"/>
      <c r="B22" s="294"/>
      <c r="C22" s="294"/>
      <c r="D22" s="313" t="s">
        <v>1214</v>
      </c>
      <c r="E22" s="316" t="s">
        <v>729</v>
      </c>
      <c r="F22" s="85" t="s">
        <v>915</v>
      </c>
      <c r="G22" s="88" t="str">
        <f>CONCATENATE($G$19,".",F22)</f>
        <v>I-0003.0003</v>
      </c>
      <c r="H22" s="89" t="s">
        <v>931</v>
      </c>
      <c r="I22" s="83" t="s">
        <v>7</v>
      </c>
    </row>
    <row r="23" spans="1:9" x14ac:dyDescent="0.2">
      <c r="A23" s="330"/>
      <c r="B23" s="294"/>
      <c r="C23" s="294"/>
      <c r="D23" s="313" t="s">
        <v>1215</v>
      </c>
      <c r="E23" s="316" t="s">
        <v>729</v>
      </c>
      <c r="F23" s="85" t="s">
        <v>917</v>
      </c>
      <c r="G23" s="88" t="str">
        <f>CONCATENATE($G$19,".",F23)</f>
        <v>I-0003.0004</v>
      </c>
      <c r="H23" s="89" t="s">
        <v>932</v>
      </c>
      <c r="I23" s="83" t="s">
        <v>7</v>
      </c>
    </row>
    <row r="24" spans="1:9" x14ac:dyDescent="0.2">
      <c r="A24" s="330"/>
      <c r="B24" s="294"/>
      <c r="C24" s="294"/>
      <c r="D24" s="315" t="s">
        <v>1216</v>
      </c>
      <c r="E24" s="316" t="s">
        <v>6</v>
      </c>
      <c r="G24" s="83"/>
      <c r="H24" s="89"/>
      <c r="I24" s="83"/>
    </row>
    <row r="25" spans="1:9" x14ac:dyDescent="0.2">
      <c r="A25" s="330"/>
      <c r="B25" s="294"/>
      <c r="C25" s="294"/>
      <c r="D25" s="315" t="s">
        <v>1217</v>
      </c>
      <c r="E25" s="316" t="s">
        <v>6</v>
      </c>
      <c r="G25" s="83"/>
      <c r="H25" s="89"/>
      <c r="I25" s="83"/>
    </row>
    <row r="26" spans="1:9" x14ac:dyDescent="0.2">
      <c r="A26" s="330"/>
      <c r="B26" s="294"/>
      <c r="C26" s="294"/>
      <c r="D26" s="315" t="s">
        <v>1218</v>
      </c>
      <c r="E26" s="316" t="s">
        <v>6</v>
      </c>
      <c r="F26" s="85" t="s">
        <v>917</v>
      </c>
      <c r="G26" s="86" t="str">
        <f xml:space="preserve"> CONCATENATE(G1,"-",F26)</f>
        <v>I-0004</v>
      </c>
      <c r="H26" s="87" t="s">
        <v>933</v>
      </c>
      <c r="I26" s="83"/>
    </row>
    <row r="27" spans="1:9" x14ac:dyDescent="0.2">
      <c r="A27" s="330"/>
      <c r="B27" s="294"/>
      <c r="C27" s="294"/>
      <c r="D27" s="315" t="s">
        <v>1219</v>
      </c>
      <c r="E27" s="316" t="s">
        <v>6</v>
      </c>
      <c r="F27" s="85" t="s">
        <v>910</v>
      </c>
      <c r="G27" s="88" t="str">
        <f t="shared" ref="G27:G38" si="1">CONCATENATE($G$26,".",F27)</f>
        <v>I-0004.0001</v>
      </c>
      <c r="H27" s="89" t="s">
        <v>934</v>
      </c>
      <c r="I27" s="83" t="s">
        <v>6</v>
      </c>
    </row>
    <row r="28" spans="1:9" x14ac:dyDescent="0.2">
      <c r="A28" s="329"/>
      <c r="B28" s="295"/>
      <c r="C28" s="308">
        <v>3</v>
      </c>
      <c r="D28" s="310" t="s">
        <v>1266</v>
      </c>
      <c r="E28" s="319"/>
      <c r="F28" s="85" t="s">
        <v>913</v>
      </c>
      <c r="G28" s="88" t="str">
        <f t="shared" si="1"/>
        <v>I-0004.0002</v>
      </c>
      <c r="H28" s="89" t="s">
        <v>935</v>
      </c>
      <c r="I28" s="83" t="s">
        <v>6</v>
      </c>
    </row>
    <row r="29" spans="1:9" x14ac:dyDescent="0.2">
      <c r="A29" s="329"/>
      <c r="B29" s="295"/>
      <c r="C29" s="296"/>
      <c r="D29" s="311" t="s">
        <v>1222</v>
      </c>
      <c r="E29" s="316" t="s">
        <v>1113</v>
      </c>
      <c r="F29" s="85" t="s">
        <v>915</v>
      </c>
      <c r="G29" s="88" t="str">
        <f t="shared" si="1"/>
        <v>I-0004.0003</v>
      </c>
      <c r="H29" s="89" t="s">
        <v>936</v>
      </c>
      <c r="I29" s="83" t="s">
        <v>6</v>
      </c>
    </row>
    <row r="30" spans="1:9" x14ac:dyDescent="0.2">
      <c r="A30" s="329"/>
      <c r="B30" s="295"/>
      <c r="C30" s="296"/>
      <c r="D30" s="315" t="s">
        <v>1223</v>
      </c>
      <c r="E30" s="316" t="s">
        <v>1113</v>
      </c>
      <c r="F30" s="85" t="s">
        <v>917</v>
      </c>
      <c r="G30" s="88" t="str">
        <f t="shared" si="1"/>
        <v>I-0004.0004</v>
      </c>
      <c r="H30" s="89" t="s">
        <v>937</v>
      </c>
      <c r="I30" s="83" t="s">
        <v>6</v>
      </c>
    </row>
    <row r="31" spans="1:9" x14ac:dyDescent="0.2">
      <c r="A31" s="329"/>
      <c r="B31" s="294"/>
      <c r="C31" s="296"/>
      <c r="D31" s="315" t="s">
        <v>1224</v>
      </c>
      <c r="E31" s="316" t="s">
        <v>1113</v>
      </c>
      <c r="F31" s="85" t="s">
        <v>919</v>
      </c>
      <c r="G31" s="88" t="str">
        <f t="shared" si="1"/>
        <v>I-0004.0005</v>
      </c>
      <c r="H31" s="89" t="s">
        <v>938</v>
      </c>
      <c r="I31" s="83"/>
    </row>
    <row r="32" spans="1:9" x14ac:dyDescent="0.2">
      <c r="A32" s="330"/>
      <c r="B32" s="294"/>
      <c r="C32" s="294"/>
      <c r="D32" s="315" t="s">
        <v>1225</v>
      </c>
      <c r="E32" s="316" t="s">
        <v>1113</v>
      </c>
      <c r="F32" s="85" t="s">
        <v>921</v>
      </c>
      <c r="G32" s="88" t="str">
        <f t="shared" si="1"/>
        <v>I-0004.0006</v>
      </c>
      <c r="H32" s="89" t="s">
        <v>939</v>
      </c>
      <c r="I32" s="83" t="s">
        <v>6</v>
      </c>
    </row>
    <row r="33" spans="1:9" x14ac:dyDescent="0.2">
      <c r="A33" s="330"/>
      <c r="B33" s="294"/>
      <c r="C33" s="294"/>
      <c r="D33" s="315" t="s">
        <v>1226</v>
      </c>
      <c r="E33" s="316" t="s">
        <v>1113</v>
      </c>
      <c r="F33" s="85" t="s">
        <v>923</v>
      </c>
      <c r="G33" s="88" t="str">
        <f t="shared" si="1"/>
        <v>I-0004.0007</v>
      </c>
      <c r="H33" s="89" t="s">
        <v>940</v>
      </c>
      <c r="I33" s="83" t="s">
        <v>6</v>
      </c>
    </row>
    <row r="34" spans="1:9" x14ac:dyDescent="0.2">
      <c r="A34" s="330"/>
      <c r="B34" s="294"/>
      <c r="C34" s="294"/>
      <c r="D34" s="315" t="s">
        <v>1227</v>
      </c>
      <c r="E34" s="316" t="s">
        <v>1113</v>
      </c>
      <c r="F34" s="85" t="s">
        <v>941</v>
      </c>
      <c r="G34" s="88" t="str">
        <f t="shared" si="1"/>
        <v>I-0004.0008</v>
      </c>
      <c r="H34" s="89" t="s">
        <v>942</v>
      </c>
      <c r="I34" s="83" t="s">
        <v>6</v>
      </c>
    </row>
    <row r="35" spans="1:9" x14ac:dyDescent="0.2">
      <c r="A35" s="330"/>
      <c r="B35" s="294"/>
      <c r="C35" s="294"/>
      <c r="D35" s="315" t="s">
        <v>1228</v>
      </c>
      <c r="E35" s="316" t="s">
        <v>1113</v>
      </c>
      <c r="F35" s="85" t="s">
        <v>943</v>
      </c>
      <c r="G35" s="88" t="str">
        <f t="shared" si="1"/>
        <v>I-0004.0009</v>
      </c>
      <c r="H35" s="89" t="s">
        <v>944</v>
      </c>
      <c r="I35" s="83" t="s">
        <v>6</v>
      </c>
    </row>
    <row r="36" spans="1:9" x14ac:dyDescent="0.2">
      <c r="A36" s="330"/>
      <c r="B36" s="294"/>
      <c r="C36" s="294"/>
      <c r="D36" s="315" t="s">
        <v>1229</v>
      </c>
      <c r="E36" s="316" t="s">
        <v>1113</v>
      </c>
      <c r="F36" s="85" t="s">
        <v>945</v>
      </c>
      <c r="G36" s="88" t="str">
        <f t="shared" si="1"/>
        <v>I-0004.0010</v>
      </c>
      <c r="H36" s="89" t="s">
        <v>946</v>
      </c>
      <c r="I36" s="83" t="s">
        <v>6</v>
      </c>
    </row>
    <row r="37" spans="1:9" x14ac:dyDescent="0.2">
      <c r="A37" s="330"/>
      <c r="B37" s="294"/>
      <c r="C37" s="294"/>
      <c r="D37" s="315" t="s">
        <v>1230</v>
      </c>
      <c r="E37" s="316" t="s">
        <v>1113</v>
      </c>
      <c r="F37" s="85" t="s">
        <v>947</v>
      </c>
      <c r="G37" s="88" t="str">
        <f t="shared" si="1"/>
        <v>I-0004.0011</v>
      </c>
      <c r="H37" s="89" t="s">
        <v>948</v>
      </c>
      <c r="I37" s="83" t="s">
        <v>7</v>
      </c>
    </row>
    <row r="38" spans="1:9" x14ac:dyDescent="0.2">
      <c r="A38" s="330"/>
      <c r="B38" s="294"/>
      <c r="C38" s="294"/>
      <c r="D38" s="315" t="s">
        <v>1231</v>
      </c>
      <c r="E38" s="316" t="s">
        <v>1113</v>
      </c>
      <c r="F38" s="85" t="s">
        <v>949</v>
      </c>
      <c r="G38" s="88" t="str">
        <f t="shared" si="1"/>
        <v>I-0004.0012</v>
      </c>
      <c r="H38" s="89" t="s">
        <v>950</v>
      </c>
      <c r="I38" s="83" t="s">
        <v>6</v>
      </c>
    </row>
    <row r="39" spans="1:9" x14ac:dyDescent="0.2">
      <c r="A39" s="330"/>
      <c r="B39" s="294"/>
      <c r="C39" s="294"/>
      <c r="D39" s="315" t="s">
        <v>1232</v>
      </c>
      <c r="E39" s="316" t="s">
        <v>1113</v>
      </c>
      <c r="G39" s="83"/>
      <c r="H39" s="89"/>
      <c r="I39" s="83"/>
    </row>
    <row r="40" spans="1:9" x14ac:dyDescent="0.2">
      <c r="A40" s="330"/>
      <c r="B40" s="294"/>
      <c r="C40" s="294"/>
      <c r="D40" s="315" t="s">
        <v>1233</v>
      </c>
      <c r="E40" s="316" t="s">
        <v>1113</v>
      </c>
      <c r="G40" s="83"/>
      <c r="H40" s="89"/>
      <c r="I40" s="83"/>
    </row>
    <row r="41" spans="1:9" x14ac:dyDescent="0.2">
      <c r="A41" s="330"/>
      <c r="B41" s="294"/>
      <c r="C41" s="294"/>
      <c r="D41" s="315" t="s">
        <v>1234</v>
      </c>
      <c r="E41" s="316" t="s">
        <v>1113</v>
      </c>
      <c r="F41" s="85" t="s">
        <v>919</v>
      </c>
      <c r="G41" s="86" t="str">
        <f xml:space="preserve"> CONCATENATE(G1,"-",F41)</f>
        <v>I-0005</v>
      </c>
      <c r="H41" s="87" t="s">
        <v>951</v>
      </c>
      <c r="I41" s="83"/>
    </row>
    <row r="42" spans="1:9" x14ac:dyDescent="0.2">
      <c r="A42" s="330"/>
      <c r="B42" s="294"/>
      <c r="C42" s="294"/>
      <c r="D42" s="315" t="s">
        <v>1235</v>
      </c>
      <c r="E42" s="316" t="s">
        <v>1113</v>
      </c>
      <c r="F42" s="85" t="s">
        <v>910</v>
      </c>
      <c r="G42" s="88" t="str">
        <f>CONCATENATE($G$41,".",F42)</f>
        <v>I-0005.0001</v>
      </c>
      <c r="H42" s="89" t="s">
        <v>952</v>
      </c>
      <c r="I42" s="83" t="s">
        <v>7</v>
      </c>
    </row>
    <row r="43" spans="1:9" x14ac:dyDescent="0.2">
      <c r="A43" s="330"/>
      <c r="B43" s="294"/>
      <c r="C43" s="294"/>
      <c r="D43" s="315" t="s">
        <v>1236</v>
      </c>
      <c r="E43" s="316" t="s">
        <v>1113</v>
      </c>
      <c r="F43" s="85" t="s">
        <v>913</v>
      </c>
      <c r="G43" s="88" t="str">
        <f>CONCATENATE($G$41,".",F43)</f>
        <v>I-0005.0002</v>
      </c>
      <c r="H43" s="89" t="s">
        <v>953</v>
      </c>
      <c r="I43" s="83" t="s">
        <v>7</v>
      </c>
    </row>
    <row r="44" spans="1:9" x14ac:dyDescent="0.2">
      <c r="A44" s="330"/>
      <c r="B44" s="294"/>
      <c r="C44" s="294"/>
      <c r="D44" s="315" t="s">
        <v>1237</v>
      </c>
      <c r="E44" s="316" t="s">
        <v>1113</v>
      </c>
      <c r="F44" s="85" t="s">
        <v>915</v>
      </c>
      <c r="G44" s="88" t="str">
        <f>CONCATENATE($G$41,".",F44)</f>
        <v>I-0005.0003</v>
      </c>
      <c r="H44" s="89" t="s">
        <v>954</v>
      </c>
      <c r="I44" s="83" t="s">
        <v>7</v>
      </c>
    </row>
    <row r="45" spans="1:9" x14ac:dyDescent="0.2">
      <c r="A45" s="330"/>
      <c r="B45" s="294"/>
      <c r="C45" s="294"/>
      <c r="D45" s="315" t="s">
        <v>1238</v>
      </c>
      <c r="E45" s="316" t="s">
        <v>1113</v>
      </c>
      <c r="G45" s="83"/>
      <c r="H45" s="89"/>
      <c r="I45" s="83"/>
    </row>
    <row r="46" spans="1:9" x14ac:dyDescent="0.2">
      <c r="A46" s="330"/>
      <c r="B46" s="294"/>
      <c r="C46" s="294"/>
      <c r="D46" s="315" t="s">
        <v>1239</v>
      </c>
      <c r="E46" s="316" t="s">
        <v>1113</v>
      </c>
      <c r="F46" s="85" t="s">
        <v>945</v>
      </c>
      <c r="G46" s="88" t="str">
        <f>CONCATENATE($G$41,".",F46)</f>
        <v>I-0005.0010</v>
      </c>
      <c r="H46" s="89" t="s">
        <v>955</v>
      </c>
      <c r="I46" s="83" t="s">
        <v>7</v>
      </c>
    </row>
    <row r="47" spans="1:9" x14ac:dyDescent="0.2">
      <c r="A47" s="330"/>
      <c r="B47" s="294"/>
      <c r="C47" s="294"/>
      <c r="D47" s="315" t="s">
        <v>1240</v>
      </c>
      <c r="E47" s="316" t="s">
        <v>1113</v>
      </c>
      <c r="F47" s="85" t="s">
        <v>947</v>
      </c>
      <c r="G47" s="88" t="str">
        <f>CONCATENATE($G$41,".",F47)</f>
        <v>I-0005.0011</v>
      </c>
      <c r="H47" s="89" t="s">
        <v>956</v>
      </c>
      <c r="I47" s="83" t="s">
        <v>7</v>
      </c>
    </row>
    <row r="48" spans="1:9" x14ac:dyDescent="0.2">
      <c r="A48" s="330"/>
      <c r="B48" s="294"/>
      <c r="C48" s="294"/>
      <c r="D48" s="315" t="s">
        <v>1241</v>
      </c>
      <c r="E48" s="316" t="s">
        <v>1113</v>
      </c>
      <c r="F48" s="85" t="s">
        <v>949</v>
      </c>
      <c r="G48" s="88" t="str">
        <f>CONCATENATE($G$41,".",F48)</f>
        <v>I-0005.0012</v>
      </c>
      <c r="H48" s="89" t="s">
        <v>957</v>
      </c>
      <c r="I48" s="83" t="s">
        <v>7</v>
      </c>
    </row>
    <row r="49" spans="1:9" x14ac:dyDescent="0.2">
      <c r="A49" s="330"/>
      <c r="B49" s="294"/>
      <c r="C49" s="308">
        <v>4</v>
      </c>
      <c r="D49" s="310" t="s">
        <v>1268</v>
      </c>
      <c r="E49" s="319"/>
      <c r="G49" s="83"/>
      <c r="H49" s="89"/>
      <c r="I49" s="83"/>
    </row>
    <row r="50" spans="1:9" x14ac:dyDescent="0.2">
      <c r="A50" s="330"/>
      <c r="B50" s="294"/>
      <c r="C50" s="294"/>
      <c r="D50" s="315" t="s">
        <v>1251</v>
      </c>
      <c r="E50" s="316" t="s">
        <v>7</v>
      </c>
      <c r="F50" s="85" t="s">
        <v>958</v>
      </c>
      <c r="G50" s="88" t="str">
        <f>CONCATENATE($G$41,".",F50)</f>
        <v>I-0005.0021</v>
      </c>
      <c r="H50" s="89" t="s">
        <v>959</v>
      </c>
      <c r="I50" s="83" t="s">
        <v>7</v>
      </c>
    </row>
    <row r="51" spans="1:9" x14ac:dyDescent="0.2">
      <c r="A51" s="330"/>
      <c r="B51" s="294"/>
      <c r="C51" s="294"/>
      <c r="D51" s="315" t="s">
        <v>1252</v>
      </c>
      <c r="E51" s="316" t="s">
        <v>7</v>
      </c>
      <c r="F51" s="85" t="s">
        <v>960</v>
      </c>
      <c r="G51" s="88" t="str">
        <f>CONCATENATE($G$41,".",F51)</f>
        <v>I-0005.0022</v>
      </c>
      <c r="H51" s="89" t="s">
        <v>961</v>
      </c>
      <c r="I51" s="83" t="s">
        <v>7</v>
      </c>
    </row>
    <row r="52" spans="1:9" x14ac:dyDescent="0.2">
      <c r="A52" s="330"/>
      <c r="B52" s="294"/>
      <c r="C52" s="294"/>
      <c r="D52" s="315" t="s">
        <v>1247</v>
      </c>
      <c r="E52" s="316" t="s">
        <v>7</v>
      </c>
      <c r="G52" s="83"/>
      <c r="H52" s="89"/>
      <c r="I52" s="83"/>
    </row>
    <row r="53" spans="1:9" x14ac:dyDescent="0.2">
      <c r="A53" s="330"/>
      <c r="B53" s="294"/>
      <c r="C53" s="294"/>
      <c r="D53" s="315" t="s">
        <v>1248</v>
      </c>
      <c r="E53" s="316" t="s">
        <v>7</v>
      </c>
      <c r="G53" s="83"/>
      <c r="H53" s="89"/>
      <c r="I53" s="83"/>
    </row>
    <row r="54" spans="1:9" x14ac:dyDescent="0.2">
      <c r="A54" s="330"/>
      <c r="B54" s="294"/>
      <c r="C54" s="294"/>
      <c r="D54" s="315" t="s">
        <v>1220</v>
      </c>
      <c r="E54" s="316" t="s">
        <v>1261</v>
      </c>
      <c r="F54" s="85" t="s">
        <v>921</v>
      </c>
      <c r="G54" s="86" t="str">
        <f xml:space="preserve"> CONCATENATE(G1,"-",F54)</f>
        <v>I-0006</v>
      </c>
      <c r="H54" s="87" t="s">
        <v>962</v>
      </c>
      <c r="I54" s="83"/>
    </row>
    <row r="55" spans="1:9" x14ac:dyDescent="0.2">
      <c r="A55" s="330"/>
      <c r="B55" s="294"/>
      <c r="C55" s="294"/>
      <c r="D55" s="315" t="s">
        <v>1221</v>
      </c>
      <c r="E55" s="316" t="s">
        <v>1261</v>
      </c>
      <c r="F55" s="85" t="s">
        <v>910</v>
      </c>
      <c r="G55" s="88" t="str">
        <f t="shared" ref="G55:G62" si="2">CONCATENATE($G$54,".",F55)</f>
        <v>I-0006.0001</v>
      </c>
      <c r="H55" s="89" t="s">
        <v>963</v>
      </c>
      <c r="I55" s="83" t="s">
        <v>7</v>
      </c>
    </row>
    <row r="56" spans="1:9" x14ac:dyDescent="0.2">
      <c r="A56" s="330"/>
      <c r="B56" s="294"/>
      <c r="C56" s="294"/>
      <c r="D56" s="315" t="s">
        <v>1244</v>
      </c>
      <c r="E56" s="316" t="s">
        <v>1261</v>
      </c>
      <c r="F56" s="85" t="s">
        <v>913</v>
      </c>
      <c r="G56" s="88" t="str">
        <f t="shared" si="2"/>
        <v>I-0006.0002</v>
      </c>
      <c r="H56" s="89" t="s">
        <v>964</v>
      </c>
      <c r="I56" s="83" t="s">
        <v>7</v>
      </c>
    </row>
    <row r="57" spans="1:9" x14ac:dyDescent="0.2">
      <c r="A57" s="330"/>
      <c r="B57" s="294"/>
      <c r="C57" s="294"/>
      <c r="D57" s="315" t="s">
        <v>1245</v>
      </c>
      <c r="E57" s="316" t="s">
        <v>1261</v>
      </c>
      <c r="F57" s="85" t="s">
        <v>915</v>
      </c>
      <c r="G57" s="88" t="str">
        <f t="shared" si="2"/>
        <v>I-0006.0003</v>
      </c>
      <c r="H57" s="89" t="s">
        <v>965</v>
      </c>
      <c r="I57" s="83" t="s">
        <v>7</v>
      </c>
    </row>
    <row r="58" spans="1:9" x14ac:dyDescent="0.2">
      <c r="A58" s="330"/>
      <c r="B58" s="294"/>
      <c r="C58" s="294"/>
      <c r="D58" s="315" t="s">
        <v>1246</v>
      </c>
      <c r="E58" s="316" t="s">
        <v>1261</v>
      </c>
      <c r="F58" s="85" t="s">
        <v>917</v>
      </c>
      <c r="G58" s="88" t="str">
        <f t="shared" si="2"/>
        <v>I-0006.0004</v>
      </c>
      <c r="H58" s="89" t="s">
        <v>966</v>
      </c>
      <c r="I58" s="83" t="s">
        <v>7</v>
      </c>
    </row>
    <row r="59" spans="1:9" x14ac:dyDescent="0.2">
      <c r="A59" s="330"/>
      <c r="B59" s="294"/>
      <c r="C59" s="294"/>
      <c r="D59" s="315" t="s">
        <v>1253</v>
      </c>
      <c r="E59" s="316" t="s">
        <v>1113</v>
      </c>
      <c r="F59" s="85" t="s">
        <v>919</v>
      </c>
      <c r="G59" s="88" t="str">
        <f t="shared" si="2"/>
        <v>I-0006.0005</v>
      </c>
      <c r="H59" s="89" t="s">
        <v>967</v>
      </c>
      <c r="I59" s="83" t="s">
        <v>7</v>
      </c>
    </row>
    <row r="60" spans="1:9" x14ac:dyDescent="0.2">
      <c r="A60" s="330"/>
      <c r="B60" s="294"/>
      <c r="C60" s="294"/>
      <c r="D60" s="315" t="s">
        <v>1273</v>
      </c>
      <c r="E60" s="316"/>
      <c r="F60" s="85" t="s">
        <v>921</v>
      </c>
      <c r="G60" s="88" t="str">
        <f t="shared" si="2"/>
        <v>I-0006.0006</v>
      </c>
      <c r="H60" s="89" t="s">
        <v>968</v>
      </c>
      <c r="I60" s="83" t="s">
        <v>7</v>
      </c>
    </row>
    <row r="61" spans="1:9" x14ac:dyDescent="0.2">
      <c r="A61" s="330"/>
      <c r="B61" s="294"/>
      <c r="C61" s="308">
        <v>5</v>
      </c>
      <c r="D61" s="310" t="s">
        <v>1260</v>
      </c>
      <c r="E61" s="319"/>
      <c r="F61" s="85" t="s">
        <v>923</v>
      </c>
      <c r="G61" s="88" t="str">
        <f t="shared" si="2"/>
        <v>I-0006.0007</v>
      </c>
      <c r="H61" s="89" t="s">
        <v>969</v>
      </c>
      <c r="I61" s="83" t="s">
        <v>7</v>
      </c>
    </row>
    <row r="62" spans="1:9" x14ac:dyDescent="0.2">
      <c r="A62" s="330"/>
      <c r="B62" s="294"/>
      <c r="C62" s="294"/>
      <c r="D62" s="315" t="s">
        <v>1271</v>
      </c>
      <c r="E62" s="316" t="s">
        <v>5</v>
      </c>
      <c r="F62" s="85" t="s">
        <v>941</v>
      </c>
      <c r="G62" s="88" t="str">
        <f t="shared" si="2"/>
        <v>I-0006.0008</v>
      </c>
      <c r="H62" s="89" t="s">
        <v>970</v>
      </c>
      <c r="I62" s="83" t="s">
        <v>7</v>
      </c>
    </row>
    <row r="63" spans="1:9" x14ac:dyDescent="0.2">
      <c r="A63" s="330"/>
      <c r="B63" s="294"/>
      <c r="C63" s="294"/>
      <c r="D63" s="315" t="s">
        <v>1254</v>
      </c>
      <c r="E63" s="316" t="s">
        <v>5</v>
      </c>
      <c r="F63" s="85"/>
      <c r="G63" s="83"/>
      <c r="H63" s="89"/>
      <c r="I63" s="83"/>
    </row>
    <row r="64" spans="1:9" x14ac:dyDescent="0.2">
      <c r="A64" s="330"/>
      <c r="B64" s="294"/>
      <c r="C64" s="294"/>
      <c r="D64" s="315" t="s">
        <v>1249</v>
      </c>
      <c r="E64" s="316" t="s">
        <v>5</v>
      </c>
      <c r="G64" s="83"/>
      <c r="H64" s="89"/>
      <c r="I64" s="83"/>
    </row>
    <row r="65" spans="1:9" ht="15.75" thickBot="1" x14ac:dyDescent="0.25">
      <c r="A65" s="497" t="s">
        <v>1272</v>
      </c>
      <c r="B65" s="498"/>
      <c r="C65" s="499"/>
      <c r="D65" s="499"/>
      <c r="E65" s="500"/>
      <c r="F65" s="85" t="s">
        <v>945</v>
      </c>
      <c r="G65" s="88" t="str">
        <f>CONCATENATE($G$54,".",F65)</f>
        <v>I-0006.0010</v>
      </c>
      <c r="H65" s="89" t="s">
        <v>971</v>
      </c>
      <c r="I65" s="83" t="s">
        <v>7</v>
      </c>
    </row>
    <row r="66" spans="1:9" x14ac:dyDescent="0.2">
      <c r="A66" s="501" t="s">
        <v>353</v>
      </c>
      <c r="B66" s="292" t="s">
        <v>48</v>
      </c>
      <c r="C66" s="501" t="s">
        <v>1263</v>
      </c>
      <c r="D66" s="501"/>
      <c r="E66" s="493" t="s">
        <v>1206</v>
      </c>
      <c r="F66" s="85" t="s">
        <v>947</v>
      </c>
      <c r="G66" s="88" t="str">
        <f>CONCATENATE($G$54,".",F66)</f>
        <v>I-0006.0011</v>
      </c>
      <c r="H66" s="89" t="s">
        <v>972</v>
      </c>
      <c r="I66" s="83" t="s">
        <v>7</v>
      </c>
    </row>
    <row r="67" spans="1:9" x14ac:dyDescent="0.2">
      <c r="A67" s="501"/>
      <c r="B67" s="292" t="s">
        <v>1255</v>
      </c>
      <c r="C67" s="501"/>
      <c r="D67" s="501"/>
      <c r="E67" s="494"/>
      <c r="F67" s="85"/>
      <c r="G67" s="83"/>
      <c r="H67" s="89"/>
      <c r="I67" s="83"/>
    </row>
    <row r="68" spans="1:9" x14ac:dyDescent="0.2">
      <c r="A68" s="325"/>
      <c r="B68" s="293"/>
      <c r="C68" s="308">
        <v>1</v>
      </c>
      <c r="D68" s="310" t="s">
        <v>911</v>
      </c>
      <c r="E68" s="294"/>
      <c r="F68" s="85" t="s">
        <v>973</v>
      </c>
      <c r="G68" s="88" t="str">
        <f>CONCATENATE($G$54,".",F68)</f>
        <v>I-0006.0020</v>
      </c>
      <c r="H68" s="89" t="s">
        <v>974</v>
      </c>
      <c r="I68" s="83" t="s">
        <v>7</v>
      </c>
    </row>
    <row r="69" spans="1:9" ht="24" x14ac:dyDescent="0.2">
      <c r="A69" s="325"/>
      <c r="B69" s="293"/>
      <c r="C69" s="307"/>
      <c r="D69" s="311" t="s">
        <v>1274</v>
      </c>
      <c r="E69" s="316" t="s">
        <v>5</v>
      </c>
      <c r="F69" s="85" t="s">
        <v>958</v>
      </c>
      <c r="G69" s="88" t="str">
        <f>CONCATENATE($G$54,".",F69)</f>
        <v>I-0006.0021</v>
      </c>
      <c r="H69" s="89" t="s">
        <v>975</v>
      </c>
      <c r="I69" s="83" t="s">
        <v>7</v>
      </c>
    </row>
    <row r="70" spans="1:9" x14ac:dyDescent="0.2">
      <c r="A70" s="325"/>
      <c r="B70" s="293"/>
      <c r="C70" s="307"/>
      <c r="D70" s="311" t="s">
        <v>1264</v>
      </c>
      <c r="E70" s="316" t="s">
        <v>5</v>
      </c>
      <c r="F70" s="85"/>
      <c r="G70" s="83"/>
      <c r="H70" s="89"/>
      <c r="I70" s="83"/>
    </row>
    <row r="71" spans="1:9" x14ac:dyDescent="0.2">
      <c r="A71" s="325"/>
      <c r="B71" s="293"/>
      <c r="C71" s="307"/>
      <c r="D71" s="312" t="s">
        <v>1250</v>
      </c>
      <c r="E71" s="316" t="s">
        <v>5</v>
      </c>
      <c r="F71" s="85"/>
      <c r="G71" s="83"/>
      <c r="H71" s="89"/>
      <c r="I71" s="83"/>
    </row>
    <row r="72" spans="1:9" x14ac:dyDescent="0.2">
      <c r="A72" s="325"/>
      <c r="B72" s="293"/>
      <c r="C72" s="307"/>
      <c r="D72" s="312" t="s">
        <v>1269</v>
      </c>
      <c r="E72" s="316" t="s">
        <v>5</v>
      </c>
      <c r="F72" s="85" t="s">
        <v>923</v>
      </c>
      <c r="G72" s="86" t="str">
        <f xml:space="preserve"> CONCATENATE("I-",F72)</f>
        <v>I-0007</v>
      </c>
      <c r="H72" s="87" t="s">
        <v>976</v>
      </c>
      <c r="I72" s="83"/>
    </row>
    <row r="73" spans="1:9" ht="25.5" customHeight="1" x14ac:dyDescent="0.2">
      <c r="A73" s="325"/>
      <c r="B73" s="293"/>
      <c r="C73" s="308">
        <v>2</v>
      </c>
      <c r="D73" s="310" t="s">
        <v>1355</v>
      </c>
      <c r="E73" s="116"/>
      <c r="F73" s="85" t="s">
        <v>910</v>
      </c>
      <c r="G73" s="88" t="str">
        <f>CONCATENATE($G$72,".",F73)</f>
        <v>I-0007.0001</v>
      </c>
      <c r="H73" s="89" t="s">
        <v>977</v>
      </c>
      <c r="I73" s="83" t="s">
        <v>7</v>
      </c>
    </row>
    <row r="74" spans="1:9" x14ac:dyDescent="0.2">
      <c r="A74" s="325"/>
      <c r="B74" s="293"/>
      <c r="C74" s="317"/>
      <c r="D74" s="313" t="s">
        <v>1332</v>
      </c>
      <c r="E74" s="116" t="s">
        <v>6</v>
      </c>
      <c r="F74" s="85" t="s">
        <v>913</v>
      </c>
      <c r="G74" s="88" t="str">
        <f>CONCATENATE($G$72,".",F74)</f>
        <v>I-0007.0002</v>
      </c>
      <c r="H74" s="89" t="s">
        <v>730</v>
      </c>
      <c r="I74" s="83" t="s">
        <v>7</v>
      </c>
    </row>
    <row r="75" spans="1:9" x14ac:dyDescent="0.2">
      <c r="A75" s="325"/>
      <c r="B75" s="293"/>
      <c r="C75" s="317"/>
      <c r="D75" s="332" t="s">
        <v>1356</v>
      </c>
      <c r="E75" s="116"/>
      <c r="F75" s="85" t="s">
        <v>915</v>
      </c>
      <c r="G75" s="88" t="str">
        <f>CONCATENATE($G$72,".",F75)</f>
        <v>I-0007.0003</v>
      </c>
      <c r="H75" s="89" t="s">
        <v>978</v>
      </c>
      <c r="I75" s="83" t="s">
        <v>7</v>
      </c>
    </row>
    <row r="76" spans="1:9" x14ac:dyDescent="0.2">
      <c r="A76" s="325"/>
      <c r="B76" s="293"/>
      <c r="C76" s="317"/>
      <c r="D76" s="332" t="s">
        <v>1357</v>
      </c>
      <c r="E76" s="116"/>
      <c r="F76" s="85" t="s">
        <v>917</v>
      </c>
      <c r="G76" s="88" t="str">
        <f>CONCATENATE($G$72,".",F76)</f>
        <v>I-0007.0004</v>
      </c>
      <c r="H76" s="89" t="s">
        <v>979</v>
      </c>
      <c r="I76" s="83" t="s">
        <v>7</v>
      </c>
    </row>
    <row r="77" spans="1:9" x14ac:dyDescent="0.2">
      <c r="A77" s="325"/>
      <c r="B77" s="293"/>
      <c r="C77" s="317"/>
      <c r="D77" s="332" t="s">
        <v>1358</v>
      </c>
      <c r="E77" s="116"/>
      <c r="F77" s="85"/>
      <c r="G77" s="83"/>
      <c r="H77" s="89"/>
      <c r="I77" s="83"/>
    </row>
    <row r="78" spans="1:9" x14ac:dyDescent="0.2">
      <c r="A78" s="325"/>
      <c r="B78" s="293"/>
      <c r="C78" s="317"/>
      <c r="D78" s="332" t="s">
        <v>1359</v>
      </c>
      <c r="E78" s="116" t="s">
        <v>729</v>
      </c>
      <c r="F78" s="85"/>
      <c r="G78" s="83"/>
      <c r="H78" s="89"/>
      <c r="I78" s="83"/>
    </row>
    <row r="79" spans="1:9" x14ac:dyDescent="0.2">
      <c r="A79" s="325"/>
      <c r="B79" s="293"/>
      <c r="C79" s="317"/>
      <c r="D79" s="314" t="s">
        <v>1216</v>
      </c>
      <c r="E79" s="116" t="s">
        <v>729</v>
      </c>
      <c r="F79" s="85" t="s">
        <v>941</v>
      </c>
      <c r="G79" s="86" t="str">
        <f xml:space="preserve"> CONCATENATE("I-",F79)</f>
        <v>I-0008</v>
      </c>
      <c r="H79" s="87" t="s">
        <v>980</v>
      </c>
      <c r="I79" s="83"/>
    </row>
    <row r="80" spans="1:9" x14ac:dyDescent="0.2">
      <c r="A80" s="325"/>
      <c r="B80" s="293"/>
      <c r="C80" s="317"/>
      <c r="D80" s="314" t="s">
        <v>1217</v>
      </c>
      <c r="E80" s="116" t="s">
        <v>729</v>
      </c>
      <c r="F80" s="85" t="s">
        <v>910</v>
      </c>
      <c r="G80" s="88" t="str">
        <f>CONCATENATE($G$79,".",F80)</f>
        <v>I-0008.0001</v>
      </c>
      <c r="H80" s="89" t="s">
        <v>981</v>
      </c>
      <c r="I80" s="83" t="s">
        <v>7</v>
      </c>
    </row>
    <row r="81" spans="1:9" x14ac:dyDescent="0.2">
      <c r="A81" s="325"/>
      <c r="B81" s="293"/>
      <c r="C81" s="317"/>
      <c r="D81" s="314" t="s">
        <v>1327</v>
      </c>
      <c r="E81" s="116" t="s">
        <v>729</v>
      </c>
      <c r="F81" s="85" t="s">
        <v>913</v>
      </c>
      <c r="G81" s="88" t="str">
        <f>CONCATENATE($G$79,".",F81)</f>
        <v>I-0008.0002</v>
      </c>
      <c r="H81" s="89" t="s">
        <v>982</v>
      </c>
      <c r="I81" s="83" t="s">
        <v>7</v>
      </c>
    </row>
    <row r="82" spans="1:9" ht="15" customHeight="1" x14ac:dyDescent="0.2">
      <c r="A82" s="325"/>
      <c r="B82" s="293"/>
      <c r="C82" s="317"/>
      <c r="D82" s="314" t="s">
        <v>1327</v>
      </c>
      <c r="E82" s="116" t="s">
        <v>729</v>
      </c>
      <c r="F82" s="85" t="s">
        <v>915</v>
      </c>
      <c r="G82" s="88" t="str">
        <f>CONCATENATE($G$79,".",F82)</f>
        <v>I-0008.0003</v>
      </c>
      <c r="H82" s="89" t="s">
        <v>983</v>
      </c>
      <c r="I82" s="83" t="s">
        <v>7</v>
      </c>
    </row>
    <row r="83" spans="1:9" x14ac:dyDescent="0.2">
      <c r="A83" s="325"/>
      <c r="B83" s="323"/>
      <c r="C83" s="323"/>
      <c r="D83" s="314" t="s">
        <v>1298</v>
      </c>
      <c r="E83" s="116"/>
      <c r="F83" s="85" t="s">
        <v>917</v>
      </c>
      <c r="G83" s="88" t="str">
        <f>CONCATENATE($G$79,".",F83)</f>
        <v>I-0008.0004</v>
      </c>
      <c r="H83" s="89" t="s">
        <v>984</v>
      </c>
      <c r="I83" s="83" t="s">
        <v>7</v>
      </c>
    </row>
    <row r="84" spans="1:9" ht="24" x14ac:dyDescent="0.2">
      <c r="A84" s="325"/>
      <c r="B84" s="294"/>
      <c r="C84" s="294"/>
      <c r="D84" s="332" t="s">
        <v>1331</v>
      </c>
      <c r="E84" s="116" t="s">
        <v>729</v>
      </c>
      <c r="G84" s="83"/>
      <c r="H84" s="89"/>
      <c r="I84" s="83"/>
    </row>
    <row r="85" spans="1:9" x14ac:dyDescent="0.2">
      <c r="A85" s="325"/>
      <c r="B85" s="323"/>
      <c r="C85" s="323"/>
      <c r="D85" s="314" t="s">
        <v>1352</v>
      </c>
      <c r="E85" s="116" t="s">
        <v>5</v>
      </c>
      <c r="G85" s="83"/>
      <c r="H85" s="89"/>
      <c r="I85" s="83"/>
    </row>
    <row r="86" spans="1:9" x14ac:dyDescent="0.2">
      <c r="A86" s="325"/>
      <c r="B86" s="323"/>
      <c r="C86" s="323"/>
      <c r="D86" s="333" t="s">
        <v>1335</v>
      </c>
      <c r="E86" s="116" t="s">
        <v>5</v>
      </c>
      <c r="F86" s="85" t="s">
        <v>943</v>
      </c>
      <c r="G86" s="86" t="str">
        <f xml:space="preserve"> CONCATENATE("I-",F86)</f>
        <v>I-0009</v>
      </c>
      <c r="H86" s="87" t="s">
        <v>985</v>
      </c>
      <c r="I86" s="83"/>
    </row>
    <row r="87" spans="1:9" x14ac:dyDescent="0.2">
      <c r="A87" s="326"/>
      <c r="B87" s="294"/>
      <c r="C87" s="324"/>
      <c r="D87" s="333" t="s">
        <v>1329</v>
      </c>
      <c r="E87" s="116"/>
      <c r="F87" s="85" t="s">
        <v>910</v>
      </c>
      <c r="G87" s="88" t="str">
        <f>CONCATENATE($G$86,".",F87)</f>
        <v>I-0009.0001</v>
      </c>
      <c r="H87" s="89" t="s">
        <v>986</v>
      </c>
      <c r="I87" s="83" t="s">
        <v>7</v>
      </c>
    </row>
    <row r="88" spans="1:9" x14ac:dyDescent="0.2">
      <c r="A88" s="327"/>
      <c r="B88" s="294"/>
      <c r="C88" s="293"/>
      <c r="D88" s="314" t="s">
        <v>1279</v>
      </c>
      <c r="E88" s="116" t="s">
        <v>6</v>
      </c>
      <c r="F88" s="85" t="s">
        <v>913</v>
      </c>
      <c r="G88" s="88" t="str">
        <f>CONCATENATE($G$86,".",F88)</f>
        <v>I-0009.0002</v>
      </c>
      <c r="H88" s="89" t="s">
        <v>987</v>
      </c>
      <c r="I88" s="83" t="s">
        <v>7</v>
      </c>
    </row>
    <row r="89" spans="1:9" x14ac:dyDescent="0.2">
      <c r="A89" s="327"/>
      <c r="B89" s="294"/>
      <c r="C89" s="308">
        <v>3</v>
      </c>
      <c r="D89" s="310" t="s">
        <v>1266</v>
      </c>
      <c r="E89" s="116"/>
      <c r="G89" s="83"/>
      <c r="H89" s="89"/>
      <c r="I89" s="83"/>
    </row>
    <row r="90" spans="1:9" x14ac:dyDescent="0.2">
      <c r="A90" s="325"/>
      <c r="B90" s="293"/>
      <c r="C90" s="293"/>
      <c r="D90" s="313" t="s">
        <v>1282</v>
      </c>
      <c r="E90" s="116" t="s">
        <v>1113</v>
      </c>
      <c r="G90" s="83"/>
      <c r="H90" s="89"/>
      <c r="I90" s="83"/>
    </row>
    <row r="91" spans="1:9" x14ac:dyDescent="0.2">
      <c r="A91" s="325"/>
      <c r="B91" s="293"/>
      <c r="C91" s="293"/>
      <c r="D91" s="313" t="s">
        <v>1283</v>
      </c>
      <c r="E91" s="116" t="s">
        <v>1113</v>
      </c>
      <c r="F91" s="85" t="s">
        <v>945</v>
      </c>
      <c r="G91" s="86" t="str">
        <f xml:space="preserve"> CONCATENATE("I-",F91)</f>
        <v>I-0010</v>
      </c>
      <c r="H91" s="87" t="s">
        <v>988</v>
      </c>
      <c r="I91" s="83"/>
    </row>
    <row r="92" spans="1:9" x14ac:dyDescent="0.2">
      <c r="A92" s="325"/>
      <c r="B92" s="293"/>
      <c r="C92" s="293"/>
      <c r="D92" s="313" t="s">
        <v>1284</v>
      </c>
      <c r="E92" s="116" t="s">
        <v>1113</v>
      </c>
      <c r="F92" s="85" t="s">
        <v>910</v>
      </c>
      <c r="G92" s="88" t="str">
        <f t="shared" ref="G92:G98" si="3">CONCATENATE($G$91,".",F92)</f>
        <v>I-0010.0001</v>
      </c>
      <c r="H92" s="89" t="s">
        <v>989</v>
      </c>
      <c r="I92" s="83" t="s">
        <v>7</v>
      </c>
    </row>
    <row r="93" spans="1:9" x14ac:dyDescent="0.2">
      <c r="A93" s="325"/>
      <c r="B93" s="293"/>
      <c r="C93" s="293"/>
      <c r="D93" s="313" t="s">
        <v>1285</v>
      </c>
      <c r="E93" s="116" t="s">
        <v>1113</v>
      </c>
      <c r="F93" s="85" t="s">
        <v>913</v>
      </c>
      <c r="G93" s="88" t="str">
        <f t="shared" si="3"/>
        <v>I-0010.0002</v>
      </c>
      <c r="H93" s="89" t="s">
        <v>990</v>
      </c>
      <c r="I93" s="83" t="s">
        <v>7</v>
      </c>
    </row>
    <row r="94" spans="1:9" x14ac:dyDescent="0.2">
      <c r="A94" s="325"/>
      <c r="B94" s="293"/>
      <c r="C94" s="293"/>
      <c r="D94" s="313" t="s">
        <v>1286</v>
      </c>
      <c r="E94" s="116" t="s">
        <v>1113</v>
      </c>
      <c r="F94" s="85" t="s">
        <v>915</v>
      </c>
      <c r="G94" s="88" t="str">
        <f t="shared" si="3"/>
        <v>I-0010.0003</v>
      </c>
      <c r="H94" s="89" t="s">
        <v>991</v>
      </c>
      <c r="I94" s="83" t="s">
        <v>7</v>
      </c>
    </row>
    <row r="95" spans="1:9" x14ac:dyDescent="0.2">
      <c r="A95" s="325"/>
      <c r="B95" s="293"/>
      <c r="C95" s="293"/>
      <c r="D95" s="313" t="s">
        <v>1287</v>
      </c>
      <c r="E95" s="116" t="s">
        <v>1113</v>
      </c>
      <c r="F95" s="85" t="s">
        <v>917</v>
      </c>
      <c r="G95" s="88" t="str">
        <f t="shared" si="3"/>
        <v>I-0010.0004</v>
      </c>
      <c r="H95" s="89" t="s">
        <v>992</v>
      </c>
      <c r="I95" s="83" t="s">
        <v>7</v>
      </c>
    </row>
    <row r="96" spans="1:9" x14ac:dyDescent="0.2">
      <c r="A96" s="325"/>
      <c r="B96" s="293"/>
      <c r="C96" s="293"/>
      <c r="D96" s="313" t="s">
        <v>1288</v>
      </c>
      <c r="E96" s="116" t="s">
        <v>1113</v>
      </c>
      <c r="F96" s="85" t="s">
        <v>919</v>
      </c>
      <c r="G96" s="88" t="str">
        <f t="shared" si="3"/>
        <v>I-0010.0005</v>
      </c>
      <c r="H96" s="89" t="s">
        <v>993</v>
      </c>
      <c r="I96" s="83" t="s">
        <v>7</v>
      </c>
    </row>
    <row r="97" spans="1:9" x14ac:dyDescent="0.2">
      <c r="A97" s="325"/>
      <c r="B97" s="293"/>
      <c r="C97" s="293"/>
      <c r="D97" s="313" t="s">
        <v>1289</v>
      </c>
      <c r="E97" s="116" t="s">
        <v>1113</v>
      </c>
      <c r="F97" s="85" t="s">
        <v>921</v>
      </c>
      <c r="G97" s="88" t="str">
        <f t="shared" si="3"/>
        <v>I-0010.0006</v>
      </c>
      <c r="H97" s="89" t="s">
        <v>994</v>
      </c>
      <c r="I97" s="83" t="s">
        <v>7</v>
      </c>
    </row>
    <row r="98" spans="1:9" x14ac:dyDescent="0.2">
      <c r="A98" s="325"/>
      <c r="B98" s="293"/>
      <c r="C98" s="293"/>
      <c r="D98" s="313" t="s">
        <v>1333</v>
      </c>
      <c r="E98" s="116" t="s">
        <v>1113</v>
      </c>
      <c r="F98" s="85" t="s">
        <v>923</v>
      </c>
      <c r="G98" s="88" t="str">
        <f t="shared" si="3"/>
        <v>I-0010.0007</v>
      </c>
      <c r="H98" s="89" t="s">
        <v>995</v>
      </c>
      <c r="I98" s="83" t="s">
        <v>7</v>
      </c>
    </row>
    <row r="99" spans="1:9" x14ac:dyDescent="0.2">
      <c r="A99" s="325"/>
      <c r="B99" s="293"/>
      <c r="C99" s="293"/>
      <c r="D99" s="313" t="s">
        <v>1334</v>
      </c>
      <c r="E99" s="116" t="s">
        <v>1113</v>
      </c>
      <c r="G99" s="83"/>
      <c r="H99" s="89"/>
      <c r="I99" s="83"/>
    </row>
    <row r="100" spans="1:9" x14ac:dyDescent="0.2">
      <c r="A100" s="325"/>
      <c r="B100" s="293"/>
      <c r="C100" s="293"/>
      <c r="D100" s="313" t="s">
        <v>1290</v>
      </c>
      <c r="E100" s="116" t="s">
        <v>1113</v>
      </c>
      <c r="G100" s="83"/>
      <c r="H100" s="89"/>
      <c r="I100" s="83"/>
    </row>
    <row r="101" spans="1:9" x14ac:dyDescent="0.2">
      <c r="A101" s="325"/>
      <c r="B101" s="293"/>
      <c r="C101" s="293"/>
      <c r="D101" s="313" t="s">
        <v>1291</v>
      </c>
      <c r="E101" s="116" t="s">
        <v>1113</v>
      </c>
      <c r="F101" s="85" t="s">
        <v>947</v>
      </c>
      <c r="G101" s="86" t="str">
        <f xml:space="preserve"> CONCATENATE("I-",F101)</f>
        <v>I-0011</v>
      </c>
      <c r="H101" s="87" t="s">
        <v>9</v>
      </c>
      <c r="I101" s="83"/>
    </row>
    <row r="102" spans="1:9" x14ac:dyDescent="0.2">
      <c r="A102" s="325"/>
      <c r="B102" s="293"/>
      <c r="C102" s="293"/>
      <c r="D102" s="313" t="s">
        <v>1292</v>
      </c>
      <c r="E102" s="116" t="s">
        <v>1113</v>
      </c>
      <c r="F102" s="85" t="s">
        <v>910</v>
      </c>
      <c r="G102" s="88" t="str">
        <f>CONCATENATE($G$101,".",F102)</f>
        <v>I-0011.0001</v>
      </c>
      <c r="H102" s="89" t="s">
        <v>996</v>
      </c>
      <c r="I102" s="83" t="s">
        <v>7</v>
      </c>
    </row>
    <row r="103" spans="1:9" x14ac:dyDescent="0.2">
      <c r="A103" s="325"/>
      <c r="B103" s="293"/>
      <c r="C103" s="293"/>
      <c r="D103" s="313" t="s">
        <v>1293</v>
      </c>
      <c r="E103" s="116" t="s">
        <v>1113</v>
      </c>
      <c r="F103" s="85" t="s">
        <v>913</v>
      </c>
      <c r="G103" s="88" t="str">
        <f>CONCATENATE($G$101,".",F103)</f>
        <v>I-0011.0002</v>
      </c>
      <c r="H103" s="89" t="s">
        <v>997</v>
      </c>
      <c r="I103" s="83" t="s">
        <v>7</v>
      </c>
    </row>
    <row r="104" spans="1:9" x14ac:dyDescent="0.2">
      <c r="A104" s="325"/>
      <c r="B104" s="293"/>
      <c r="C104" s="293"/>
      <c r="D104" s="313" t="s">
        <v>1294</v>
      </c>
      <c r="E104" s="116" t="s">
        <v>1113</v>
      </c>
      <c r="F104" s="85" t="s">
        <v>915</v>
      </c>
      <c r="G104" s="88" t="str">
        <f>CONCATENATE($G$101,".",F104)</f>
        <v>I-0011.0003</v>
      </c>
      <c r="H104" s="89" t="s">
        <v>998</v>
      </c>
      <c r="I104" s="83" t="s">
        <v>7</v>
      </c>
    </row>
    <row r="105" spans="1:9" x14ac:dyDescent="0.2">
      <c r="A105" s="325"/>
      <c r="B105" s="293"/>
      <c r="C105" s="293"/>
      <c r="D105" s="313" t="s">
        <v>1295</v>
      </c>
      <c r="E105" s="116" t="s">
        <v>1113</v>
      </c>
      <c r="F105" s="85" t="s">
        <v>917</v>
      </c>
      <c r="G105" s="88" t="str">
        <f>CONCATENATE($G$101,".",F105)</f>
        <v>I-0011.0004</v>
      </c>
      <c r="H105" s="89" t="s">
        <v>999</v>
      </c>
      <c r="I105" s="83" t="s">
        <v>7</v>
      </c>
    </row>
    <row r="106" spans="1:9" x14ac:dyDescent="0.2">
      <c r="A106" s="325"/>
      <c r="B106" s="293"/>
      <c r="C106" s="308">
        <v>4</v>
      </c>
      <c r="D106" s="310" t="s">
        <v>1268</v>
      </c>
      <c r="E106" s="116"/>
      <c r="F106" s="85" t="s">
        <v>919</v>
      </c>
      <c r="G106" s="88" t="str">
        <f>CONCATENATE($G$101,".",F106)</f>
        <v>I-0011.0005</v>
      </c>
      <c r="H106" s="89" t="s">
        <v>1000</v>
      </c>
      <c r="I106" s="83" t="s">
        <v>7</v>
      </c>
    </row>
    <row r="107" spans="1:9" x14ac:dyDescent="0.2">
      <c r="A107" s="326"/>
      <c r="B107" s="293"/>
      <c r="C107" s="293"/>
      <c r="D107" s="313" t="s">
        <v>1251</v>
      </c>
      <c r="E107" s="116" t="s">
        <v>7</v>
      </c>
      <c r="G107" s="83"/>
      <c r="H107" s="89"/>
      <c r="I107" s="83"/>
    </row>
    <row r="108" spans="1:9" x14ac:dyDescent="0.2">
      <c r="A108" s="326"/>
      <c r="B108" s="293"/>
      <c r="C108" s="293"/>
      <c r="D108" s="313" t="s">
        <v>1252</v>
      </c>
      <c r="E108" s="116" t="s">
        <v>7</v>
      </c>
      <c r="G108" s="83"/>
      <c r="H108" s="89"/>
      <c r="I108" s="83"/>
    </row>
    <row r="109" spans="1:9" x14ac:dyDescent="0.2">
      <c r="A109" s="326"/>
      <c r="B109" s="293"/>
      <c r="C109" s="293"/>
      <c r="D109" s="313" t="s">
        <v>1275</v>
      </c>
      <c r="E109" s="116" t="s">
        <v>7</v>
      </c>
      <c r="F109" s="85" t="s">
        <v>949</v>
      </c>
      <c r="G109" s="86" t="str">
        <f xml:space="preserve"> CONCATENATE("I-",F109)</f>
        <v>I-0012</v>
      </c>
      <c r="H109" s="87" t="s">
        <v>1001</v>
      </c>
      <c r="I109" s="83"/>
    </row>
    <row r="110" spans="1:9" x14ac:dyDescent="0.2">
      <c r="A110" s="326"/>
      <c r="B110" s="294"/>
      <c r="C110" s="293"/>
      <c r="D110" s="313" t="s">
        <v>1276</v>
      </c>
      <c r="E110" s="116" t="s">
        <v>7</v>
      </c>
      <c r="F110" s="85" t="s">
        <v>910</v>
      </c>
      <c r="G110" s="88" t="str">
        <f t="shared" ref="G110:G115" si="4">CONCATENATE($G$109,".",F110)</f>
        <v>I-0012.0001</v>
      </c>
      <c r="H110" s="89" t="s">
        <v>1002</v>
      </c>
      <c r="I110" s="83" t="s">
        <v>7</v>
      </c>
    </row>
    <row r="111" spans="1:9" x14ac:dyDescent="0.2">
      <c r="A111" s="326"/>
      <c r="B111" s="294"/>
      <c r="C111" s="293"/>
      <c r="D111" s="313" t="s">
        <v>1277</v>
      </c>
      <c r="E111" s="116" t="s">
        <v>7</v>
      </c>
      <c r="F111" s="85" t="s">
        <v>913</v>
      </c>
      <c r="G111" s="88" t="str">
        <f t="shared" si="4"/>
        <v>I-0012.0002</v>
      </c>
      <c r="H111" s="89" t="s">
        <v>1003</v>
      </c>
      <c r="I111" s="83" t="s">
        <v>7</v>
      </c>
    </row>
    <row r="112" spans="1:9" x14ac:dyDescent="0.2">
      <c r="A112" s="326"/>
      <c r="B112" s="294"/>
      <c r="C112" s="293"/>
      <c r="D112" s="313" t="s">
        <v>1278</v>
      </c>
      <c r="E112" s="116" t="s">
        <v>7</v>
      </c>
      <c r="F112" s="85" t="s">
        <v>915</v>
      </c>
      <c r="G112" s="88" t="str">
        <f t="shared" si="4"/>
        <v>I-0012.0003</v>
      </c>
      <c r="H112" s="89" t="s">
        <v>1004</v>
      </c>
      <c r="I112" s="83" t="s">
        <v>7</v>
      </c>
    </row>
    <row r="113" spans="1:9" x14ac:dyDescent="0.2">
      <c r="A113" s="326"/>
      <c r="B113" s="294"/>
      <c r="C113" s="293"/>
      <c r="D113" s="313" t="s">
        <v>1337</v>
      </c>
      <c r="E113" s="116"/>
      <c r="F113" s="85" t="s">
        <v>917</v>
      </c>
      <c r="G113" s="88" t="str">
        <f t="shared" si="4"/>
        <v>I-0012.0004</v>
      </c>
      <c r="H113" s="89" t="s">
        <v>1005</v>
      </c>
      <c r="I113" s="83" t="s">
        <v>7</v>
      </c>
    </row>
    <row r="114" spans="1:9" x14ac:dyDescent="0.2">
      <c r="A114" s="326"/>
      <c r="B114" s="294"/>
      <c r="C114" s="293"/>
      <c r="D114" s="313" t="s">
        <v>1280</v>
      </c>
      <c r="E114" s="116" t="s">
        <v>5</v>
      </c>
      <c r="F114" s="85" t="s">
        <v>919</v>
      </c>
      <c r="G114" s="88" t="str">
        <f t="shared" si="4"/>
        <v>I-0012.0005</v>
      </c>
      <c r="H114" s="89" t="s">
        <v>1006</v>
      </c>
      <c r="I114" s="83" t="s">
        <v>7</v>
      </c>
    </row>
    <row r="115" spans="1:9" x14ac:dyDescent="0.2">
      <c r="A115" s="326"/>
      <c r="B115" s="294"/>
      <c r="C115" s="293"/>
      <c r="D115" s="313" t="s">
        <v>1281</v>
      </c>
      <c r="E115" s="116" t="s">
        <v>5</v>
      </c>
      <c r="F115" s="85" t="s">
        <v>921</v>
      </c>
      <c r="G115" s="88" t="str">
        <f t="shared" si="4"/>
        <v>I-0012.0006</v>
      </c>
      <c r="H115" s="89" t="s">
        <v>1007</v>
      </c>
      <c r="I115" s="83" t="s">
        <v>7</v>
      </c>
    </row>
    <row r="116" spans="1:9" x14ac:dyDescent="0.2">
      <c r="A116" s="326"/>
      <c r="B116" s="294"/>
      <c r="C116" s="293"/>
      <c r="D116" s="313" t="s">
        <v>1296</v>
      </c>
      <c r="E116" s="116" t="s">
        <v>5</v>
      </c>
      <c r="G116" s="90"/>
      <c r="H116" s="90"/>
      <c r="I116" s="83"/>
    </row>
    <row r="117" spans="1:9" ht="15" customHeight="1" x14ac:dyDescent="0.2">
      <c r="A117" s="326"/>
      <c r="B117" s="294"/>
      <c r="C117" s="293"/>
      <c r="D117" s="313" t="s">
        <v>1297</v>
      </c>
      <c r="E117" s="116" t="s">
        <v>5</v>
      </c>
      <c r="G117" s="83"/>
      <c r="H117" s="89"/>
      <c r="I117" s="83"/>
    </row>
    <row r="118" spans="1:9" x14ac:dyDescent="0.2">
      <c r="A118" s="326"/>
      <c r="B118" s="294"/>
      <c r="C118" s="293"/>
      <c r="D118" s="320" t="s">
        <v>1336</v>
      </c>
      <c r="E118" s="116" t="s">
        <v>5</v>
      </c>
      <c r="F118" s="85" t="s">
        <v>1008</v>
      </c>
      <c r="G118" s="86" t="str">
        <f xml:space="preserve"> CONCATENATE("I-",F118)</f>
        <v>I-0013</v>
      </c>
      <c r="H118" s="87" t="s">
        <v>1009</v>
      </c>
      <c r="I118" s="83"/>
    </row>
    <row r="119" spans="1:9" x14ac:dyDescent="0.2">
      <c r="A119" s="326"/>
      <c r="B119" s="294"/>
      <c r="C119" s="308">
        <v>5</v>
      </c>
      <c r="D119" s="310" t="s">
        <v>1260</v>
      </c>
      <c r="E119" s="116"/>
      <c r="F119" s="85" t="s">
        <v>910</v>
      </c>
      <c r="G119" s="88" t="str">
        <f t="shared" ref="G119:G126" si="5">CONCATENATE($G$118,".",F119)</f>
        <v>I-0013.0001</v>
      </c>
      <c r="H119" s="89" t="s">
        <v>1010</v>
      </c>
      <c r="I119" s="83" t="s">
        <v>7</v>
      </c>
    </row>
    <row r="120" spans="1:9" x14ac:dyDescent="0.2">
      <c r="A120" s="326"/>
      <c r="B120" s="294"/>
      <c r="C120" s="293"/>
      <c r="D120" s="313" t="s">
        <v>1330</v>
      </c>
      <c r="E120" s="116" t="s">
        <v>5</v>
      </c>
      <c r="F120" s="85" t="s">
        <v>913</v>
      </c>
      <c r="G120" s="88" t="str">
        <f t="shared" si="5"/>
        <v>I-0013.0002</v>
      </c>
      <c r="H120" s="89" t="s">
        <v>1011</v>
      </c>
      <c r="I120" s="83" t="s">
        <v>7</v>
      </c>
    </row>
    <row r="121" spans="1:9" ht="15" customHeight="1" x14ac:dyDescent="0.2">
      <c r="A121" s="326"/>
      <c r="B121" s="294"/>
      <c r="C121" s="293"/>
      <c r="D121" s="313" t="s">
        <v>1328</v>
      </c>
      <c r="E121" s="116" t="s">
        <v>1113</v>
      </c>
      <c r="F121" s="85" t="s">
        <v>915</v>
      </c>
      <c r="G121" s="88" t="str">
        <f t="shared" si="5"/>
        <v>I-0013.0003</v>
      </c>
      <c r="H121" s="89" t="s">
        <v>1012</v>
      </c>
      <c r="I121" s="83" t="s">
        <v>7</v>
      </c>
    </row>
    <row r="122" spans="1:9" x14ac:dyDescent="0.2">
      <c r="A122" s="326"/>
      <c r="B122" s="294"/>
      <c r="C122" s="293"/>
      <c r="D122" s="313" t="s">
        <v>1299</v>
      </c>
      <c r="E122" s="116" t="s">
        <v>5</v>
      </c>
      <c r="F122" s="85" t="s">
        <v>917</v>
      </c>
      <c r="G122" s="88" t="str">
        <f t="shared" si="5"/>
        <v>I-0013.0004</v>
      </c>
      <c r="H122" s="89" t="s">
        <v>1013</v>
      </c>
      <c r="I122" s="83" t="s">
        <v>7</v>
      </c>
    </row>
    <row r="123" spans="1:9" x14ac:dyDescent="0.2">
      <c r="A123" s="325"/>
      <c r="B123" s="293"/>
      <c r="C123" s="293"/>
      <c r="D123" s="313" t="s">
        <v>1249</v>
      </c>
      <c r="E123" s="116" t="s">
        <v>5</v>
      </c>
      <c r="F123" s="85" t="s">
        <v>919</v>
      </c>
      <c r="G123" s="88" t="str">
        <f t="shared" si="5"/>
        <v>I-0013.0005</v>
      </c>
      <c r="H123" s="89" t="s">
        <v>1014</v>
      </c>
      <c r="I123" s="83" t="s">
        <v>7</v>
      </c>
    </row>
    <row r="124" spans="1:9" ht="15.75" thickBot="1" x14ac:dyDescent="0.25">
      <c r="A124" s="508" t="s">
        <v>1300</v>
      </c>
      <c r="B124" s="509"/>
      <c r="C124" s="509"/>
      <c r="D124" s="509"/>
      <c r="E124" s="510"/>
      <c r="F124" s="85" t="s">
        <v>921</v>
      </c>
      <c r="G124" s="88" t="str">
        <f t="shared" si="5"/>
        <v>I-0013.0006</v>
      </c>
      <c r="H124" s="89" t="s">
        <v>1015</v>
      </c>
      <c r="I124" s="83" t="s">
        <v>7</v>
      </c>
    </row>
    <row r="125" spans="1:9" x14ac:dyDescent="0.2">
      <c r="A125" s="501" t="s">
        <v>353</v>
      </c>
      <c r="B125" s="292" t="s">
        <v>48</v>
      </c>
      <c r="C125" s="501" t="s">
        <v>1263</v>
      </c>
      <c r="D125" s="501"/>
      <c r="E125" s="493" t="s">
        <v>1206</v>
      </c>
      <c r="F125" s="85" t="s">
        <v>923</v>
      </c>
      <c r="G125" s="88" t="str">
        <f t="shared" si="5"/>
        <v>I-0013.0007</v>
      </c>
      <c r="H125" s="89" t="s">
        <v>1016</v>
      </c>
      <c r="I125" s="83" t="s">
        <v>7</v>
      </c>
    </row>
    <row r="126" spans="1:9" x14ac:dyDescent="0.2">
      <c r="A126" s="501"/>
      <c r="B126" s="292" t="s">
        <v>1255</v>
      </c>
      <c r="C126" s="501"/>
      <c r="D126" s="501"/>
      <c r="E126" s="494"/>
      <c r="F126" s="85" t="s">
        <v>941</v>
      </c>
      <c r="G126" s="88" t="str">
        <f t="shared" si="5"/>
        <v>I-0013.0008</v>
      </c>
      <c r="H126" s="89" t="s">
        <v>1017</v>
      </c>
      <c r="I126" s="83" t="s">
        <v>7</v>
      </c>
    </row>
    <row r="127" spans="1:9" x14ac:dyDescent="0.2">
      <c r="A127" s="331"/>
      <c r="B127" s="293"/>
      <c r="C127" s="308">
        <v>1</v>
      </c>
      <c r="D127" s="310" t="s">
        <v>911</v>
      </c>
      <c r="E127" s="294"/>
      <c r="F127" s="85"/>
      <c r="G127" s="88"/>
      <c r="H127" s="89"/>
      <c r="I127" s="83"/>
    </row>
    <row r="128" spans="1:9" x14ac:dyDescent="0.2">
      <c r="A128" s="331"/>
      <c r="B128" s="293"/>
      <c r="C128" s="307"/>
      <c r="D128" s="311" t="s">
        <v>1339</v>
      </c>
      <c r="E128" s="316" t="s">
        <v>5</v>
      </c>
      <c r="F128" s="85" t="s">
        <v>945</v>
      </c>
      <c r="G128" s="88" t="str">
        <f>CONCATENATE($G$118,".",F128)</f>
        <v>I-0013.0010</v>
      </c>
      <c r="H128" s="89" t="s">
        <v>1018</v>
      </c>
      <c r="I128" s="83" t="s">
        <v>7</v>
      </c>
    </row>
    <row r="129" spans="1:9" x14ac:dyDescent="0.2">
      <c r="A129" s="331"/>
      <c r="B129" s="293"/>
      <c r="C129" s="307"/>
      <c r="D129" s="311" t="s">
        <v>1264</v>
      </c>
      <c r="E129" s="316" t="s">
        <v>5</v>
      </c>
      <c r="F129" s="85" t="s">
        <v>947</v>
      </c>
      <c r="G129" s="88" t="str">
        <f>CONCATENATE($G$118,".",F129)</f>
        <v>I-0013.0011</v>
      </c>
      <c r="H129" s="89" t="s">
        <v>1019</v>
      </c>
      <c r="I129" s="83" t="s">
        <v>7</v>
      </c>
    </row>
    <row r="130" spans="1:9" ht="15" customHeight="1" x14ac:dyDescent="0.2">
      <c r="A130" s="331"/>
      <c r="B130" s="293"/>
      <c r="C130" s="307"/>
      <c r="D130" s="312" t="s">
        <v>1250</v>
      </c>
      <c r="E130" s="316" t="s">
        <v>5</v>
      </c>
      <c r="F130" s="85" t="s">
        <v>949</v>
      </c>
      <c r="G130" s="88" t="str">
        <f>CONCATENATE($G$118,".",F130)</f>
        <v>I-0013.0012</v>
      </c>
      <c r="H130" s="89" t="s">
        <v>1020</v>
      </c>
      <c r="I130" s="83" t="s">
        <v>7</v>
      </c>
    </row>
    <row r="131" spans="1:9" x14ac:dyDescent="0.2">
      <c r="A131" s="331"/>
      <c r="B131" s="293"/>
      <c r="C131" s="307"/>
      <c r="D131" s="312" t="s">
        <v>1269</v>
      </c>
      <c r="E131" s="316" t="s">
        <v>5</v>
      </c>
      <c r="F131" s="85" t="s">
        <v>1008</v>
      </c>
      <c r="G131" s="88" t="str">
        <f>CONCATENATE($G$118,".",F131)</f>
        <v>I-0013.0013</v>
      </c>
      <c r="H131" s="89" t="s">
        <v>1021</v>
      </c>
      <c r="I131" s="83" t="s">
        <v>7</v>
      </c>
    </row>
    <row r="132" spans="1:9" x14ac:dyDescent="0.2">
      <c r="A132" s="331"/>
      <c r="B132" s="293"/>
      <c r="C132" s="308">
        <v>2</v>
      </c>
      <c r="D132" s="310" t="s">
        <v>1338</v>
      </c>
      <c r="E132" s="116"/>
      <c r="G132" s="83"/>
      <c r="H132" s="89"/>
      <c r="I132" s="83"/>
    </row>
    <row r="133" spans="1:9" x14ac:dyDescent="0.2">
      <c r="A133" s="331"/>
      <c r="B133" s="293"/>
      <c r="C133" s="317"/>
      <c r="D133" s="293" t="s">
        <v>1304</v>
      </c>
      <c r="E133" s="316" t="s">
        <v>5</v>
      </c>
      <c r="G133" s="83"/>
      <c r="H133" s="89"/>
      <c r="I133" s="83"/>
    </row>
    <row r="134" spans="1:9" x14ac:dyDescent="0.2">
      <c r="A134" s="331"/>
      <c r="B134" s="293"/>
      <c r="C134" s="317"/>
      <c r="D134" s="293" t="s">
        <v>1305</v>
      </c>
      <c r="E134" s="316" t="s">
        <v>5</v>
      </c>
      <c r="F134" s="85" t="s">
        <v>1022</v>
      </c>
      <c r="G134" s="86" t="str">
        <f xml:space="preserve"> CONCATENATE("I-",F134)</f>
        <v>I-0014</v>
      </c>
      <c r="H134" s="87" t="s">
        <v>1023</v>
      </c>
      <c r="I134" s="83"/>
    </row>
    <row r="135" spans="1:9" x14ac:dyDescent="0.2">
      <c r="A135" s="331"/>
      <c r="B135" s="293"/>
      <c r="C135" s="317"/>
      <c r="D135" s="293" t="s">
        <v>1306</v>
      </c>
      <c r="E135" s="316" t="s">
        <v>5</v>
      </c>
      <c r="F135" s="85" t="s">
        <v>910</v>
      </c>
      <c r="G135" s="88" t="str">
        <f>CONCATENATE($G$134,".",F135)</f>
        <v>I-0014.0001</v>
      </c>
      <c r="H135" s="89" t="s">
        <v>1024</v>
      </c>
      <c r="I135" s="83" t="s">
        <v>7</v>
      </c>
    </row>
    <row r="136" spans="1:9" x14ac:dyDescent="0.2">
      <c r="A136" s="331"/>
      <c r="B136" s="293"/>
      <c r="C136" s="317"/>
      <c r="D136" s="293" t="s">
        <v>1344</v>
      </c>
      <c r="E136" s="316" t="s">
        <v>5</v>
      </c>
      <c r="F136" s="85" t="s">
        <v>913</v>
      </c>
      <c r="G136" s="88" t="str">
        <f>CONCATENATE($G$134,".",F136)</f>
        <v>I-0014.0002</v>
      </c>
      <c r="H136" s="89" t="s">
        <v>1025</v>
      </c>
      <c r="I136" s="83" t="s">
        <v>7</v>
      </c>
    </row>
    <row r="137" spans="1:9" x14ac:dyDescent="0.2">
      <c r="A137" s="331"/>
      <c r="B137" s="293"/>
      <c r="C137" s="317"/>
      <c r="D137" s="303" t="s">
        <v>1347</v>
      </c>
      <c r="E137" s="316" t="s">
        <v>5</v>
      </c>
      <c r="G137" s="91"/>
      <c r="H137" s="89"/>
      <c r="I137" s="83"/>
    </row>
    <row r="138" spans="1:9" x14ac:dyDescent="0.2">
      <c r="A138" s="331"/>
      <c r="B138" s="293"/>
      <c r="C138" s="317"/>
      <c r="D138" s="322" t="s">
        <v>1347</v>
      </c>
      <c r="E138" s="316" t="s">
        <v>5</v>
      </c>
      <c r="G138" s="90"/>
      <c r="H138" s="90"/>
      <c r="I138" s="83"/>
    </row>
    <row r="139" spans="1:9" x14ac:dyDescent="0.2">
      <c r="A139" s="331"/>
      <c r="B139" s="293"/>
      <c r="C139" s="317"/>
      <c r="D139" s="293" t="s">
        <v>1302</v>
      </c>
      <c r="E139" s="316" t="s">
        <v>5</v>
      </c>
      <c r="F139" s="85" t="s">
        <v>1026</v>
      </c>
      <c r="G139" s="86" t="str">
        <f xml:space="preserve"> CONCATENATE("I-",F139)</f>
        <v>I-0015</v>
      </c>
      <c r="H139" s="87" t="s">
        <v>1027</v>
      </c>
      <c r="I139" s="83"/>
    </row>
    <row r="140" spans="1:9" x14ac:dyDescent="0.2">
      <c r="A140" s="331"/>
      <c r="B140" s="293"/>
      <c r="C140" s="317"/>
      <c r="D140" s="293" t="s">
        <v>1303</v>
      </c>
      <c r="E140" s="316" t="s">
        <v>5</v>
      </c>
      <c r="F140" s="85" t="s">
        <v>910</v>
      </c>
      <c r="G140" s="88" t="str">
        <f>CONCATENATE($G$139,".",F140)</f>
        <v>I-0015.0001</v>
      </c>
      <c r="H140" s="89" t="s">
        <v>1028</v>
      </c>
      <c r="I140" s="83" t="s">
        <v>7</v>
      </c>
    </row>
    <row r="141" spans="1:9" x14ac:dyDescent="0.2">
      <c r="A141" s="331"/>
      <c r="B141" s="293" t="s">
        <v>1340</v>
      </c>
      <c r="C141" s="317"/>
      <c r="D141" s="303" t="s">
        <v>1308</v>
      </c>
      <c r="E141" s="316" t="s">
        <v>5</v>
      </c>
      <c r="F141" s="85" t="s">
        <v>913</v>
      </c>
      <c r="G141" s="88" t="str">
        <f>CONCATENATE($G$139,".",F141)</f>
        <v>I-0015.0002</v>
      </c>
      <c r="H141" s="89" t="s">
        <v>1029</v>
      </c>
      <c r="I141" s="83" t="s">
        <v>7</v>
      </c>
    </row>
    <row r="142" spans="1:9" x14ac:dyDescent="0.2">
      <c r="A142" s="331"/>
      <c r="B142" s="293"/>
      <c r="C142" s="317"/>
      <c r="D142" s="293" t="s">
        <v>1313</v>
      </c>
      <c r="E142" s="316" t="s">
        <v>5</v>
      </c>
      <c r="F142" s="85" t="s">
        <v>915</v>
      </c>
      <c r="G142" s="88" t="str">
        <f>CONCATENATE($G$139,".",F142)</f>
        <v>I-0015.0003</v>
      </c>
      <c r="H142" s="89" t="s">
        <v>1030</v>
      </c>
      <c r="I142" s="83" t="s">
        <v>7</v>
      </c>
    </row>
    <row r="143" spans="1:9" x14ac:dyDescent="0.2">
      <c r="A143" s="331"/>
      <c r="B143" s="293"/>
      <c r="C143" s="308">
        <v>3</v>
      </c>
      <c r="D143" s="310" t="s">
        <v>1341</v>
      </c>
      <c r="E143" s="116"/>
      <c r="F143" s="85"/>
      <c r="G143" s="88"/>
      <c r="H143" s="90"/>
      <c r="I143" s="83"/>
    </row>
    <row r="144" spans="1:9" x14ac:dyDescent="0.2">
      <c r="A144" s="331"/>
      <c r="B144" s="293"/>
      <c r="C144" s="304"/>
      <c r="D144" s="303" t="s">
        <v>1301</v>
      </c>
      <c r="E144" s="294"/>
      <c r="F144" s="85" t="s">
        <v>945</v>
      </c>
      <c r="G144" s="88" t="str">
        <f>CONCATENATE($G$139,".",F144)</f>
        <v>I-0015.0010</v>
      </c>
      <c r="H144" s="89" t="s">
        <v>1031</v>
      </c>
      <c r="I144" s="83" t="s">
        <v>7</v>
      </c>
    </row>
    <row r="145" spans="1:9" x14ac:dyDescent="0.2">
      <c r="A145" s="331"/>
      <c r="B145" s="293"/>
      <c r="C145" s="293"/>
      <c r="D145" s="293" t="s">
        <v>1309</v>
      </c>
      <c r="E145" s="316" t="s">
        <v>5</v>
      </c>
      <c r="F145" s="85" t="s">
        <v>947</v>
      </c>
      <c r="G145" s="88" t="str">
        <f>CONCATENATE($G$139,".",F145)</f>
        <v>I-0015.0011</v>
      </c>
      <c r="H145" s="89" t="s">
        <v>1032</v>
      </c>
      <c r="I145" s="83" t="s">
        <v>7</v>
      </c>
    </row>
    <row r="146" spans="1:9" x14ac:dyDescent="0.2">
      <c r="A146" s="331"/>
      <c r="B146" s="293"/>
      <c r="C146" s="293"/>
      <c r="D146" s="293" t="s">
        <v>1342</v>
      </c>
      <c r="E146" s="316" t="s">
        <v>5</v>
      </c>
      <c r="G146" s="88"/>
      <c r="H146" s="89"/>
      <c r="I146" s="83"/>
    </row>
    <row r="147" spans="1:9" x14ac:dyDescent="0.2">
      <c r="A147" s="331"/>
      <c r="B147" s="293"/>
      <c r="C147" s="304"/>
      <c r="D147" s="303" t="s">
        <v>1310</v>
      </c>
      <c r="E147" s="316" t="s">
        <v>5</v>
      </c>
      <c r="F147" s="85" t="s">
        <v>973</v>
      </c>
      <c r="G147" s="88" t="str">
        <f>CONCATENATE($G$139,".",F147)</f>
        <v>I-0015.0020</v>
      </c>
      <c r="H147" s="89" t="s">
        <v>1033</v>
      </c>
      <c r="I147" s="83" t="s">
        <v>7</v>
      </c>
    </row>
    <row r="148" spans="1:9" ht="15" customHeight="1" x14ac:dyDescent="0.2">
      <c r="A148" s="331"/>
      <c r="B148" s="293"/>
      <c r="C148" s="308">
        <v>4</v>
      </c>
      <c r="D148" s="310" t="s">
        <v>1268</v>
      </c>
      <c r="E148" s="294"/>
      <c r="F148" s="85" t="s">
        <v>958</v>
      </c>
      <c r="G148" s="88" t="str">
        <f>CONCATENATE($G$139,".",F148)</f>
        <v>I-0015.0021</v>
      </c>
      <c r="H148" s="89" t="s">
        <v>1034</v>
      </c>
      <c r="I148" s="83" t="s">
        <v>7</v>
      </c>
    </row>
    <row r="149" spans="1:9" x14ac:dyDescent="0.2">
      <c r="A149" s="331"/>
      <c r="B149" s="293"/>
      <c r="C149" s="293"/>
      <c r="D149" s="293" t="s">
        <v>1312</v>
      </c>
      <c r="E149" s="316" t="s">
        <v>5</v>
      </c>
      <c r="F149" s="85" t="s">
        <v>960</v>
      </c>
      <c r="G149" s="88" t="str">
        <f>CONCATENATE($G$139,".",F149)</f>
        <v>I-0015.0022</v>
      </c>
      <c r="H149" s="89" t="s">
        <v>1035</v>
      </c>
      <c r="I149" s="83" t="s">
        <v>7</v>
      </c>
    </row>
    <row r="150" spans="1:9" x14ac:dyDescent="0.2">
      <c r="A150" s="331"/>
      <c r="B150" s="293"/>
      <c r="C150" s="293"/>
      <c r="D150" s="322" t="s">
        <v>1345</v>
      </c>
      <c r="E150" s="316" t="s">
        <v>5</v>
      </c>
      <c r="G150" s="88"/>
      <c r="H150" s="89"/>
      <c r="I150" s="86"/>
    </row>
    <row r="151" spans="1:9" x14ac:dyDescent="0.2">
      <c r="A151" s="331"/>
      <c r="B151" s="293"/>
      <c r="C151" s="293"/>
      <c r="D151" s="303" t="s">
        <v>1346</v>
      </c>
      <c r="E151" s="316" t="s">
        <v>5</v>
      </c>
      <c r="F151" s="85" t="s">
        <v>1036</v>
      </c>
      <c r="G151" s="88" t="str">
        <f>CONCATENATE($G$139,".",F151)</f>
        <v>I-0015.0030</v>
      </c>
      <c r="H151" s="89" t="s">
        <v>1037</v>
      </c>
      <c r="I151" s="83" t="s">
        <v>7</v>
      </c>
    </row>
    <row r="152" spans="1:9" x14ac:dyDescent="0.2">
      <c r="A152" s="331"/>
      <c r="B152" s="293"/>
      <c r="C152" s="293"/>
      <c r="D152" s="293" t="s">
        <v>1307</v>
      </c>
      <c r="E152" s="316" t="s">
        <v>5</v>
      </c>
      <c r="G152" s="83"/>
      <c r="H152" s="89"/>
      <c r="I152" s="83"/>
    </row>
    <row r="153" spans="1:9" x14ac:dyDescent="0.2">
      <c r="A153" s="331"/>
      <c r="B153" s="293"/>
      <c r="C153" s="308">
        <v>5</v>
      </c>
      <c r="D153" s="310" t="s">
        <v>1260</v>
      </c>
      <c r="E153" s="294"/>
      <c r="G153" s="83"/>
      <c r="H153" s="89"/>
      <c r="I153" s="83"/>
    </row>
    <row r="154" spans="1:9" x14ac:dyDescent="0.2">
      <c r="A154" s="331"/>
      <c r="B154" s="293"/>
      <c r="C154" s="293"/>
      <c r="D154" s="293" t="s">
        <v>1343</v>
      </c>
      <c r="E154" s="316" t="s">
        <v>5</v>
      </c>
      <c r="F154" s="85" t="s">
        <v>1038</v>
      </c>
      <c r="G154" s="86" t="str">
        <f xml:space="preserve"> CONCATENATE("I-",F154)</f>
        <v>I-0016</v>
      </c>
      <c r="H154" s="87" t="s">
        <v>1039</v>
      </c>
      <c r="I154" s="83"/>
    </row>
    <row r="155" spans="1:9" x14ac:dyDescent="0.2">
      <c r="A155" s="331"/>
      <c r="B155" s="293"/>
      <c r="C155" s="321"/>
      <c r="D155" s="293" t="s">
        <v>1249</v>
      </c>
      <c r="E155" s="316" t="s">
        <v>5</v>
      </c>
      <c r="F155" s="85" t="s">
        <v>910</v>
      </c>
      <c r="G155" s="88" t="str">
        <f>CONCATENATE($G$154,".",F155)</f>
        <v>I-0016.0001</v>
      </c>
      <c r="H155" s="89" t="s">
        <v>1040</v>
      </c>
      <c r="I155" s="83" t="s">
        <v>7</v>
      </c>
    </row>
    <row r="156" spans="1:9" ht="15.75" thickBot="1" x14ac:dyDescent="0.25">
      <c r="A156" s="511" t="s">
        <v>1348</v>
      </c>
      <c r="B156" s="511"/>
      <c r="C156" s="511"/>
      <c r="D156" s="511"/>
      <c r="E156" s="511"/>
      <c r="F156" s="85" t="s">
        <v>913</v>
      </c>
      <c r="G156" s="88" t="str">
        <f>CONCATENATE($G$154,".",F156)</f>
        <v>I-0016.0002</v>
      </c>
      <c r="H156" s="89" t="s">
        <v>1041</v>
      </c>
      <c r="I156" s="83" t="s">
        <v>7</v>
      </c>
    </row>
    <row r="157" spans="1:9" ht="15" customHeight="1" x14ac:dyDescent="0.2">
      <c r="A157" s="501" t="s">
        <v>353</v>
      </c>
      <c r="B157" s="292" t="s">
        <v>48</v>
      </c>
      <c r="C157" s="501" t="s">
        <v>1263</v>
      </c>
      <c r="D157" s="501"/>
      <c r="E157" s="493" t="s">
        <v>1206</v>
      </c>
      <c r="F157" s="85" t="s">
        <v>915</v>
      </c>
      <c r="G157" s="88" t="str">
        <f>CONCATENATE($G$154,".",F157)</f>
        <v>I-0016.0003</v>
      </c>
      <c r="H157" s="89" t="s">
        <v>1042</v>
      </c>
      <c r="I157" s="83" t="s">
        <v>7</v>
      </c>
    </row>
    <row r="158" spans="1:9" x14ac:dyDescent="0.2">
      <c r="A158" s="501"/>
      <c r="B158" s="292" t="s">
        <v>1255</v>
      </c>
      <c r="C158" s="501"/>
      <c r="D158" s="501"/>
      <c r="E158" s="494"/>
      <c r="F158" s="85" t="s">
        <v>917</v>
      </c>
      <c r="G158" s="88" t="str">
        <f>CONCATENATE($G$154,".",F158)</f>
        <v>I-0016.0004</v>
      </c>
      <c r="H158" s="89" t="s">
        <v>1043</v>
      </c>
      <c r="I158" s="83" t="s">
        <v>7</v>
      </c>
    </row>
    <row r="159" spans="1:9" ht="15" customHeight="1" x14ac:dyDescent="0.2">
      <c r="A159" s="331"/>
      <c r="B159" s="293"/>
      <c r="C159" s="308">
        <v>1</v>
      </c>
      <c r="D159" s="310" t="s">
        <v>911</v>
      </c>
      <c r="E159" s="294"/>
      <c r="F159" s="85"/>
      <c r="G159" s="88"/>
      <c r="H159" s="89"/>
      <c r="I159" s="83"/>
    </row>
    <row r="160" spans="1:9" ht="24" x14ac:dyDescent="0.2">
      <c r="A160" s="331"/>
      <c r="B160" s="293"/>
      <c r="C160" s="307"/>
      <c r="D160" s="311" t="s">
        <v>1350</v>
      </c>
      <c r="E160" s="316" t="s">
        <v>5</v>
      </c>
      <c r="F160" s="85" t="s">
        <v>945</v>
      </c>
      <c r="G160" s="88" t="str">
        <f>CONCATENATE($G$154,".",F160)</f>
        <v>I-0016.0010</v>
      </c>
      <c r="H160" s="89" t="s">
        <v>1044</v>
      </c>
      <c r="I160" s="83" t="s">
        <v>7</v>
      </c>
    </row>
    <row r="161" spans="1:9" x14ac:dyDescent="0.2">
      <c r="A161" s="331"/>
      <c r="B161" s="293"/>
      <c r="C161" s="307"/>
      <c r="D161" s="311" t="s">
        <v>1264</v>
      </c>
      <c r="E161" s="316" t="s">
        <v>5</v>
      </c>
      <c r="F161" s="85" t="s">
        <v>947</v>
      </c>
      <c r="G161" s="88" t="str">
        <f>CONCATENATE($G$154,".",F161)</f>
        <v>I-0016.0011</v>
      </c>
      <c r="H161" s="89" t="s">
        <v>1045</v>
      </c>
      <c r="I161" s="83" t="s">
        <v>7</v>
      </c>
    </row>
    <row r="162" spans="1:9" x14ac:dyDescent="0.2">
      <c r="A162" s="331"/>
      <c r="B162" s="293"/>
      <c r="C162" s="307"/>
      <c r="D162" s="312" t="s">
        <v>1250</v>
      </c>
      <c r="E162" s="316" t="s">
        <v>5</v>
      </c>
      <c r="F162" s="85" t="s">
        <v>949</v>
      </c>
      <c r="G162" s="88" t="str">
        <f>CONCATENATE($G$154,".",F162)</f>
        <v>I-0016.0012</v>
      </c>
      <c r="H162" s="89" t="s">
        <v>1046</v>
      </c>
      <c r="I162" s="83" t="s">
        <v>7</v>
      </c>
    </row>
    <row r="163" spans="1:9" x14ac:dyDescent="0.2">
      <c r="A163" s="331"/>
      <c r="B163" s="293"/>
      <c r="C163" s="307"/>
      <c r="D163" s="312" t="s">
        <v>1269</v>
      </c>
      <c r="E163" s="316" t="s">
        <v>5</v>
      </c>
      <c r="F163" s="85" t="s">
        <v>1008</v>
      </c>
      <c r="G163" s="88" t="str">
        <f>CONCATENATE($G$154,".",F163)</f>
        <v>I-0016.0013</v>
      </c>
      <c r="H163" s="89" t="s">
        <v>1047</v>
      </c>
      <c r="I163" s="83" t="s">
        <v>7</v>
      </c>
    </row>
    <row r="164" spans="1:9" x14ac:dyDescent="0.2">
      <c r="A164" s="331"/>
      <c r="B164" s="293"/>
      <c r="C164" s="308">
        <v>2</v>
      </c>
      <c r="D164" s="310" t="s">
        <v>1349</v>
      </c>
      <c r="E164" s="116"/>
      <c r="F164" s="84"/>
      <c r="G164" s="83"/>
      <c r="H164" s="89"/>
      <c r="I164" s="83"/>
    </row>
    <row r="165" spans="1:9" x14ac:dyDescent="0.2">
      <c r="A165" s="331"/>
      <c r="B165" s="293"/>
      <c r="C165" s="317"/>
      <c r="D165" s="293" t="s">
        <v>1317</v>
      </c>
      <c r="E165" s="316" t="s">
        <v>5</v>
      </c>
      <c r="G165" s="83"/>
      <c r="H165" s="89"/>
      <c r="I165" s="83"/>
    </row>
    <row r="166" spans="1:9" x14ac:dyDescent="0.2">
      <c r="A166" s="331"/>
      <c r="B166" s="293"/>
      <c r="C166" s="317"/>
      <c r="D166" s="293" t="s">
        <v>1318</v>
      </c>
      <c r="E166" s="316" t="s">
        <v>5</v>
      </c>
      <c r="F166" s="85" t="s">
        <v>1048</v>
      </c>
      <c r="G166" s="86" t="str">
        <f xml:space="preserve"> CONCATENATE("I-",F166)</f>
        <v>I-0017</v>
      </c>
      <c r="H166" s="87" t="s">
        <v>1049</v>
      </c>
      <c r="I166" s="83"/>
    </row>
    <row r="167" spans="1:9" x14ac:dyDescent="0.2">
      <c r="A167" s="331"/>
      <c r="B167" s="293"/>
      <c r="C167" s="317"/>
      <c r="D167" s="293" t="s">
        <v>1319</v>
      </c>
      <c r="E167" s="316" t="s">
        <v>5</v>
      </c>
      <c r="F167" s="85" t="s">
        <v>910</v>
      </c>
      <c r="G167" s="88" t="str">
        <f t="shared" ref="G167:G175" si="6">CONCATENATE($G$166,".",F167)</f>
        <v>I-0017.0001</v>
      </c>
      <c r="H167" s="89" t="s">
        <v>1050</v>
      </c>
      <c r="I167" s="83" t="s">
        <v>5</v>
      </c>
    </row>
    <row r="168" spans="1:9" x14ac:dyDescent="0.2">
      <c r="A168" s="331"/>
      <c r="B168" s="293"/>
      <c r="C168" s="317"/>
      <c r="D168" s="293" t="s">
        <v>1314</v>
      </c>
      <c r="E168" s="316" t="s">
        <v>5</v>
      </c>
      <c r="F168" s="85" t="s">
        <v>913</v>
      </c>
      <c r="G168" s="88" t="str">
        <f t="shared" si="6"/>
        <v>I-0017.0002</v>
      </c>
      <c r="H168" s="89" t="s">
        <v>1051</v>
      </c>
      <c r="I168" s="83" t="s">
        <v>5</v>
      </c>
    </row>
    <row r="169" spans="1:9" x14ac:dyDescent="0.2">
      <c r="A169" s="331"/>
      <c r="B169" s="293"/>
      <c r="C169" s="317"/>
      <c r="D169" s="293" t="s">
        <v>1315</v>
      </c>
      <c r="E169" s="316" t="s">
        <v>5</v>
      </c>
      <c r="F169" s="85" t="s">
        <v>915</v>
      </c>
      <c r="G169" s="88" t="str">
        <f t="shared" si="6"/>
        <v>I-0017.0003</v>
      </c>
      <c r="H169" s="89" t="s">
        <v>1052</v>
      </c>
      <c r="I169" s="83" t="s">
        <v>5</v>
      </c>
    </row>
    <row r="170" spans="1:9" x14ac:dyDescent="0.2">
      <c r="A170" s="331"/>
      <c r="B170" s="293"/>
      <c r="C170" s="317"/>
      <c r="D170" s="293" t="s">
        <v>1316</v>
      </c>
      <c r="E170" s="316" t="s">
        <v>5</v>
      </c>
      <c r="F170" s="85" t="s">
        <v>917</v>
      </c>
      <c r="G170" s="88" t="str">
        <f t="shared" si="6"/>
        <v>I-0017.0004</v>
      </c>
      <c r="H170" s="89" t="s">
        <v>1053</v>
      </c>
      <c r="I170" s="83" t="s">
        <v>1113</v>
      </c>
    </row>
    <row r="171" spans="1:9" x14ac:dyDescent="0.2">
      <c r="A171" s="331"/>
      <c r="B171" s="293"/>
      <c r="C171" s="293"/>
      <c r="D171" s="293" t="s">
        <v>1313</v>
      </c>
      <c r="E171" s="316" t="s">
        <v>5</v>
      </c>
      <c r="F171" s="85" t="s">
        <v>919</v>
      </c>
      <c r="G171" s="88" t="str">
        <f t="shared" si="6"/>
        <v>I-0017.0005</v>
      </c>
      <c r="H171" s="89" t="s">
        <v>1054</v>
      </c>
      <c r="I171" s="83" t="s">
        <v>1113</v>
      </c>
    </row>
    <row r="172" spans="1:9" x14ac:dyDescent="0.2">
      <c r="A172" s="331"/>
      <c r="B172" s="293"/>
      <c r="C172" s="308">
        <v>3</v>
      </c>
      <c r="D172" s="310" t="s">
        <v>1341</v>
      </c>
      <c r="E172" s="116"/>
      <c r="F172" s="85" t="s">
        <v>921</v>
      </c>
      <c r="G172" s="88" t="str">
        <f t="shared" si="6"/>
        <v>I-0017.0006</v>
      </c>
      <c r="H172" s="89" t="s">
        <v>1055</v>
      </c>
      <c r="I172" s="83" t="s">
        <v>7</v>
      </c>
    </row>
    <row r="173" spans="1:9" x14ac:dyDescent="0.2">
      <c r="A173" s="331"/>
      <c r="B173" s="293"/>
      <c r="C173" s="293"/>
      <c r="D173" s="293" t="s">
        <v>1309</v>
      </c>
      <c r="E173" s="316" t="s">
        <v>5</v>
      </c>
      <c r="F173" s="85" t="s">
        <v>923</v>
      </c>
      <c r="G173" s="88" t="str">
        <f t="shared" si="6"/>
        <v>I-0017.0007</v>
      </c>
      <c r="H173" s="89" t="s">
        <v>1056</v>
      </c>
      <c r="I173" s="83" t="s">
        <v>7</v>
      </c>
    </row>
    <row r="174" spans="1:9" x14ac:dyDescent="0.2">
      <c r="A174" s="331"/>
      <c r="B174" s="293"/>
      <c r="C174" s="293"/>
      <c r="D174" s="294"/>
      <c r="E174" s="294"/>
      <c r="F174" s="85" t="s">
        <v>941</v>
      </c>
      <c r="G174" s="88" t="str">
        <f t="shared" si="6"/>
        <v>I-0017.0008</v>
      </c>
      <c r="H174" s="89" t="s">
        <v>1057</v>
      </c>
      <c r="I174" s="83" t="s">
        <v>7</v>
      </c>
    </row>
    <row r="175" spans="1:9" x14ac:dyDescent="0.2">
      <c r="A175" s="331"/>
      <c r="B175" s="293"/>
      <c r="C175" s="308">
        <v>4</v>
      </c>
      <c r="D175" s="310" t="s">
        <v>1268</v>
      </c>
      <c r="E175" s="294"/>
      <c r="F175" s="85" t="s">
        <v>943</v>
      </c>
      <c r="G175" s="88" t="str">
        <f t="shared" si="6"/>
        <v>I-0017.0009</v>
      </c>
      <c r="H175" s="89" t="s">
        <v>1058</v>
      </c>
      <c r="I175" s="83" t="s">
        <v>5</v>
      </c>
    </row>
    <row r="176" spans="1:9" x14ac:dyDescent="0.2">
      <c r="A176" s="331"/>
      <c r="B176" s="293"/>
      <c r="C176" s="293"/>
      <c r="D176" s="293" t="s">
        <v>1311</v>
      </c>
      <c r="E176" s="316" t="s">
        <v>5</v>
      </c>
      <c r="G176" s="83"/>
      <c r="H176" s="89"/>
      <c r="I176" s="86"/>
    </row>
    <row r="177" spans="1:9" x14ac:dyDescent="0.2">
      <c r="A177" s="331"/>
      <c r="B177" s="293"/>
      <c r="C177" s="293"/>
      <c r="D177" s="293" t="s">
        <v>1321</v>
      </c>
      <c r="E177" s="316" t="s">
        <v>5</v>
      </c>
      <c r="G177" s="83"/>
      <c r="H177" s="89"/>
      <c r="I177" s="83"/>
    </row>
    <row r="178" spans="1:9" x14ac:dyDescent="0.2">
      <c r="A178" s="331"/>
      <c r="B178" s="293"/>
      <c r="C178" s="293"/>
      <c r="D178" s="293" t="s">
        <v>1320</v>
      </c>
      <c r="E178" s="316" t="s">
        <v>5</v>
      </c>
      <c r="F178" s="85" t="s">
        <v>1059</v>
      </c>
      <c r="G178" s="86" t="str">
        <f xml:space="preserve"> CONCATENATE("I-",F178)</f>
        <v>I-0018</v>
      </c>
      <c r="H178" s="87" t="s">
        <v>1060</v>
      </c>
      <c r="I178" s="86"/>
    </row>
    <row r="179" spans="1:9" x14ac:dyDescent="0.2">
      <c r="A179" s="331"/>
      <c r="B179" s="293"/>
      <c r="C179" s="308">
        <v>5</v>
      </c>
      <c r="D179" s="310" t="s">
        <v>1260</v>
      </c>
      <c r="E179" s="294"/>
      <c r="F179" s="85" t="s">
        <v>910</v>
      </c>
      <c r="G179" s="88" t="str">
        <f>CONCATENATE($G$178,".",F179)</f>
        <v>I-0018.0001</v>
      </c>
      <c r="H179" s="89" t="s">
        <v>1061</v>
      </c>
      <c r="I179" s="83" t="s">
        <v>5</v>
      </c>
    </row>
    <row r="180" spans="1:9" x14ac:dyDescent="0.2">
      <c r="A180" s="331"/>
      <c r="B180" s="293"/>
      <c r="C180" s="293"/>
      <c r="D180" s="293" t="s">
        <v>1351</v>
      </c>
      <c r="E180" s="316" t="s">
        <v>5</v>
      </c>
      <c r="F180" s="85" t="s">
        <v>913</v>
      </c>
      <c r="G180" s="88" t="str">
        <f>CONCATENATE($G$178,".",F180)</f>
        <v>I-0018.0002</v>
      </c>
      <c r="H180" s="89" t="s">
        <v>1062</v>
      </c>
      <c r="I180" s="83" t="s">
        <v>5</v>
      </c>
    </row>
    <row r="181" spans="1:9" x14ac:dyDescent="0.2">
      <c r="A181" s="331"/>
      <c r="B181" s="293"/>
      <c r="C181" s="293"/>
      <c r="D181" s="293" t="s">
        <v>1249</v>
      </c>
      <c r="E181" s="316" t="s">
        <v>5</v>
      </c>
      <c r="F181" s="85" t="s">
        <v>915</v>
      </c>
      <c r="G181" s="88" t="str">
        <f>CONCATENATE($G$178,".",F181)</f>
        <v>I-0018.0003</v>
      </c>
      <c r="H181" s="89" t="s">
        <v>1063</v>
      </c>
      <c r="I181" s="83" t="s">
        <v>5</v>
      </c>
    </row>
    <row r="182" spans="1:9" x14ac:dyDescent="0.2">
      <c r="F182" s="85" t="s">
        <v>917</v>
      </c>
      <c r="G182" s="88" t="str">
        <f>CONCATENATE($G$178,".",F182)</f>
        <v>I-0018.0004</v>
      </c>
      <c r="H182" s="89" t="s">
        <v>1064</v>
      </c>
      <c r="I182" s="83" t="s">
        <v>5</v>
      </c>
    </row>
    <row r="183" spans="1:9" x14ac:dyDescent="0.2">
      <c r="F183" s="85" t="s">
        <v>919</v>
      </c>
      <c r="G183" s="88" t="str">
        <f>CONCATENATE($G$178,".",F183)</f>
        <v>I-0018.0005</v>
      </c>
      <c r="H183" s="89" t="s">
        <v>1065</v>
      </c>
      <c r="I183" s="83" t="s">
        <v>729</v>
      </c>
    </row>
    <row r="184" spans="1:9" x14ac:dyDescent="0.2">
      <c r="G184" s="83"/>
      <c r="H184" s="79"/>
      <c r="I184" s="83"/>
    </row>
    <row r="185" spans="1:9" x14ac:dyDescent="0.2">
      <c r="G185" s="83"/>
      <c r="H185" s="89"/>
      <c r="I185" s="83"/>
    </row>
    <row r="186" spans="1:9" x14ac:dyDescent="0.2">
      <c r="F186" s="85" t="s">
        <v>1066</v>
      </c>
      <c r="G186" s="86" t="str">
        <f xml:space="preserve"> CONCATENATE("I-",F186)</f>
        <v>I-0019</v>
      </c>
      <c r="H186" s="87" t="s">
        <v>1067</v>
      </c>
      <c r="I186" s="83"/>
    </row>
    <row r="187" spans="1:9" x14ac:dyDescent="0.2">
      <c r="F187" s="85" t="s">
        <v>910</v>
      </c>
      <c r="G187" s="88" t="str">
        <f t="shared" ref="G187:G192" si="7">CONCATENATE($G$186,".",F187)</f>
        <v>I-0019.0001</v>
      </c>
      <c r="H187" s="89" t="s">
        <v>347</v>
      </c>
      <c r="I187" s="83" t="s">
        <v>5</v>
      </c>
    </row>
    <row r="188" spans="1:9" x14ac:dyDescent="0.2">
      <c r="F188" s="85" t="s">
        <v>913</v>
      </c>
      <c r="G188" s="88" t="str">
        <f t="shared" si="7"/>
        <v>I-0019.0002</v>
      </c>
      <c r="H188" s="89" t="s">
        <v>1322</v>
      </c>
      <c r="I188" s="83" t="s">
        <v>5</v>
      </c>
    </row>
    <row r="189" spans="1:9" x14ac:dyDescent="0.2">
      <c r="F189" s="85" t="s">
        <v>915</v>
      </c>
      <c r="G189" s="88" t="str">
        <f t="shared" si="7"/>
        <v>I-0019.0003</v>
      </c>
      <c r="H189" s="89" t="s">
        <v>1068</v>
      </c>
      <c r="I189" s="92" t="s">
        <v>5</v>
      </c>
    </row>
    <row r="190" spans="1:9" x14ac:dyDescent="0.2">
      <c r="F190" s="85" t="s">
        <v>917</v>
      </c>
      <c r="G190" s="88" t="str">
        <f t="shared" si="7"/>
        <v>I-0019.0004</v>
      </c>
      <c r="H190" s="89" t="s">
        <v>1323</v>
      </c>
      <c r="I190" s="92" t="s">
        <v>5</v>
      </c>
    </row>
    <row r="191" spans="1:9" x14ac:dyDescent="0.2">
      <c r="F191" s="85" t="s">
        <v>919</v>
      </c>
      <c r="G191" s="88" t="str">
        <f t="shared" si="7"/>
        <v>I-0019.0005</v>
      </c>
      <c r="H191" s="89" t="s">
        <v>1069</v>
      </c>
      <c r="I191" s="92" t="s">
        <v>5</v>
      </c>
    </row>
    <row r="192" spans="1:9" x14ac:dyDescent="0.2">
      <c r="F192" s="85" t="s">
        <v>921</v>
      </c>
      <c r="G192" s="88" t="str">
        <f t="shared" si="7"/>
        <v>I-0019.0006</v>
      </c>
      <c r="H192" s="89" t="s">
        <v>1070</v>
      </c>
      <c r="I192" s="92" t="s">
        <v>5</v>
      </c>
    </row>
    <row r="193" spans="6:9" x14ac:dyDescent="0.2">
      <c r="F193" s="85"/>
      <c r="G193" s="83"/>
      <c r="H193" s="89"/>
      <c r="I193" s="92"/>
    </row>
    <row r="194" spans="6:9" x14ac:dyDescent="0.2">
      <c r="F194" s="85"/>
      <c r="G194" s="83"/>
      <c r="H194" s="89"/>
      <c r="I194" s="92"/>
    </row>
    <row r="195" spans="6:9" x14ac:dyDescent="0.2">
      <c r="F195" s="85"/>
      <c r="G195" s="83"/>
      <c r="I195" s="86"/>
    </row>
    <row r="196" spans="6:9" x14ac:dyDescent="0.2">
      <c r="F196" s="85" t="s">
        <v>945</v>
      </c>
      <c r="G196" s="88" t="str">
        <f>CONCATENATE($G$186,".",F196)</f>
        <v>I-0019.0010</v>
      </c>
      <c r="H196" s="89" t="s">
        <v>1071</v>
      </c>
      <c r="I196" s="92" t="s">
        <v>5</v>
      </c>
    </row>
    <row r="197" spans="6:9" x14ac:dyDescent="0.2">
      <c r="F197" s="85" t="s">
        <v>947</v>
      </c>
      <c r="G197" s="88" t="str">
        <f>CONCATENATE($G$186,".",F197)</f>
        <v>I-0019.0011</v>
      </c>
      <c r="H197" s="89" t="s">
        <v>1072</v>
      </c>
      <c r="I197" s="92" t="s">
        <v>5</v>
      </c>
    </row>
    <row r="198" spans="6:9" x14ac:dyDescent="0.2">
      <c r="F198" s="85" t="s">
        <v>949</v>
      </c>
      <c r="G198" s="88" t="str">
        <f>CONCATENATE($G$186,".",F198)</f>
        <v>I-0019.0012</v>
      </c>
      <c r="H198" s="89" t="s">
        <v>1073</v>
      </c>
      <c r="I198" s="92" t="s">
        <v>5</v>
      </c>
    </row>
    <row r="199" spans="6:9" x14ac:dyDescent="0.2">
      <c r="F199" s="85" t="s">
        <v>1008</v>
      </c>
      <c r="G199" s="88" t="str">
        <f>CONCATENATE($G$186,".",F199)</f>
        <v>I-0019.0013</v>
      </c>
      <c r="H199" s="89" t="s">
        <v>1074</v>
      </c>
      <c r="I199" s="92" t="s">
        <v>5</v>
      </c>
    </row>
    <row r="200" spans="6:9" x14ac:dyDescent="0.2">
      <c r="F200" s="85" t="s">
        <v>1022</v>
      </c>
      <c r="G200" s="88" t="str">
        <f>CONCATENATE($G$186,".",F200)</f>
        <v>I-0019.0014</v>
      </c>
      <c r="H200" s="89" t="s">
        <v>1075</v>
      </c>
      <c r="I200" s="92" t="s">
        <v>5</v>
      </c>
    </row>
    <row r="201" spans="6:9" x14ac:dyDescent="0.2">
      <c r="F201" s="84"/>
      <c r="G201" s="83"/>
      <c r="H201" s="89"/>
      <c r="I201" s="86"/>
    </row>
    <row r="202" spans="6:9" x14ac:dyDescent="0.2">
      <c r="F202" s="85" t="s">
        <v>973</v>
      </c>
      <c r="G202" s="88" t="str">
        <f>CONCATENATE($G$186,".",F202)</f>
        <v>I-0019.0020</v>
      </c>
      <c r="H202" s="89" t="s">
        <v>350</v>
      </c>
      <c r="I202" s="92" t="s">
        <v>5</v>
      </c>
    </row>
    <row r="203" spans="6:9" x14ac:dyDescent="0.2">
      <c r="F203" s="85" t="s">
        <v>958</v>
      </c>
      <c r="G203" s="88" t="str">
        <f>CONCATENATE($G$186,".",F203)</f>
        <v>I-0019.0021</v>
      </c>
      <c r="H203" s="89" t="s">
        <v>1324</v>
      </c>
      <c r="I203" s="92" t="s">
        <v>5</v>
      </c>
    </row>
    <row r="204" spans="6:9" x14ac:dyDescent="0.2">
      <c r="F204" s="85" t="s">
        <v>960</v>
      </c>
      <c r="G204" s="88" t="str">
        <f>CONCATENATE($G$186,".",F204)</f>
        <v>I-0019.0022</v>
      </c>
      <c r="H204" s="89" t="s">
        <v>1076</v>
      </c>
      <c r="I204" s="92" t="s">
        <v>5</v>
      </c>
    </row>
    <row r="205" spans="6:9" x14ac:dyDescent="0.2">
      <c r="F205" s="85"/>
      <c r="G205" s="90"/>
      <c r="H205" s="90"/>
      <c r="I205" s="86"/>
    </row>
    <row r="206" spans="6:9" x14ac:dyDescent="0.2">
      <c r="F206" s="85" t="s">
        <v>1036</v>
      </c>
      <c r="G206" s="88" t="str">
        <f>CONCATENATE($G$186,".",F206)</f>
        <v>I-0019.0030</v>
      </c>
      <c r="H206" s="89" t="s">
        <v>1077</v>
      </c>
      <c r="I206" s="92" t="s">
        <v>5</v>
      </c>
    </row>
    <row r="207" spans="6:9" x14ac:dyDescent="0.2">
      <c r="F207" s="85"/>
      <c r="G207" s="90"/>
      <c r="H207" s="90"/>
      <c r="I207" s="83"/>
    </row>
    <row r="208" spans="6:9" x14ac:dyDescent="0.2">
      <c r="F208" s="85" t="s">
        <v>1078</v>
      </c>
      <c r="G208" s="88" t="str">
        <f>CONCATENATE($G$186,".",F208)</f>
        <v>I-0019.0040</v>
      </c>
      <c r="H208" s="89" t="s">
        <v>1079</v>
      </c>
      <c r="I208" s="92" t="s">
        <v>5</v>
      </c>
    </row>
    <row r="209" spans="3:9" x14ac:dyDescent="0.2">
      <c r="F209" s="85"/>
      <c r="G209" s="83"/>
      <c r="H209" s="89"/>
      <c r="I209" s="83"/>
    </row>
    <row r="210" spans="3:9" x14ac:dyDescent="0.2">
      <c r="F210" s="85" t="s">
        <v>1080</v>
      </c>
      <c r="G210" s="88" t="str">
        <f>CONCATENATE($G$186,".",F210)</f>
        <v>I-0019.0050</v>
      </c>
      <c r="H210" s="89" t="s">
        <v>1081</v>
      </c>
      <c r="I210" s="92" t="s">
        <v>5</v>
      </c>
    </row>
    <row r="211" spans="3:9" x14ac:dyDescent="0.2">
      <c r="F211" s="85"/>
      <c r="G211" s="83"/>
      <c r="H211" s="89"/>
      <c r="I211" s="83"/>
    </row>
    <row r="212" spans="3:9" x14ac:dyDescent="0.2">
      <c r="F212" s="85" t="s">
        <v>1082</v>
      </c>
      <c r="G212" s="88" t="str">
        <f>CONCATENATE($G$186,".",F212)</f>
        <v>I-0019.0060</v>
      </c>
      <c r="H212" s="89" t="s">
        <v>1083</v>
      </c>
      <c r="I212" s="92" t="s">
        <v>5</v>
      </c>
    </row>
    <row r="213" spans="3:9" x14ac:dyDescent="0.2">
      <c r="G213" s="83"/>
      <c r="H213" s="89"/>
      <c r="I213" s="83"/>
    </row>
    <row r="214" spans="3:9" x14ac:dyDescent="0.2">
      <c r="G214" s="83"/>
      <c r="H214" s="89"/>
      <c r="I214" s="86"/>
    </row>
    <row r="215" spans="3:9" x14ac:dyDescent="0.2">
      <c r="F215" s="85" t="s">
        <v>973</v>
      </c>
      <c r="G215" s="86" t="str">
        <f xml:space="preserve"> CONCATENATE("I-",F215)</f>
        <v>I-0020</v>
      </c>
      <c r="H215" s="87" t="s">
        <v>1084</v>
      </c>
      <c r="I215" s="83"/>
    </row>
    <row r="216" spans="3:9" x14ac:dyDescent="0.2">
      <c r="F216" s="85" t="s">
        <v>910</v>
      </c>
      <c r="G216" s="88" t="str">
        <f>CONCATENATE($G$215,".",F216)</f>
        <v>I-0020.0001</v>
      </c>
      <c r="H216" s="89" t="s">
        <v>1085</v>
      </c>
      <c r="I216" s="83" t="s">
        <v>7</v>
      </c>
    </row>
    <row r="217" spans="3:9" x14ac:dyDescent="0.2">
      <c r="F217" s="85" t="s">
        <v>913</v>
      </c>
      <c r="G217" s="88" t="str">
        <f>CONCATENATE($G$215,".",F217)</f>
        <v>I-0020.0002</v>
      </c>
      <c r="H217" s="89" t="s">
        <v>1086</v>
      </c>
      <c r="I217" s="83" t="s">
        <v>5</v>
      </c>
    </row>
    <row r="218" spans="3:9" x14ac:dyDescent="0.2">
      <c r="F218" s="85" t="s">
        <v>915</v>
      </c>
      <c r="G218" s="88" t="str">
        <f>CONCATENATE($G$215,".",F218)</f>
        <v>I-0020.0003</v>
      </c>
      <c r="H218" s="89" t="s">
        <v>1325</v>
      </c>
      <c r="I218" s="83" t="s">
        <v>5</v>
      </c>
    </row>
    <row r="219" spans="3:9" x14ac:dyDescent="0.2">
      <c r="C219" s="80"/>
      <c r="F219" s="85" t="s">
        <v>917</v>
      </c>
      <c r="G219" s="88" t="str">
        <f>CONCATENATE($G$215,".",F219)</f>
        <v>I-0020.0004</v>
      </c>
      <c r="H219" s="89" t="s">
        <v>1087</v>
      </c>
      <c r="I219" s="83" t="s">
        <v>7</v>
      </c>
    </row>
    <row r="220" spans="3:9" x14ac:dyDescent="0.2">
      <c r="F220" s="85" t="s">
        <v>919</v>
      </c>
      <c r="G220" s="88" t="str">
        <f>CONCATENATE($G$215,".",F220)</f>
        <v>I-0020.0005</v>
      </c>
      <c r="H220" s="89" t="s">
        <v>1088</v>
      </c>
      <c r="I220" s="83" t="s">
        <v>1113</v>
      </c>
    </row>
    <row r="221" spans="3:9" x14ac:dyDescent="0.2">
      <c r="D221" s="80"/>
      <c r="G221" s="83"/>
      <c r="H221" s="89"/>
      <c r="I221" s="83"/>
    </row>
    <row r="222" spans="3:9" x14ac:dyDescent="0.2">
      <c r="F222" s="85" t="s">
        <v>958</v>
      </c>
      <c r="G222" s="86" t="str">
        <f xml:space="preserve"> CONCATENATE("I-",F222)</f>
        <v>I-0021</v>
      </c>
      <c r="H222" s="87" t="s">
        <v>1089</v>
      </c>
      <c r="I222" s="83"/>
    </row>
    <row r="223" spans="3:9" x14ac:dyDescent="0.2">
      <c r="F223" s="85" t="s">
        <v>910</v>
      </c>
      <c r="G223" s="88" t="str">
        <f>CONCATENATE($G$222,".",F223)</f>
        <v>I-0021.0001</v>
      </c>
      <c r="H223" s="89" t="s">
        <v>1326</v>
      </c>
      <c r="I223" s="83" t="s">
        <v>5</v>
      </c>
    </row>
    <row r="224" spans="3:9" x14ac:dyDescent="0.2">
      <c r="F224" s="85" t="s">
        <v>913</v>
      </c>
      <c r="G224" s="88" t="str">
        <f>CONCATENATE($G$222,".",F224)</f>
        <v>I-0021.0002</v>
      </c>
      <c r="H224" s="89" t="s">
        <v>1090</v>
      </c>
      <c r="I224" s="83" t="s">
        <v>5</v>
      </c>
    </row>
    <row r="225" spans="1:9" x14ac:dyDescent="0.2">
      <c r="F225" s="85"/>
      <c r="G225" s="83"/>
      <c r="H225" s="89"/>
      <c r="I225" s="83"/>
    </row>
    <row r="226" spans="1:9" x14ac:dyDescent="0.2">
      <c r="F226" s="85"/>
      <c r="G226" s="83"/>
      <c r="H226" s="89"/>
      <c r="I226" s="86"/>
    </row>
    <row r="227" spans="1:9" x14ac:dyDescent="0.2">
      <c r="F227" s="85"/>
      <c r="G227" s="83"/>
      <c r="H227" s="89"/>
      <c r="I227" s="83"/>
    </row>
    <row r="228" spans="1:9" x14ac:dyDescent="0.2">
      <c r="F228" s="85" t="s">
        <v>960</v>
      </c>
      <c r="G228" s="86" t="str">
        <f xml:space="preserve"> CONCATENATE("I-",F228)</f>
        <v>I-0022</v>
      </c>
      <c r="H228" s="87" t="s">
        <v>1091</v>
      </c>
      <c r="I228" s="86"/>
    </row>
    <row r="229" spans="1:9" x14ac:dyDescent="0.2">
      <c r="F229" s="85" t="s">
        <v>910</v>
      </c>
      <c r="G229" s="88" t="str">
        <f t="shared" ref="G229:G236" si="8">CONCATENATE($G$228,".",F229)</f>
        <v>I-0022.0001</v>
      </c>
      <c r="H229" s="89" t="s">
        <v>1092</v>
      </c>
      <c r="I229" s="83" t="s">
        <v>5</v>
      </c>
    </row>
    <row r="230" spans="1:9" x14ac:dyDescent="0.2">
      <c r="F230" s="85" t="s">
        <v>913</v>
      </c>
      <c r="G230" s="88" t="str">
        <f t="shared" si="8"/>
        <v>I-0022.0002</v>
      </c>
      <c r="H230" s="89" t="s">
        <v>1093</v>
      </c>
      <c r="I230" s="83" t="s">
        <v>5</v>
      </c>
    </row>
    <row r="231" spans="1:9" x14ac:dyDescent="0.2">
      <c r="F231" s="85" t="s">
        <v>915</v>
      </c>
      <c r="G231" s="88" t="str">
        <f t="shared" si="8"/>
        <v>I-0022.0003</v>
      </c>
      <c r="H231" s="89" t="s">
        <v>1094</v>
      </c>
      <c r="I231" s="83" t="s">
        <v>5</v>
      </c>
    </row>
    <row r="232" spans="1:9" x14ac:dyDescent="0.2">
      <c r="F232" s="85" t="s">
        <v>917</v>
      </c>
      <c r="G232" s="88" t="str">
        <f t="shared" si="8"/>
        <v>I-0022.0004</v>
      </c>
      <c r="H232" s="89" t="s">
        <v>1095</v>
      </c>
      <c r="I232" s="83" t="s">
        <v>5</v>
      </c>
    </row>
    <row r="233" spans="1:9" x14ac:dyDescent="0.2">
      <c r="F233" s="85" t="s">
        <v>919</v>
      </c>
      <c r="G233" s="88" t="str">
        <f t="shared" si="8"/>
        <v>I-0022.0005</v>
      </c>
      <c r="H233" s="89" t="s">
        <v>1096</v>
      </c>
      <c r="I233" s="83" t="s">
        <v>5</v>
      </c>
    </row>
    <row r="234" spans="1:9" x14ac:dyDescent="0.2">
      <c r="F234" s="85" t="s">
        <v>921</v>
      </c>
      <c r="G234" s="88" t="str">
        <f t="shared" si="8"/>
        <v>I-0022.0006</v>
      </c>
      <c r="H234" s="89" t="s">
        <v>1097</v>
      </c>
      <c r="I234" s="83" t="s">
        <v>5</v>
      </c>
    </row>
    <row r="235" spans="1:9" x14ac:dyDescent="0.2">
      <c r="A235" s="80"/>
      <c r="B235" s="80"/>
      <c r="F235" s="85" t="s">
        <v>923</v>
      </c>
      <c r="G235" s="88" t="str">
        <f t="shared" si="8"/>
        <v>I-0022.0007</v>
      </c>
      <c r="H235" s="89" t="s">
        <v>1098</v>
      </c>
      <c r="I235" s="83" t="s">
        <v>5</v>
      </c>
    </row>
    <row r="236" spans="1:9" x14ac:dyDescent="0.2">
      <c r="F236" s="85" t="s">
        <v>941</v>
      </c>
      <c r="G236" s="88" t="str">
        <f t="shared" si="8"/>
        <v>I-0022.0008</v>
      </c>
      <c r="H236" s="89" t="s">
        <v>1098</v>
      </c>
      <c r="I236" s="83" t="s">
        <v>5</v>
      </c>
    </row>
    <row r="237" spans="1:9" x14ac:dyDescent="0.2">
      <c r="G237" s="83"/>
      <c r="H237" s="89"/>
      <c r="I237" s="83"/>
    </row>
    <row r="238" spans="1:9" x14ac:dyDescent="0.2">
      <c r="G238" s="83"/>
      <c r="H238" s="89"/>
      <c r="I238" s="86"/>
    </row>
    <row r="239" spans="1:9" x14ac:dyDescent="0.2">
      <c r="F239" s="85" t="s">
        <v>1099</v>
      </c>
      <c r="G239" s="86" t="str">
        <f xml:space="preserve"> CONCATENATE("I-",F239)</f>
        <v>I-0023</v>
      </c>
      <c r="H239" s="87" t="s">
        <v>1100</v>
      </c>
      <c r="I239" s="83"/>
    </row>
    <row r="240" spans="1:9" x14ac:dyDescent="0.2">
      <c r="F240" s="85" t="s">
        <v>910</v>
      </c>
      <c r="G240" s="88" t="str">
        <f>CONCATENATE($G$239,".",F240)</f>
        <v>I-0023.0001</v>
      </c>
      <c r="H240" s="89" t="s">
        <v>1101</v>
      </c>
      <c r="I240" s="83" t="s">
        <v>7</v>
      </c>
    </row>
    <row r="241" spans="5:9" x14ac:dyDescent="0.2">
      <c r="F241" s="85"/>
    </row>
    <row r="242" spans="5:9" x14ac:dyDescent="0.2">
      <c r="F242" s="85"/>
    </row>
    <row r="243" spans="5:9" x14ac:dyDescent="0.2">
      <c r="E243" s="80"/>
      <c r="F243" s="85"/>
    </row>
    <row r="244" spans="5:9" x14ac:dyDescent="0.2">
      <c r="F244" s="85"/>
    </row>
    <row r="245" spans="5:9" x14ac:dyDescent="0.2">
      <c r="F245" s="85" t="s">
        <v>1102</v>
      </c>
      <c r="G245" s="86" t="str">
        <f xml:space="preserve"> CONCATENATE("I-",F245)</f>
        <v>I-0024</v>
      </c>
      <c r="H245" s="87" t="s">
        <v>1103</v>
      </c>
      <c r="I245" s="86"/>
    </row>
    <row r="246" spans="5:9" x14ac:dyDescent="0.2">
      <c r="F246" s="85" t="s">
        <v>910</v>
      </c>
      <c r="G246" s="88" t="str">
        <f>CONCATENATE($G$245,".",F246)</f>
        <v>I-0024.0001</v>
      </c>
      <c r="H246" s="89" t="s">
        <v>1104</v>
      </c>
      <c r="I246" s="83" t="s">
        <v>729</v>
      </c>
    </row>
    <row r="247" spans="5:9" x14ac:dyDescent="0.2">
      <c r="F247" s="85" t="s">
        <v>913</v>
      </c>
      <c r="G247" s="88" t="str">
        <f>CONCATENATE($G$245,".",F247)</f>
        <v>I-0024.0002</v>
      </c>
      <c r="H247" s="89" t="s">
        <v>1105</v>
      </c>
      <c r="I247" s="83" t="s">
        <v>729</v>
      </c>
    </row>
    <row r="248" spans="5:9" x14ac:dyDescent="0.2">
      <c r="F248" s="85" t="s">
        <v>915</v>
      </c>
      <c r="G248" s="88" t="str">
        <f>CONCATENATE($G$245,".",F248)</f>
        <v>I-0024.0003</v>
      </c>
      <c r="H248" s="89" t="s">
        <v>1106</v>
      </c>
      <c r="I248" s="83" t="s">
        <v>729</v>
      </c>
    </row>
    <row r="249" spans="5:9" x14ac:dyDescent="0.2">
      <c r="F249" s="85" t="s">
        <v>917</v>
      </c>
      <c r="G249" s="88" t="str">
        <f>CONCATENATE($G$245,".",F249)</f>
        <v>I-0024.0004</v>
      </c>
      <c r="H249" s="89" t="s">
        <v>1107</v>
      </c>
      <c r="I249" s="83" t="s">
        <v>729</v>
      </c>
    </row>
    <row r="250" spans="5:9" x14ac:dyDescent="0.2">
      <c r="F250" s="85"/>
      <c r="G250" s="83"/>
      <c r="H250" s="89"/>
      <c r="I250" s="83"/>
    </row>
    <row r="251" spans="5:9" x14ac:dyDescent="0.2">
      <c r="G251" s="83"/>
      <c r="H251" s="89"/>
      <c r="I251" s="83"/>
    </row>
    <row r="252" spans="5:9" x14ac:dyDescent="0.2">
      <c r="F252" s="85" t="s">
        <v>1108</v>
      </c>
      <c r="G252" s="86" t="str">
        <f xml:space="preserve"> CONCATENATE("I-",F252)</f>
        <v>I-0025</v>
      </c>
      <c r="H252" s="87" t="s">
        <v>1109</v>
      </c>
      <c r="I252" s="86"/>
    </row>
    <row r="253" spans="5:9" x14ac:dyDescent="0.2">
      <c r="F253" s="85" t="s">
        <v>910</v>
      </c>
      <c r="G253" s="88" t="str">
        <f>CONCATENATE($G$252,".",F253)</f>
        <v>I-0025.0001</v>
      </c>
      <c r="H253" s="89" t="s">
        <v>1110</v>
      </c>
      <c r="I253" s="83" t="s">
        <v>729</v>
      </c>
    </row>
    <row r="254" spans="5:9" x14ac:dyDescent="0.2">
      <c r="F254" s="85" t="s">
        <v>913</v>
      </c>
      <c r="G254" s="88" t="str">
        <f>CONCATENATE($G$252,".",F254)</f>
        <v>I-0025.0002</v>
      </c>
      <c r="H254" s="89" t="s">
        <v>1111</v>
      </c>
      <c r="I254" s="83" t="s">
        <v>7</v>
      </c>
    </row>
    <row r="255" spans="5:9" x14ac:dyDescent="0.2">
      <c r="F255" s="85" t="s">
        <v>915</v>
      </c>
      <c r="G255" s="88" t="str">
        <f>CONCATENATE($G$252,".",F255)</f>
        <v>I-0025.0003</v>
      </c>
      <c r="H255" s="89" t="s">
        <v>1055</v>
      </c>
      <c r="I255" s="83" t="s">
        <v>7</v>
      </c>
    </row>
    <row r="256" spans="5:9" x14ac:dyDescent="0.2">
      <c r="F256" s="85" t="s">
        <v>917</v>
      </c>
      <c r="G256" s="88" t="str">
        <f>CONCATENATE($G$252,".",F256)</f>
        <v>I-0025.0004</v>
      </c>
      <c r="H256" s="89" t="s">
        <v>1112</v>
      </c>
      <c r="I256" s="83" t="s">
        <v>5</v>
      </c>
    </row>
    <row r="257" spans="1:6" s="80" customFormat="1" x14ac:dyDescent="0.2">
      <c r="A257"/>
      <c r="B257"/>
      <c r="C257"/>
      <c r="D257"/>
      <c r="E257"/>
      <c r="F257" s="85"/>
    </row>
  </sheetData>
  <mergeCells count="16">
    <mergeCell ref="A157:A158"/>
    <mergeCell ref="C157:D158"/>
    <mergeCell ref="E157:E158"/>
    <mergeCell ref="A125:A126"/>
    <mergeCell ref="A124:E124"/>
    <mergeCell ref="A156:E156"/>
    <mergeCell ref="C125:D126"/>
    <mergeCell ref="E125:E126"/>
    <mergeCell ref="E2:E3"/>
    <mergeCell ref="A1:E1"/>
    <mergeCell ref="A65:E65"/>
    <mergeCell ref="C66:D67"/>
    <mergeCell ref="E66:E67"/>
    <mergeCell ref="A2:A3"/>
    <mergeCell ref="C2:D3"/>
    <mergeCell ref="A66:A67"/>
  </mergeCells>
  <conditionalFormatting sqref="H3">
    <cfRule type="expression" dxfId="77" priority="79" stopIfTrue="1">
      <formula>#REF!&gt;0</formula>
    </cfRule>
    <cfRule type="expression" dxfId="76" priority="80" stopIfTrue="1">
      <formula>#REF!&gt;0</formula>
    </cfRule>
    <cfRule type="expression" dxfId="75" priority="81" stopIfTrue="1">
      <formula>#REF!&gt;0</formula>
    </cfRule>
  </conditionalFormatting>
  <conditionalFormatting sqref="H19">
    <cfRule type="expression" dxfId="74" priority="76" stopIfTrue="1">
      <formula>#REF!&gt;0</formula>
    </cfRule>
    <cfRule type="expression" dxfId="73" priority="77" stopIfTrue="1">
      <formula>#REF!&gt;0</formula>
    </cfRule>
    <cfRule type="expression" dxfId="72" priority="78" stopIfTrue="1">
      <formula>#REF!&gt;0</formula>
    </cfRule>
  </conditionalFormatting>
  <conditionalFormatting sqref="H26">
    <cfRule type="expression" dxfId="71" priority="73" stopIfTrue="1">
      <formula>#REF!&gt;0</formula>
    </cfRule>
    <cfRule type="expression" dxfId="70" priority="74" stopIfTrue="1">
      <formula>#REF!&gt;0</formula>
    </cfRule>
    <cfRule type="expression" dxfId="69" priority="75" stopIfTrue="1">
      <formula>#REF!&gt;0</formula>
    </cfRule>
  </conditionalFormatting>
  <conditionalFormatting sqref="H178">
    <cfRule type="expression" dxfId="68" priority="70" stopIfTrue="1">
      <formula>#REF!&gt;0</formula>
    </cfRule>
    <cfRule type="expression" dxfId="67" priority="71" stopIfTrue="1">
      <formula>#REF!&gt;0</formula>
    </cfRule>
    <cfRule type="expression" dxfId="66" priority="72" stopIfTrue="1">
      <formula>#REF!&gt;0</formula>
    </cfRule>
  </conditionalFormatting>
  <conditionalFormatting sqref="H101">
    <cfRule type="expression" dxfId="65" priority="67" stopIfTrue="1">
      <formula>#REF!&gt;0</formula>
    </cfRule>
    <cfRule type="expression" dxfId="64" priority="68" stopIfTrue="1">
      <formula>#REF!&gt;0</formula>
    </cfRule>
    <cfRule type="expression" dxfId="63" priority="69" stopIfTrue="1">
      <formula>#REF!&gt;0</formula>
    </cfRule>
  </conditionalFormatting>
  <conditionalFormatting sqref="H109">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H118">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H13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H139">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H154">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H166">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H222">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H186">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H215">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H228">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H1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H41">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H54">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H7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H72">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H86">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H9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H182:H184">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H245">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H252">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H239">
    <cfRule type="expression" dxfId="2" priority="4" stopIfTrue="1">
      <formula>#REF!&gt;0</formula>
    </cfRule>
    <cfRule type="expression" dxfId="1" priority="5" stopIfTrue="1">
      <formula>#REF!&gt;0</formula>
    </cfRule>
    <cfRule type="expression" dxfId="0" priority="6" stopIfTrue="1">
      <formula>#REF!&gt;0</formula>
    </cfRule>
  </conditionalFormatting>
  <pageMargins left="0.31496062992125984" right="0.11811023622047245" top="0.35433070866141736" bottom="0.35433070866141736" header="0.31496062992125984" footer="0.31496062992125984"/>
  <pageSetup paperSize="9" scale="2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workbookViewId="0">
      <selection activeCell="A20" sqref="A20"/>
    </sheetView>
  </sheetViews>
  <sheetFormatPr baseColWidth="10" defaultColWidth="11.42578125" defaultRowHeight="12.75" x14ac:dyDescent="0.2"/>
  <cols>
    <col min="1" max="1" width="148.5703125" style="190" customWidth="1"/>
    <col min="2" max="16384" width="11.42578125" style="190"/>
  </cols>
  <sheetData>
    <row r="1" spans="1:7" ht="30" customHeight="1" x14ac:dyDescent="0.2">
      <c r="A1" s="189" t="s">
        <v>1148</v>
      </c>
    </row>
    <row r="2" spans="1:7" ht="30" customHeight="1" x14ac:dyDescent="0.2">
      <c r="A2" s="189" t="s">
        <v>1185</v>
      </c>
    </row>
    <row r="3" spans="1:7" ht="150" x14ac:dyDescent="0.2">
      <c r="A3" s="191" t="s">
        <v>1186</v>
      </c>
    </row>
    <row r="4" spans="1:7" ht="30" customHeight="1" x14ac:dyDescent="0.2">
      <c r="A4" s="189" t="s">
        <v>1149</v>
      </c>
    </row>
    <row r="5" spans="1:7" ht="150" x14ac:dyDescent="0.2">
      <c r="A5" s="191" t="s">
        <v>1188</v>
      </c>
    </row>
    <row r="6" spans="1:7" ht="45" customHeight="1" x14ac:dyDescent="0.2">
      <c r="A6" s="191" t="s">
        <v>1189</v>
      </c>
      <c r="B6" s="192"/>
      <c r="C6" s="192"/>
      <c r="D6" s="192"/>
      <c r="E6" s="192"/>
      <c r="F6" s="192"/>
      <c r="G6" s="192"/>
    </row>
    <row r="7" spans="1:7" ht="30" customHeight="1" x14ac:dyDescent="0.2">
      <c r="A7" s="189" t="s">
        <v>1150</v>
      </c>
    </row>
    <row r="8" spans="1:7" ht="60" x14ac:dyDescent="0.2">
      <c r="A8" s="191" t="s">
        <v>1191</v>
      </c>
      <c r="B8" s="192"/>
      <c r="C8" s="192"/>
      <c r="D8" s="192"/>
      <c r="E8" s="192"/>
      <c r="F8" s="192"/>
      <c r="G8" s="192"/>
    </row>
    <row r="9" spans="1:7" ht="30" x14ac:dyDescent="0.2">
      <c r="A9" s="191" t="s">
        <v>1190</v>
      </c>
      <c r="B9" s="192"/>
      <c r="C9" s="192"/>
      <c r="D9" s="192"/>
      <c r="E9" s="192"/>
      <c r="F9" s="192"/>
      <c r="G9" s="192"/>
    </row>
    <row r="10" spans="1:7" ht="30" customHeight="1" x14ac:dyDescent="0.2">
      <c r="A10" s="189" t="s">
        <v>1151</v>
      </c>
    </row>
    <row r="11" spans="1:7" ht="30" x14ac:dyDescent="0.2">
      <c r="A11" s="191" t="s">
        <v>1192</v>
      </c>
      <c r="B11" s="192"/>
      <c r="C11" s="192"/>
      <c r="D11" s="192"/>
      <c r="E11" s="192"/>
      <c r="F11" s="192"/>
      <c r="G11" s="192"/>
    </row>
    <row r="12" spans="1:7" ht="75" x14ac:dyDescent="0.2">
      <c r="A12" s="191" t="s">
        <v>1193</v>
      </c>
    </row>
    <row r="13" spans="1:7" ht="45" x14ac:dyDescent="0.2">
      <c r="A13" s="191" t="s">
        <v>1194</v>
      </c>
    </row>
    <row r="14" spans="1:7" ht="166.5" x14ac:dyDescent="0.2">
      <c r="A14" s="191" t="s">
        <v>1195</v>
      </c>
    </row>
    <row r="15" spans="1:7" ht="30" customHeight="1" x14ac:dyDescent="0.2">
      <c r="A15" s="189" t="s">
        <v>1152</v>
      </c>
    </row>
    <row r="16" spans="1:7" ht="195" x14ac:dyDescent="0.2">
      <c r="A16" s="191" t="s">
        <v>1196</v>
      </c>
    </row>
    <row r="17" spans="1:7" ht="120" x14ac:dyDescent="0.2">
      <c r="A17" s="191" t="s">
        <v>1197</v>
      </c>
    </row>
    <row r="18" spans="1:7" ht="44.25" customHeight="1" x14ac:dyDescent="0.2">
      <c r="A18" s="191" t="s">
        <v>1153</v>
      </c>
    </row>
    <row r="19" spans="1:7" ht="44.25" customHeight="1" x14ac:dyDescent="0.2">
      <c r="A19" s="191" t="s">
        <v>1200</v>
      </c>
    </row>
    <row r="20" spans="1:7" ht="30.75" customHeight="1" x14ac:dyDescent="0.2">
      <c r="A20" s="189" t="s">
        <v>1154</v>
      </c>
      <c r="B20" s="192"/>
      <c r="C20" s="192"/>
      <c r="D20" s="192"/>
      <c r="E20" s="192"/>
      <c r="F20" s="192"/>
      <c r="G20" s="192"/>
    </row>
    <row r="21" spans="1:7" ht="30" x14ac:dyDescent="0.2">
      <c r="A21" s="191" t="s">
        <v>1198</v>
      </c>
    </row>
    <row r="22" spans="1:7" ht="30" x14ac:dyDescent="0.2">
      <c r="A22" s="191" t="s">
        <v>1199</v>
      </c>
    </row>
    <row r="23" spans="1:7" ht="30" customHeight="1" x14ac:dyDescent="0.2"/>
    <row r="24" spans="1:7" ht="15.75" x14ac:dyDescent="0.2">
      <c r="A24" s="189" t="s">
        <v>1155</v>
      </c>
    </row>
    <row r="25" spans="1:7" ht="45" x14ac:dyDescent="0.2">
      <c r="A25" s="191" t="s">
        <v>1156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theme="3" tint="0.59999389629810485"/>
    <pageSetUpPr fitToPage="1"/>
  </sheetPr>
  <dimension ref="A1:R1945"/>
  <sheetViews>
    <sheetView showGridLines="0" showZeros="0" zoomScale="90" zoomScaleNormal="90" zoomScaleSheetLayoutView="90" workbookViewId="0">
      <selection activeCell="B14" sqref="B14"/>
    </sheetView>
  </sheetViews>
  <sheetFormatPr baseColWidth="10" defaultColWidth="11.42578125" defaultRowHeight="20.100000000000001" customHeight="1" x14ac:dyDescent="0.2"/>
  <cols>
    <col min="1" max="1" width="30.7109375" style="122" customWidth="1"/>
    <col min="2" max="2" width="70.7109375" style="122" customWidth="1"/>
    <col min="3" max="3" width="9.7109375" style="207" customWidth="1"/>
    <col min="4" max="4" width="14.7109375" style="122" customWidth="1"/>
    <col min="5" max="5" width="8.7109375" style="122" customWidth="1"/>
    <col min="6" max="6" width="23.85546875" style="122" customWidth="1"/>
    <col min="7" max="7" width="7.28515625" style="122" customWidth="1"/>
    <col min="8" max="8" width="62.7109375" style="122" bestFit="1" customWidth="1"/>
    <col min="9" max="9" width="14.7109375" style="122" customWidth="1"/>
    <col min="10" max="10" width="5.42578125" style="122" customWidth="1"/>
    <col min="11" max="11" width="4.42578125" style="122" customWidth="1"/>
    <col min="12" max="12" width="9.140625" style="215" customWidth="1"/>
    <col min="13" max="14" width="5.7109375" style="215" customWidth="1"/>
    <col min="15" max="16" width="7.140625" style="215" bestFit="1" customWidth="1"/>
    <col min="17" max="18" width="5.7109375" style="215" customWidth="1"/>
    <col min="19" max="16384" width="11.42578125" style="122"/>
  </cols>
  <sheetData>
    <row r="1" spans="1:18" ht="20.100000000000001" customHeight="1" x14ac:dyDescent="0.2">
      <c r="A1" s="428" t="s">
        <v>1144</v>
      </c>
      <c r="B1" s="429"/>
      <c r="C1" s="429"/>
      <c r="D1" s="430"/>
      <c r="E1" s="154"/>
      <c r="F1" s="154"/>
    </row>
    <row r="2" spans="1:18" ht="20.100000000000001" customHeight="1" x14ac:dyDescent="0.2">
      <c r="A2" s="121" t="s">
        <v>11</v>
      </c>
      <c r="B2" s="121" t="s">
        <v>1205</v>
      </c>
      <c r="C2" s="208"/>
      <c r="D2" s="121"/>
      <c r="E2" s="121"/>
      <c r="F2" s="121"/>
    </row>
    <row r="3" spans="1:18" s="173" customFormat="1" ht="20.100000000000001" customHeight="1" x14ac:dyDescent="0.2">
      <c r="A3" s="172" t="s">
        <v>12</v>
      </c>
      <c r="B3" s="174" t="s">
        <v>2123</v>
      </c>
      <c r="C3" s="209"/>
      <c r="D3" s="175"/>
      <c r="E3" s="175"/>
      <c r="F3" s="175"/>
      <c r="L3" s="77"/>
      <c r="M3" s="77"/>
      <c r="N3" s="77"/>
      <c r="O3" s="77"/>
      <c r="P3" s="77"/>
      <c r="Q3" s="77"/>
      <c r="R3" s="77"/>
    </row>
    <row r="4" spans="1:18" s="173" customFormat="1" ht="20.100000000000001" customHeight="1" x14ac:dyDescent="0.2">
      <c r="A4" s="172" t="s">
        <v>16</v>
      </c>
      <c r="B4" s="176" t="s">
        <v>2124</v>
      </c>
      <c r="C4" s="209"/>
      <c r="D4" s="175"/>
      <c r="E4" s="175"/>
      <c r="F4" s="175"/>
      <c r="L4" s="77"/>
      <c r="M4" s="77"/>
      <c r="N4" s="77"/>
      <c r="O4" s="77"/>
      <c r="P4" s="77"/>
      <c r="Q4" s="77"/>
      <c r="R4" s="77"/>
    </row>
    <row r="5" spans="1:18" s="173" customFormat="1" ht="20.100000000000001" customHeight="1" x14ac:dyDescent="0.2">
      <c r="A5" s="172" t="s">
        <v>2130</v>
      </c>
      <c r="B5" s="177"/>
      <c r="C5" s="210"/>
      <c r="L5" s="77"/>
      <c r="M5" s="77"/>
      <c r="N5" s="77"/>
      <c r="O5" s="77"/>
      <c r="P5" s="77"/>
      <c r="Q5" s="77"/>
      <c r="R5" s="77"/>
    </row>
    <row r="6" spans="1:18" s="173" customFormat="1" ht="20.100000000000001" customHeight="1" x14ac:dyDescent="0.2">
      <c r="A6" s="172" t="s">
        <v>36</v>
      </c>
      <c r="B6" s="178"/>
      <c r="C6" s="210"/>
      <c r="L6" s="77"/>
      <c r="M6" s="77"/>
      <c r="N6" s="77"/>
      <c r="O6" s="77"/>
      <c r="P6" s="77"/>
      <c r="Q6" s="77"/>
      <c r="R6" s="77"/>
    </row>
    <row r="7" spans="1:18" s="173" customFormat="1" ht="20.100000000000001" customHeight="1" x14ac:dyDescent="0.2">
      <c r="A7" s="172" t="s">
        <v>18</v>
      </c>
      <c r="B7" s="179">
        <v>7800000</v>
      </c>
      <c r="C7" s="210"/>
      <c r="L7" s="77"/>
      <c r="M7" s="77"/>
      <c r="N7" s="77"/>
      <c r="O7" s="77"/>
      <c r="P7" s="77"/>
      <c r="Q7" s="77"/>
      <c r="R7" s="77"/>
    </row>
    <row r="8" spans="1:18" s="173" customFormat="1" ht="20.100000000000001" customHeight="1" x14ac:dyDescent="0.2">
      <c r="A8" s="172" t="s">
        <v>1116</v>
      </c>
      <c r="B8" s="358">
        <v>0</v>
      </c>
      <c r="C8" s="210"/>
      <c r="L8" s="77"/>
      <c r="M8" s="77"/>
      <c r="N8" s="77"/>
      <c r="O8" s="77"/>
      <c r="P8" s="77"/>
      <c r="Q8" s="77"/>
      <c r="R8" s="77"/>
    </row>
    <row r="9" spans="1:18" s="173" customFormat="1" ht="20.100000000000001" customHeight="1" x14ac:dyDescent="0.2">
      <c r="A9" s="172" t="s">
        <v>1377</v>
      </c>
      <c r="B9" s="180"/>
      <c r="C9" s="210"/>
      <c r="L9" s="77"/>
      <c r="M9" s="77"/>
      <c r="N9" s="77"/>
      <c r="O9" s="77"/>
      <c r="P9" s="77"/>
      <c r="Q9" s="77"/>
      <c r="R9" s="77"/>
    </row>
    <row r="10" spans="1:18" s="173" customFormat="1" ht="20.100000000000001" customHeight="1" x14ac:dyDescent="0.2">
      <c r="A10" s="172" t="s">
        <v>17</v>
      </c>
      <c r="B10" s="181">
        <v>90</v>
      </c>
      <c r="C10" s="210"/>
      <c r="L10" s="77"/>
      <c r="M10" s="77"/>
      <c r="N10" s="77"/>
      <c r="O10" s="77"/>
      <c r="P10" s="77"/>
      <c r="Q10" s="77"/>
      <c r="R10" s="77"/>
    </row>
    <row r="11" spans="1:18" s="173" customFormat="1" ht="20.100000000000001" customHeight="1" x14ac:dyDescent="0.2">
      <c r="A11" s="172"/>
      <c r="B11" s="182"/>
      <c r="C11" s="210"/>
      <c r="L11" s="77"/>
      <c r="M11" s="77"/>
      <c r="N11" s="77"/>
      <c r="O11" s="77"/>
      <c r="P11" s="77"/>
      <c r="Q11" s="77"/>
      <c r="R11" s="77"/>
    </row>
    <row r="12" spans="1:18" ht="20.100000000000001" customHeight="1" x14ac:dyDescent="0.2">
      <c r="A12" s="428" t="s">
        <v>1145</v>
      </c>
      <c r="B12" s="429"/>
      <c r="C12" s="429"/>
      <c r="D12" s="430"/>
      <c r="E12" s="154"/>
      <c r="F12" s="154"/>
    </row>
    <row r="13" spans="1:18" s="173" customFormat="1" ht="20.100000000000001" customHeight="1" x14ac:dyDescent="0.2">
      <c r="A13" s="172" t="s">
        <v>13</v>
      </c>
      <c r="B13" s="281"/>
      <c r="C13" s="210"/>
      <c r="L13" s="77"/>
      <c r="M13" s="77"/>
      <c r="N13" s="77"/>
      <c r="O13" s="77"/>
      <c r="P13" s="77"/>
      <c r="Q13" s="77"/>
      <c r="R13" s="77"/>
    </row>
    <row r="14" spans="1:18" ht="20.100000000000001" customHeight="1" x14ac:dyDescent="0.2">
      <c r="A14" s="172" t="s">
        <v>1139</v>
      </c>
      <c r="B14" s="348" t="e">
        <f>+GG_Pesos/Costo_Obra</f>
        <v>#DIV/0!</v>
      </c>
      <c r="C14" s="211"/>
      <c r="D14" s="202"/>
      <c r="E14" s="359"/>
      <c r="F14" s="202"/>
      <c r="J14" s="183"/>
    </row>
    <row r="15" spans="1:18" ht="20.100000000000001" customHeight="1" x14ac:dyDescent="0.2">
      <c r="A15" s="172" t="s">
        <v>1138</v>
      </c>
      <c r="B15" s="282"/>
      <c r="C15" s="211"/>
      <c r="J15" s="183"/>
    </row>
    <row r="16" spans="1:18" ht="20.100000000000001" customHeight="1" x14ac:dyDescent="0.2">
      <c r="A16" s="172" t="s">
        <v>1164</v>
      </c>
      <c r="B16" s="282"/>
      <c r="C16" s="211"/>
      <c r="D16" s="207"/>
      <c r="J16" s="183"/>
    </row>
    <row r="17" spans="1:18" ht="20.100000000000001" customHeight="1" x14ac:dyDescent="0.2">
      <c r="A17" s="172" t="s">
        <v>1137</v>
      </c>
      <c r="B17" s="282"/>
      <c r="C17" s="211"/>
      <c r="D17" s="207"/>
      <c r="J17" s="183"/>
    </row>
    <row r="18" spans="1:18" ht="20.100000000000001" customHeight="1" x14ac:dyDescent="0.2">
      <c r="A18" s="172" t="s">
        <v>1141</v>
      </c>
      <c r="B18" s="124"/>
      <c r="D18" s="207"/>
    </row>
    <row r="19" spans="1:18" ht="20.100000000000001" customHeight="1" x14ac:dyDescent="0.2">
      <c r="B19" s="124"/>
    </row>
    <row r="20" spans="1:18" ht="20.100000000000001" customHeight="1" x14ac:dyDescent="0.2">
      <c r="A20" s="428" t="s">
        <v>1163</v>
      </c>
      <c r="B20" s="429"/>
      <c r="C20" s="429"/>
      <c r="D20" s="430"/>
      <c r="E20" s="154"/>
      <c r="F20" s="154"/>
    </row>
    <row r="21" spans="1:18" ht="20.100000000000001" customHeight="1" x14ac:dyDescent="0.2">
      <c r="N21" s="215" t="s">
        <v>1204</v>
      </c>
      <c r="O21" s="215" t="s">
        <v>1201</v>
      </c>
      <c r="P21" s="215" t="s">
        <v>1202</v>
      </c>
      <c r="Q21" s="215" t="s">
        <v>1203</v>
      </c>
    </row>
    <row r="22" spans="1:18" ht="20.100000000000001" customHeight="1" x14ac:dyDescent="0.2">
      <c r="A22" s="433" t="s">
        <v>1117</v>
      </c>
      <c r="B22" s="426" t="s">
        <v>0</v>
      </c>
      <c r="C22" s="434" t="s">
        <v>1</v>
      </c>
      <c r="D22" s="433" t="s">
        <v>2</v>
      </c>
      <c r="E22" s="214"/>
      <c r="F22" s="431" t="s">
        <v>1165</v>
      </c>
      <c r="H22" s="426" t="s">
        <v>1166</v>
      </c>
      <c r="I22" s="426"/>
      <c r="L22" s="427" t="s">
        <v>1168</v>
      </c>
      <c r="M22" s="427"/>
      <c r="N22" s="427"/>
      <c r="O22" s="427"/>
      <c r="P22" s="427"/>
      <c r="Q22" s="427"/>
      <c r="R22" s="427"/>
    </row>
    <row r="23" spans="1:18" ht="20.100000000000001" customHeight="1" x14ac:dyDescent="0.2">
      <c r="A23" s="433"/>
      <c r="B23" s="426"/>
      <c r="C23" s="434"/>
      <c r="D23" s="433"/>
      <c r="E23" s="214"/>
      <c r="F23" s="432"/>
      <c r="H23" s="204" t="s">
        <v>1167</v>
      </c>
      <c r="I23" s="204" t="s">
        <v>1</v>
      </c>
      <c r="L23" s="427"/>
      <c r="M23" s="427"/>
      <c r="N23" s="427"/>
      <c r="O23" s="427"/>
      <c r="P23" s="427"/>
      <c r="Q23" s="427"/>
      <c r="R23" s="427"/>
    </row>
    <row r="24" spans="1:18" ht="20.100000000000001" customHeight="1" thickBot="1" x14ac:dyDescent="0.25">
      <c r="A24" s="119"/>
      <c r="B24" s="203"/>
      <c r="C24" s="212"/>
      <c r="D24" s="119"/>
      <c r="E24" s="214"/>
      <c r="F24" s="184"/>
      <c r="L24" s="105"/>
      <c r="M24" s="105"/>
      <c r="N24" s="105"/>
      <c r="O24" s="105">
        <v>0</v>
      </c>
      <c r="P24" s="105"/>
      <c r="Q24" s="105">
        <v>0</v>
      </c>
      <c r="R24" s="105"/>
    </row>
    <row r="25" spans="1:18" ht="20.100000000000001" customHeight="1" x14ac:dyDescent="0.2">
      <c r="A25" s="339">
        <v>1</v>
      </c>
      <c r="B25" s="334" t="str">
        <f>IFERROR(VLOOKUP(F25,Tabla_Items,2,FALSE),H25)</f>
        <v>TRABAJOS PRELIMINARES</v>
      </c>
      <c r="C25" s="213">
        <f t="shared" ref="C25:C49" si="0">IFERROR(VLOOKUP(F25,Tabla_Items,3,FALSE),I25)</f>
        <v>0</v>
      </c>
      <c r="D25" s="185"/>
      <c r="E25" s="187"/>
      <c r="F25" s="279"/>
      <c r="H25" s="310" t="s">
        <v>911</v>
      </c>
      <c r="I25" s="297"/>
      <c r="L25" s="105">
        <f>IF(B25=0,0,IF(C25=0,L24,L24+1))</f>
        <v>0</v>
      </c>
      <c r="M25" s="105" t="str">
        <f>IF(B25=0,0,IF(C25=0,"R","I"))</f>
        <v>R</v>
      </c>
      <c r="N25" s="105"/>
      <c r="O25" s="105">
        <f>IF(B25=0,0,IF(K25="S",O24,IF(M25="R",O24+1,O24)))</f>
        <v>1</v>
      </c>
      <c r="P25" s="105">
        <f>IF(B25=0,0,IF(K25="S",IF(M25="R",P24+1,P24),P24+1))</f>
        <v>1</v>
      </c>
      <c r="Q25" s="105">
        <f t="shared" ref="Q25:Q49" si="1">IF(C25=0,0,Q24+1)</f>
        <v>0</v>
      </c>
      <c r="R25" s="306">
        <f>A25</f>
        <v>1</v>
      </c>
    </row>
    <row r="26" spans="1:18" ht="20.100000000000001" customHeight="1" x14ac:dyDescent="0.2">
      <c r="A26" s="305" t="s">
        <v>1364</v>
      </c>
      <c r="B26" s="120" t="str">
        <f t="shared" ref="B26:B49" si="2">IFERROR(VLOOKUP(F26,Tabla_Items,2,FALSE),H26)</f>
        <v>Presentación de la Documentación ante la Distribuidora de Gas Cuyana</v>
      </c>
      <c r="C26" s="213" t="str">
        <f>IFERROR(VLOOKUP(F26,Tabla_Items,3,FALSE),I26)</f>
        <v>GL</v>
      </c>
      <c r="D26" s="186">
        <v>1</v>
      </c>
      <c r="E26" s="187"/>
      <c r="F26" s="279"/>
      <c r="H26" s="311" t="s">
        <v>1379</v>
      </c>
      <c r="I26" s="299" t="s">
        <v>1256</v>
      </c>
      <c r="L26" s="105">
        <f>IF(B26=0,0,IF(C26=0,L24,L24+1))</f>
        <v>1</v>
      </c>
      <c r="M26" s="105" t="str">
        <f>IF(B26=0,0,IF(C26=0,"R","I"))</f>
        <v>I</v>
      </c>
      <c r="N26" s="105"/>
      <c r="O26" s="105">
        <f>IF(B26=0,0,IF(K26="S",O24,IF(M26="R",O24+1,O24)))</f>
        <v>0</v>
      </c>
      <c r="P26" s="105">
        <f>IF(B26=0,0,IF(K26="S",IF(M26="R",P24+1,P24),P24+1))</f>
        <v>1</v>
      </c>
      <c r="Q26" s="105">
        <f>IF(C26=0,0,Q24+1)</f>
        <v>1</v>
      </c>
      <c r="R26" s="306" t="str">
        <f>A26</f>
        <v>1.1</v>
      </c>
    </row>
    <row r="27" spans="1:18" ht="20.100000000000001" customHeight="1" x14ac:dyDescent="0.2">
      <c r="A27" s="305" t="s">
        <v>1365</v>
      </c>
      <c r="B27" s="120" t="str">
        <f t="shared" si="2"/>
        <v>Aprobación Proyecto Constructivo en Ecogas (Redes de Pe/Ac de Media Presión)</v>
      </c>
      <c r="C27" s="213" t="str">
        <f t="shared" si="0"/>
        <v>GL</v>
      </c>
      <c r="D27" s="186">
        <v>1</v>
      </c>
      <c r="E27" s="280"/>
      <c r="F27" s="279"/>
      <c r="G27" s="187"/>
      <c r="H27" s="311" t="s">
        <v>1267</v>
      </c>
      <c r="I27" s="299" t="s">
        <v>1256</v>
      </c>
      <c r="K27" s="188"/>
      <c r="L27" s="105">
        <f>IF(B27=0,0,IF(C27=0,L25,L25+1))</f>
        <v>1</v>
      </c>
      <c r="M27" s="105" t="str">
        <f t="shared" ref="M27:M49" si="3">IF(B27=0,0,IF(C27=0,"R","I"))</f>
        <v>I</v>
      </c>
      <c r="N27" s="105"/>
      <c r="O27" s="105">
        <f>IF(B27=0,0,IF(K27="S",O25,IF(M27="R",O25+1,O25)))</f>
        <v>1</v>
      </c>
      <c r="P27" s="105">
        <f>IF(B27=0,0,IF(K27="S",IF(M27="R",P25+1,P25),P25+1))</f>
        <v>2</v>
      </c>
      <c r="Q27" s="105">
        <f>IF(C27=0,0,Q25+1)</f>
        <v>1</v>
      </c>
      <c r="R27" s="306" t="str">
        <f>A27</f>
        <v>1.2</v>
      </c>
    </row>
    <row r="28" spans="1:18" ht="20.100000000000001" customHeight="1" x14ac:dyDescent="0.2">
      <c r="A28" s="305" t="s">
        <v>1380</v>
      </c>
      <c r="B28" s="120" t="str">
        <f t="shared" si="2"/>
        <v xml:space="preserve">Cartel de Obra </v>
      </c>
      <c r="C28" s="213" t="str">
        <f t="shared" si="0"/>
        <v>GL</v>
      </c>
      <c r="D28" s="186">
        <v>1</v>
      </c>
      <c r="E28" s="280"/>
      <c r="F28" s="279"/>
      <c r="G28" s="187"/>
      <c r="H28" s="301" t="s">
        <v>1257</v>
      </c>
      <c r="I28" s="300" t="s">
        <v>1256</v>
      </c>
      <c r="K28" s="188"/>
      <c r="L28" s="105">
        <f t="shared" ref="L28:L49" si="4">IF(B28=0,0,IF(C28=0,L27,L27+1))</f>
        <v>2</v>
      </c>
      <c r="M28" s="105" t="str">
        <f t="shared" si="3"/>
        <v>I</v>
      </c>
      <c r="N28" s="105"/>
      <c r="O28" s="105">
        <f t="shared" ref="O28:O49" si="5">IF(B28=0,0,IF(K28="S",O27,IF(M28="R",O27+1,O27)))</f>
        <v>1</v>
      </c>
      <c r="P28" s="105">
        <f>IF(B28=0,0,IF(K28="S",IF(M28="R",P27+1,P27),P27+1))</f>
        <v>3</v>
      </c>
      <c r="Q28" s="105">
        <f t="shared" si="1"/>
        <v>2</v>
      </c>
      <c r="R28" s="306" t="str">
        <f t="shared" ref="R28:R49" si="6">A28</f>
        <v>1.3</v>
      </c>
    </row>
    <row r="29" spans="1:18" ht="20.100000000000001" customHeight="1" x14ac:dyDescent="0.2">
      <c r="A29" s="338">
        <v>2</v>
      </c>
      <c r="B29" s="334" t="str">
        <f t="shared" si="2"/>
        <v>CAÑERÍAS</v>
      </c>
      <c r="C29" s="213">
        <f t="shared" si="0"/>
        <v>0</v>
      </c>
      <c r="D29" s="186"/>
      <c r="E29" s="280"/>
      <c r="F29" s="279"/>
      <c r="G29" s="187"/>
      <c r="H29" s="310" t="s">
        <v>1258</v>
      </c>
      <c r="I29" s="300"/>
      <c r="K29" s="188"/>
      <c r="L29" s="105">
        <f t="shared" si="4"/>
        <v>2</v>
      </c>
      <c r="M29" s="105" t="str">
        <f t="shared" si="3"/>
        <v>R</v>
      </c>
      <c r="N29" s="105"/>
      <c r="O29" s="105">
        <f t="shared" si="5"/>
        <v>2</v>
      </c>
      <c r="P29" s="105">
        <f>IF(B29=0,0,IF(K29="S",IF(M29="R",P28+1,P28),P28+1))</f>
        <v>4</v>
      </c>
      <c r="Q29" s="105">
        <f t="shared" si="1"/>
        <v>0</v>
      </c>
      <c r="R29" s="306">
        <f t="shared" si="6"/>
        <v>2</v>
      </c>
    </row>
    <row r="30" spans="1:18" ht="20.100000000000001" customHeight="1" x14ac:dyDescent="0.2">
      <c r="A30" s="305" t="s">
        <v>1366</v>
      </c>
      <c r="B30" s="120" t="str">
        <f>IFERROR(VLOOKUP(F30,Tabla_Items,2,FALSE),H30)</f>
        <v xml:space="preserve">Provision y Colocación de  Caño PE p/red de media presion 50 mm diam. </v>
      </c>
      <c r="C30" s="213" t="str">
        <f t="shared" si="0"/>
        <v>m</v>
      </c>
      <c r="D30" s="186">
        <v>412</v>
      </c>
      <c r="E30" s="280"/>
      <c r="F30" s="279"/>
      <c r="G30" s="187"/>
      <c r="H30" s="313" t="s">
        <v>1381</v>
      </c>
      <c r="I30" s="300" t="s">
        <v>1259</v>
      </c>
      <c r="K30" s="188"/>
      <c r="L30" s="105">
        <f>IF(B30=0,0,IF(C30=0,L29,L29+1))</f>
        <v>3</v>
      </c>
      <c r="M30" s="105" t="str">
        <f>IF(B30=0,0,IF(C30=0,"R","I"))</f>
        <v>I</v>
      </c>
      <c r="N30" s="105"/>
      <c r="O30" s="105">
        <f t="shared" si="5"/>
        <v>2</v>
      </c>
      <c r="P30" s="105">
        <f>IF(B30=0,0,IF(K30="S",IF(M30="R",P29+1,P29),P29+1))</f>
        <v>5</v>
      </c>
      <c r="Q30" s="105">
        <f t="shared" si="1"/>
        <v>1</v>
      </c>
      <c r="R30" s="306" t="str">
        <f t="shared" si="6"/>
        <v>2.1</v>
      </c>
    </row>
    <row r="31" spans="1:18" ht="20.100000000000001" customHeight="1" x14ac:dyDescent="0.2">
      <c r="A31" s="305" t="s">
        <v>2127</v>
      </c>
      <c r="B31" s="120" t="str">
        <f>IFERROR(VLOOKUP(F31,Tabla_Items,2,FALSE),H31)</f>
        <v xml:space="preserve">Provision y Colocación de  Caño PE p/red de media presion 63 mm diam. </v>
      </c>
      <c r="C31" s="213" t="str">
        <f t="shared" si="0"/>
        <v>m</v>
      </c>
      <c r="D31" s="186">
        <v>215</v>
      </c>
      <c r="E31" s="280"/>
      <c r="F31" s="279"/>
      <c r="G31" s="187"/>
      <c r="H31" s="313" t="s">
        <v>2126</v>
      </c>
      <c r="I31" s="300" t="s">
        <v>1259</v>
      </c>
      <c r="K31" s="188"/>
      <c r="L31" s="105">
        <f>IF(B31=0,0,IF(C31=0,L30,L30+1))</f>
        <v>4</v>
      </c>
      <c r="M31" s="105" t="str">
        <f t="shared" ref="M31" si="7">IF(B31=0,0,IF(C31=0,"R","I"))</f>
        <v>I</v>
      </c>
      <c r="N31" s="105"/>
      <c r="O31" s="105">
        <f t="shared" ref="O31" si="8">IF(B31=0,0,IF(K31="S",O30,IF(M31="R",O30+1,O30)))</f>
        <v>2</v>
      </c>
      <c r="P31" s="105">
        <f>IF(B31=0,0,IF(K31="S",IF(M31="R",P30+1,P30),P30+1))</f>
        <v>6</v>
      </c>
      <c r="Q31" s="105">
        <f t="shared" ref="Q31" si="9">IF(C31=0,0,Q30+1)</f>
        <v>2</v>
      </c>
      <c r="R31" s="306" t="str">
        <f t="shared" ref="R31" si="10">A31</f>
        <v>2.2</v>
      </c>
    </row>
    <row r="32" spans="1:18" ht="20.100000000000001" customHeight="1" x14ac:dyDescent="0.2">
      <c r="A32" s="305" t="s">
        <v>2128</v>
      </c>
      <c r="B32" s="120" t="str">
        <f t="shared" si="2"/>
        <v xml:space="preserve">Provisión y Colocación de Accesorios PE  (63,50) </v>
      </c>
      <c r="C32" s="213" t="str">
        <f t="shared" si="0"/>
        <v>GL</v>
      </c>
      <c r="D32" s="186">
        <v>1</v>
      </c>
      <c r="E32" s="280"/>
      <c r="F32" s="279"/>
      <c r="G32" s="187"/>
      <c r="H32" s="313" t="s">
        <v>2125</v>
      </c>
      <c r="I32" s="300" t="s">
        <v>1256</v>
      </c>
      <c r="K32" s="188"/>
      <c r="L32" s="105">
        <f>IF(B32=0,0,IF(C32=0,L30,L30+1))</f>
        <v>4</v>
      </c>
      <c r="M32" s="105" t="str">
        <f t="shared" si="3"/>
        <v>I</v>
      </c>
      <c r="N32" s="105"/>
      <c r="O32" s="105">
        <f>IF(B32=0,0,IF(K32="S",O30,IF(M32="R",O30+1,O30)))</f>
        <v>2</v>
      </c>
      <c r="P32" s="105">
        <f>IF(B32=0,0,IF(K32="S",IF(M32="R",P30+1,P30),P30+1))</f>
        <v>6</v>
      </c>
      <c r="Q32" s="105">
        <f>IF(C32=0,0,Q30+1)</f>
        <v>2</v>
      </c>
      <c r="R32" s="306" t="str">
        <f>A32</f>
        <v>2.3</v>
      </c>
    </row>
    <row r="33" spans="1:18" ht="20.100000000000001" customHeight="1" x14ac:dyDescent="0.2">
      <c r="A33" s="305" t="s">
        <v>1367</v>
      </c>
      <c r="B33" s="120" t="str">
        <f t="shared" si="2"/>
        <v>Provisión y Colocación de Malla de advertencia 15 cm</v>
      </c>
      <c r="C33" s="213" t="str">
        <f t="shared" si="0"/>
        <v>m</v>
      </c>
      <c r="D33" s="186">
        <v>627</v>
      </c>
      <c r="E33" s="280"/>
      <c r="F33" s="279"/>
      <c r="G33" s="187"/>
      <c r="H33" s="313" t="s">
        <v>1360</v>
      </c>
      <c r="I33" s="300" t="s">
        <v>1259</v>
      </c>
      <c r="K33" s="188"/>
      <c r="L33" s="105">
        <f>IF(B33=0,0,IF(C33=0,L32,L32+1))</f>
        <v>5</v>
      </c>
      <c r="M33" s="105" t="str">
        <f t="shared" si="3"/>
        <v>I</v>
      </c>
      <c r="N33" s="105"/>
      <c r="O33" s="105">
        <f t="shared" si="5"/>
        <v>2</v>
      </c>
      <c r="P33" s="105">
        <f>IF(B33=0,0,IF(K33="S",IF(M33="R",P32+1,P32),P32+1))</f>
        <v>7</v>
      </c>
      <c r="Q33" s="105">
        <f>IF(C33=0,0,Q32+1)</f>
        <v>3</v>
      </c>
      <c r="R33" s="306" t="str">
        <f t="shared" si="6"/>
        <v>2.4</v>
      </c>
    </row>
    <row r="34" spans="1:18" ht="20.100000000000001" customHeight="1" x14ac:dyDescent="0.2">
      <c r="A34" s="305" t="s">
        <v>1368</v>
      </c>
      <c r="B34" s="120" t="str">
        <f t="shared" si="2"/>
        <v>Excavación de zanja para la instalación de cañeria PE -Red Media Presión</v>
      </c>
      <c r="C34" s="213" t="str">
        <f t="shared" ref="C34" si="11">IFERROR(VLOOKUP(F34,Tabla_Items,3,FALSE),I34)</f>
        <v>m</v>
      </c>
      <c r="D34" s="186">
        <v>627</v>
      </c>
      <c r="E34" s="280"/>
      <c r="F34" s="279"/>
      <c r="G34" s="187"/>
      <c r="H34" s="313" t="s">
        <v>1376</v>
      </c>
      <c r="I34" s="300" t="s">
        <v>1259</v>
      </c>
      <c r="K34" s="188"/>
      <c r="L34" s="105"/>
      <c r="M34" s="105" t="str">
        <f t="shared" si="3"/>
        <v>I</v>
      </c>
      <c r="N34" s="105"/>
      <c r="O34" s="105"/>
      <c r="P34" s="105">
        <f t="shared" ref="P34:P47" si="12">IF(B34=0,0,IF(K34="S",IF(M34="R",P33+1,P33),P33+1))</f>
        <v>8</v>
      </c>
      <c r="Q34" s="105">
        <f t="shared" ref="Q34:Q47" si="13">IF(C34=0,0,Q33+1)</f>
        <v>4</v>
      </c>
      <c r="R34" s="306" t="str">
        <f t="shared" si="6"/>
        <v>2.5</v>
      </c>
    </row>
    <row r="35" spans="1:18" ht="20.100000000000001" customHeight="1" x14ac:dyDescent="0.2">
      <c r="A35" s="305" t="s">
        <v>2129</v>
      </c>
      <c r="B35" s="120" t="str">
        <f t="shared" si="2"/>
        <v>Provisión e Instalación de Servicios Integrales Domiciliarios</v>
      </c>
      <c r="C35" s="213" t="str">
        <f t="shared" si="0"/>
        <v>un</v>
      </c>
      <c r="D35" s="186">
        <v>32</v>
      </c>
      <c r="E35" s="280"/>
      <c r="F35" s="279"/>
      <c r="G35" s="187"/>
      <c r="H35" s="313" t="s">
        <v>1382</v>
      </c>
      <c r="I35" s="300" t="s">
        <v>1113</v>
      </c>
      <c r="K35" s="188"/>
      <c r="L35" s="105">
        <f>IF(B35=0,0,IF(C35=0,L33,L33+1))</f>
        <v>6</v>
      </c>
      <c r="M35" s="105" t="str">
        <f t="shared" si="3"/>
        <v>I</v>
      </c>
      <c r="N35" s="105"/>
      <c r="O35" s="105">
        <f>IF(B35=0,0,IF(K35="S",O33,IF(M35="R",O33+1,O33)))</f>
        <v>2</v>
      </c>
      <c r="P35" s="105">
        <f t="shared" si="12"/>
        <v>9</v>
      </c>
      <c r="Q35" s="105">
        <f t="shared" si="13"/>
        <v>5</v>
      </c>
      <c r="R35" s="306" t="str">
        <f t="shared" si="6"/>
        <v>2.6</v>
      </c>
    </row>
    <row r="36" spans="1:18" ht="20.100000000000001" customHeight="1" x14ac:dyDescent="0.2">
      <c r="A36" s="305" t="s">
        <v>1369</v>
      </c>
      <c r="B36" s="120" t="str">
        <f t="shared" si="2"/>
        <v>Tapado  y Compactación de zanja cañeria PE Red media presión</v>
      </c>
      <c r="C36" s="213" t="str">
        <f t="shared" si="0"/>
        <v>m</v>
      </c>
      <c r="D36" s="186">
        <v>627</v>
      </c>
      <c r="E36" s="280"/>
      <c r="F36" s="279"/>
      <c r="G36" s="187"/>
      <c r="H36" s="315" t="s">
        <v>1383</v>
      </c>
      <c r="I36" s="300" t="s">
        <v>1259</v>
      </c>
      <c r="K36" s="188"/>
      <c r="L36" s="105">
        <f t="shared" ref="L36:L43" si="14">IF(B36=0,0,IF(C36=0,L35,L35+1))</f>
        <v>7</v>
      </c>
      <c r="M36" s="105" t="str">
        <f t="shared" si="3"/>
        <v>I</v>
      </c>
      <c r="N36" s="105"/>
      <c r="O36" s="105">
        <f t="shared" ref="O36:O43" si="15">IF(B36=0,0,IF(K36="S",O35,IF(M36="R",O35+1,O35)))</f>
        <v>2</v>
      </c>
      <c r="P36" s="105">
        <f t="shared" si="12"/>
        <v>10</v>
      </c>
      <c r="Q36" s="105">
        <f t="shared" si="13"/>
        <v>6</v>
      </c>
      <c r="R36" s="306" t="str">
        <f t="shared" si="6"/>
        <v>2.7</v>
      </c>
    </row>
    <row r="37" spans="1:18" ht="20.100000000000001" customHeight="1" x14ac:dyDescent="0.2">
      <c r="A37" s="305" t="s">
        <v>1370</v>
      </c>
      <c r="B37" s="120" t="str">
        <f>IFERROR(VLOOKUP(F37,Tabla_Items,2,FALSE),H37)</f>
        <v>Rotura de calle de hormigon /  asfalto / veredas</v>
      </c>
      <c r="C37" s="213" t="str">
        <f t="shared" si="0"/>
        <v>m</v>
      </c>
      <c r="D37" s="186">
        <v>627</v>
      </c>
      <c r="E37" s="280"/>
      <c r="F37" s="279"/>
      <c r="G37" s="187"/>
      <c r="H37" s="315" t="s">
        <v>1361</v>
      </c>
      <c r="I37" s="300" t="s">
        <v>1259</v>
      </c>
      <c r="K37" s="188"/>
      <c r="L37" s="105">
        <f t="shared" si="14"/>
        <v>8</v>
      </c>
      <c r="M37" s="105" t="str">
        <f t="shared" si="3"/>
        <v>I</v>
      </c>
      <c r="N37" s="105"/>
      <c r="O37" s="105">
        <f t="shared" si="15"/>
        <v>2</v>
      </c>
      <c r="P37" s="105">
        <f t="shared" si="12"/>
        <v>11</v>
      </c>
      <c r="Q37" s="105">
        <f t="shared" si="13"/>
        <v>7</v>
      </c>
      <c r="R37" s="306" t="str">
        <f>A37</f>
        <v>2.8</v>
      </c>
    </row>
    <row r="38" spans="1:18" ht="20.100000000000001" customHeight="1" x14ac:dyDescent="0.2">
      <c r="A38" s="305" t="s">
        <v>1371</v>
      </c>
      <c r="B38" s="120" t="str">
        <f t="shared" si="2"/>
        <v>Reparacion de calle de hormigon / asfalto / veredas</v>
      </c>
      <c r="C38" s="213" t="str">
        <f t="shared" si="0"/>
        <v>m</v>
      </c>
      <c r="D38" s="186">
        <v>627</v>
      </c>
      <c r="E38" s="280"/>
      <c r="F38" s="279"/>
      <c r="G38" s="187"/>
      <c r="H38" s="313" t="s">
        <v>1362</v>
      </c>
      <c r="I38" s="300" t="s">
        <v>1259</v>
      </c>
      <c r="K38" s="188"/>
      <c r="L38" s="105">
        <f t="shared" si="14"/>
        <v>9</v>
      </c>
      <c r="M38" s="105" t="str">
        <f t="shared" si="3"/>
        <v>I</v>
      </c>
      <c r="N38" s="105"/>
      <c r="O38" s="105">
        <f t="shared" si="15"/>
        <v>2</v>
      </c>
      <c r="P38" s="105">
        <f t="shared" si="12"/>
        <v>12</v>
      </c>
      <c r="Q38" s="105">
        <f t="shared" si="13"/>
        <v>8</v>
      </c>
      <c r="R38" s="306" t="str">
        <f t="shared" si="6"/>
        <v>2.9</v>
      </c>
    </row>
    <row r="39" spans="1:18" ht="20.100000000000001" customHeight="1" x14ac:dyDescent="0.2">
      <c r="A39" s="305" t="s">
        <v>1372</v>
      </c>
      <c r="B39" s="120" t="str">
        <f t="shared" si="2"/>
        <v>Prueba de hermeticidad cañeria PE - Red media presión</v>
      </c>
      <c r="C39" s="213" t="str">
        <f t="shared" si="0"/>
        <v>GL</v>
      </c>
      <c r="D39" s="186">
        <v>1</v>
      </c>
      <c r="E39" s="280"/>
      <c r="F39" s="279"/>
      <c r="G39" s="187"/>
      <c r="H39" s="313" t="s">
        <v>1378</v>
      </c>
      <c r="I39" s="300" t="s">
        <v>1256</v>
      </c>
      <c r="K39" s="188"/>
      <c r="L39" s="105"/>
      <c r="M39" s="105" t="str">
        <f t="shared" si="3"/>
        <v>I</v>
      </c>
      <c r="N39" s="105"/>
      <c r="O39" s="105"/>
      <c r="P39" s="105">
        <f t="shared" si="12"/>
        <v>13</v>
      </c>
      <c r="Q39" s="105">
        <f t="shared" si="13"/>
        <v>9</v>
      </c>
      <c r="R39" s="306" t="str">
        <f t="shared" si="6"/>
        <v>2.10</v>
      </c>
    </row>
    <row r="40" spans="1:18" ht="20.100000000000001" customHeight="1" x14ac:dyDescent="0.2">
      <c r="A40" s="338">
        <v>3</v>
      </c>
      <c r="B40" s="334" t="str">
        <f t="shared" si="2"/>
        <v>TRABAJOS FINALES</v>
      </c>
      <c r="C40" s="213">
        <f t="shared" si="0"/>
        <v>0</v>
      </c>
      <c r="D40" s="186"/>
      <c r="E40" s="280"/>
      <c r="F40" s="279"/>
      <c r="G40" s="187"/>
      <c r="H40" s="315" t="s">
        <v>1260</v>
      </c>
      <c r="I40" s="302"/>
      <c r="K40" s="188"/>
      <c r="L40" s="105" t="e">
        <f>IF(B40=0,0,IF(C40=0,#REF!,#REF!+1))</f>
        <v>#REF!</v>
      </c>
      <c r="M40" s="105" t="str">
        <f t="shared" si="3"/>
        <v>R</v>
      </c>
      <c r="N40" s="105"/>
      <c r="O40" s="105">
        <f t="shared" si="15"/>
        <v>1</v>
      </c>
      <c r="P40" s="105">
        <f t="shared" si="12"/>
        <v>14</v>
      </c>
      <c r="Q40" s="105">
        <f t="shared" si="13"/>
        <v>0</v>
      </c>
      <c r="R40" s="306">
        <f t="shared" si="6"/>
        <v>3</v>
      </c>
    </row>
    <row r="41" spans="1:18" ht="20.100000000000001" customHeight="1" x14ac:dyDescent="0.2">
      <c r="A41" s="305" t="s">
        <v>1373</v>
      </c>
      <c r="B41" s="120" t="str">
        <f t="shared" si="2"/>
        <v>Hablitacion de red media presion PE/Ac</v>
      </c>
      <c r="C41" s="213" t="str">
        <f t="shared" si="0"/>
        <v>GL</v>
      </c>
      <c r="D41" s="186">
        <v>1</v>
      </c>
      <c r="E41" s="280"/>
      <c r="F41" s="279"/>
      <c r="G41" s="187"/>
      <c r="H41" s="315" t="s">
        <v>1244</v>
      </c>
      <c r="I41" s="302" t="s">
        <v>1256</v>
      </c>
      <c r="K41" s="188"/>
      <c r="L41" s="105" t="e">
        <f t="shared" si="14"/>
        <v>#REF!</v>
      </c>
      <c r="M41" s="105" t="str">
        <f t="shared" si="3"/>
        <v>I</v>
      </c>
      <c r="N41" s="105"/>
      <c r="O41" s="105">
        <f t="shared" si="15"/>
        <v>1</v>
      </c>
      <c r="P41" s="105">
        <f t="shared" si="12"/>
        <v>15</v>
      </c>
      <c r="Q41" s="105">
        <f t="shared" si="13"/>
        <v>1</v>
      </c>
      <c r="R41" s="306" t="str">
        <f t="shared" si="6"/>
        <v>3.1</v>
      </c>
    </row>
    <row r="42" spans="1:18" ht="20.100000000000001" customHeight="1" x14ac:dyDescent="0.2">
      <c r="A42" s="305" t="s">
        <v>1374</v>
      </c>
      <c r="B42" s="120" t="str">
        <f t="shared" si="2"/>
        <v>Limpieza de Obra</v>
      </c>
      <c r="C42" s="213" t="str">
        <f t="shared" si="0"/>
        <v>GL</v>
      </c>
      <c r="D42" s="186">
        <v>1</v>
      </c>
      <c r="E42" s="280"/>
      <c r="F42" s="279"/>
      <c r="G42" s="187"/>
      <c r="H42" s="315" t="s">
        <v>1249</v>
      </c>
      <c r="I42" s="302" t="s">
        <v>1256</v>
      </c>
      <c r="K42" s="188"/>
      <c r="L42" s="105" t="e">
        <f>IF(B42=0,0,IF(C42=0,L41,L41+1))</f>
        <v>#REF!</v>
      </c>
      <c r="M42" s="105" t="str">
        <f t="shared" si="3"/>
        <v>I</v>
      </c>
      <c r="N42" s="105"/>
      <c r="O42" s="105">
        <f>IF(B42=0,0,IF(K42="S",O41,IF(M42="R",O41+1,O41)))</f>
        <v>1</v>
      </c>
      <c r="P42" s="105">
        <f t="shared" si="12"/>
        <v>16</v>
      </c>
      <c r="Q42" s="105">
        <f t="shared" si="13"/>
        <v>2</v>
      </c>
      <c r="R42" s="306" t="str">
        <f t="shared" si="6"/>
        <v>3.2</v>
      </c>
    </row>
    <row r="43" spans="1:18" ht="20.100000000000001" customHeight="1" x14ac:dyDescent="0.2">
      <c r="A43" s="305" t="s">
        <v>1375</v>
      </c>
      <c r="B43" s="120" t="str">
        <f t="shared" si="2"/>
        <v>Doc. conforme a obra Aprobada por Ecogas (Cañería PE/Ac Red Media Presión)</v>
      </c>
      <c r="C43" s="213" t="str">
        <f t="shared" si="0"/>
        <v>GL</v>
      </c>
      <c r="D43" s="186">
        <v>1</v>
      </c>
      <c r="E43" s="280"/>
      <c r="F43" s="279"/>
      <c r="G43" s="187"/>
      <c r="H43" s="315" t="s">
        <v>1363</v>
      </c>
      <c r="I43" s="302" t="s">
        <v>1256</v>
      </c>
      <c r="K43" s="188"/>
      <c r="L43" s="105" t="e">
        <f t="shared" si="14"/>
        <v>#REF!</v>
      </c>
      <c r="M43" s="105" t="str">
        <f t="shared" si="3"/>
        <v>I</v>
      </c>
      <c r="N43" s="105"/>
      <c r="O43" s="105">
        <f t="shared" si="15"/>
        <v>1</v>
      </c>
      <c r="P43" s="105">
        <f t="shared" si="12"/>
        <v>17</v>
      </c>
      <c r="Q43" s="105">
        <f t="shared" si="13"/>
        <v>3</v>
      </c>
      <c r="R43" s="306" t="str">
        <f t="shared" si="6"/>
        <v>3.3</v>
      </c>
    </row>
    <row r="44" spans="1:18" ht="20.100000000000001" customHeight="1" x14ac:dyDescent="0.2">
      <c r="A44" s="368"/>
      <c r="B44" s="334">
        <f t="shared" si="2"/>
        <v>0</v>
      </c>
      <c r="C44" s="213">
        <f t="shared" si="0"/>
        <v>0</v>
      </c>
      <c r="D44" s="186"/>
      <c r="E44" s="280"/>
      <c r="F44" s="279"/>
      <c r="G44" s="187"/>
      <c r="H44" s="310"/>
      <c r="I44" s="302"/>
      <c r="K44" s="188"/>
      <c r="L44" s="105">
        <f>IF(B44=0,0,IF(C44=0,L43,L43+1))</f>
        <v>0</v>
      </c>
      <c r="M44" s="105">
        <f t="shared" si="3"/>
        <v>0</v>
      </c>
      <c r="N44" s="105"/>
      <c r="O44" s="105">
        <f>IF(B44=0,0,IF(K44="S",O43,IF(M44="R",O43+1,O43)))</f>
        <v>0</v>
      </c>
      <c r="P44" s="105">
        <f t="shared" si="12"/>
        <v>0</v>
      </c>
      <c r="Q44" s="105">
        <f t="shared" si="13"/>
        <v>0</v>
      </c>
      <c r="R44" s="306">
        <f t="shared" si="6"/>
        <v>0</v>
      </c>
    </row>
    <row r="45" spans="1:18" ht="20.100000000000001" customHeight="1" x14ac:dyDescent="0.2">
      <c r="A45" s="216"/>
      <c r="B45" s="120">
        <f t="shared" si="2"/>
        <v>0</v>
      </c>
      <c r="C45" s="213">
        <f t="shared" si="0"/>
        <v>0</v>
      </c>
      <c r="D45" s="186"/>
      <c r="E45" s="280"/>
      <c r="F45" s="279"/>
      <c r="G45" s="187"/>
      <c r="H45" s="315"/>
      <c r="I45" s="302"/>
      <c r="K45" s="188"/>
      <c r="L45" s="105">
        <f t="shared" si="4"/>
        <v>0</v>
      </c>
      <c r="M45" s="105">
        <f t="shared" si="3"/>
        <v>0</v>
      </c>
      <c r="N45" s="105"/>
      <c r="O45" s="105">
        <f t="shared" si="5"/>
        <v>0</v>
      </c>
      <c r="P45" s="105">
        <f t="shared" si="12"/>
        <v>0</v>
      </c>
      <c r="Q45" s="105">
        <f t="shared" si="13"/>
        <v>0</v>
      </c>
      <c r="R45" s="306">
        <f t="shared" si="6"/>
        <v>0</v>
      </c>
    </row>
    <row r="46" spans="1:18" ht="20.100000000000001" customHeight="1" x14ac:dyDescent="0.2">
      <c r="A46" s="216"/>
      <c r="B46" s="120">
        <f t="shared" si="2"/>
        <v>0</v>
      </c>
      <c r="C46" s="213">
        <f t="shared" si="0"/>
        <v>0</v>
      </c>
      <c r="D46" s="186"/>
      <c r="E46" s="280"/>
      <c r="F46" s="279"/>
      <c r="G46" s="187"/>
      <c r="H46" s="315"/>
      <c r="I46" s="302"/>
      <c r="K46" s="188"/>
      <c r="L46" s="105">
        <f t="shared" si="4"/>
        <v>0</v>
      </c>
      <c r="M46" s="105">
        <f t="shared" si="3"/>
        <v>0</v>
      </c>
      <c r="N46" s="105"/>
      <c r="O46" s="105">
        <f t="shared" si="5"/>
        <v>0</v>
      </c>
      <c r="P46" s="105">
        <f t="shared" si="12"/>
        <v>0</v>
      </c>
      <c r="Q46" s="105">
        <f t="shared" si="13"/>
        <v>0</v>
      </c>
      <c r="R46" s="306">
        <f t="shared" si="6"/>
        <v>0</v>
      </c>
    </row>
    <row r="47" spans="1:18" ht="20.100000000000001" customHeight="1" x14ac:dyDescent="0.2">
      <c r="A47" s="216"/>
      <c r="B47" s="120">
        <f t="shared" si="2"/>
        <v>0</v>
      </c>
      <c r="C47" s="213">
        <f t="shared" si="0"/>
        <v>0</v>
      </c>
      <c r="D47" s="186"/>
      <c r="E47" s="280"/>
      <c r="F47" s="279"/>
      <c r="G47" s="187"/>
      <c r="H47" s="315"/>
      <c r="I47" s="302"/>
      <c r="K47" s="188"/>
      <c r="L47" s="105">
        <f t="shared" si="4"/>
        <v>0</v>
      </c>
      <c r="M47" s="105">
        <f t="shared" si="3"/>
        <v>0</v>
      </c>
      <c r="N47" s="105"/>
      <c r="O47" s="105">
        <f t="shared" si="5"/>
        <v>0</v>
      </c>
      <c r="P47" s="105">
        <f t="shared" si="12"/>
        <v>0</v>
      </c>
      <c r="Q47" s="105">
        <f t="shared" si="13"/>
        <v>0</v>
      </c>
      <c r="R47" s="306">
        <f t="shared" si="6"/>
        <v>0</v>
      </c>
    </row>
    <row r="48" spans="1:18" ht="20.100000000000001" customHeight="1" x14ac:dyDescent="0.2">
      <c r="A48" s="216"/>
      <c r="B48" s="120">
        <f t="shared" si="2"/>
        <v>0</v>
      </c>
      <c r="C48" s="213">
        <f t="shared" si="0"/>
        <v>0</v>
      </c>
      <c r="D48" s="186"/>
      <c r="E48" s="280"/>
      <c r="F48" s="279"/>
      <c r="G48" s="187"/>
      <c r="H48" s="298"/>
      <c r="I48" s="302"/>
      <c r="K48" s="188"/>
      <c r="L48" s="105">
        <f t="shared" si="4"/>
        <v>0</v>
      </c>
      <c r="M48" s="105">
        <f t="shared" si="3"/>
        <v>0</v>
      </c>
      <c r="N48" s="105"/>
      <c r="O48" s="105">
        <f t="shared" si="5"/>
        <v>0</v>
      </c>
      <c r="P48" s="105">
        <f t="shared" ref="P48:P49" si="16">IF(C48=0,0,IF(C47=0,O47+1,O47))</f>
        <v>0</v>
      </c>
      <c r="Q48" s="105">
        <f t="shared" si="1"/>
        <v>0</v>
      </c>
      <c r="R48" s="306">
        <f t="shared" si="6"/>
        <v>0</v>
      </c>
    </row>
    <row r="49" spans="1:18" ht="20.100000000000001" customHeight="1" x14ac:dyDescent="0.2">
      <c r="A49" s="216"/>
      <c r="B49" s="120">
        <f t="shared" si="2"/>
        <v>0</v>
      </c>
      <c r="C49" s="213">
        <f t="shared" si="0"/>
        <v>0</v>
      </c>
      <c r="D49" s="186"/>
      <c r="E49" s="280"/>
      <c r="F49" s="279"/>
      <c r="G49" s="187"/>
      <c r="H49" s="298"/>
      <c r="I49" s="302"/>
      <c r="K49" s="188"/>
      <c r="L49" s="105">
        <f t="shared" si="4"/>
        <v>0</v>
      </c>
      <c r="M49" s="105">
        <f t="shared" si="3"/>
        <v>0</v>
      </c>
      <c r="N49" s="105"/>
      <c r="O49" s="105">
        <f t="shared" si="5"/>
        <v>0</v>
      </c>
      <c r="P49" s="105">
        <f t="shared" si="16"/>
        <v>0</v>
      </c>
      <c r="Q49" s="105">
        <f t="shared" si="1"/>
        <v>0</v>
      </c>
      <c r="R49" s="306">
        <f t="shared" si="6"/>
        <v>0</v>
      </c>
    </row>
    <row r="50" spans="1:18" ht="20.100000000000001" customHeight="1" x14ac:dyDescent="0.2">
      <c r="I50" s="207"/>
    </row>
    <row r="51" spans="1:18" ht="20.100000000000001" customHeight="1" x14ac:dyDescent="0.2">
      <c r="G51" s="207"/>
      <c r="I51" s="280"/>
    </row>
    <row r="52" spans="1:18" ht="20.100000000000001" customHeight="1" x14ac:dyDescent="0.2">
      <c r="I52" s="207"/>
    </row>
    <row r="53" spans="1:18" ht="20.100000000000001" customHeight="1" x14ac:dyDescent="0.2">
      <c r="I53" s="207"/>
    </row>
    <row r="54" spans="1:18" ht="20.100000000000001" customHeight="1" x14ac:dyDescent="0.2">
      <c r="I54" s="207"/>
    </row>
    <row r="55" spans="1:18" ht="20.100000000000001" customHeight="1" x14ac:dyDescent="0.2">
      <c r="I55" s="207"/>
    </row>
    <row r="56" spans="1:18" ht="20.100000000000001" customHeight="1" x14ac:dyDescent="0.2">
      <c r="I56" s="207"/>
    </row>
    <row r="57" spans="1:18" ht="20.100000000000001" customHeight="1" x14ac:dyDescent="0.2">
      <c r="I57" s="207"/>
    </row>
    <row r="58" spans="1:18" ht="20.100000000000001" customHeight="1" x14ac:dyDescent="0.2">
      <c r="I58" s="207"/>
    </row>
    <row r="59" spans="1:18" ht="20.100000000000001" customHeight="1" x14ac:dyDescent="0.2">
      <c r="I59" s="207"/>
    </row>
    <row r="60" spans="1:18" ht="20.100000000000001" customHeight="1" x14ac:dyDescent="0.2">
      <c r="I60" s="207"/>
    </row>
    <row r="61" spans="1:18" ht="20.100000000000001" customHeight="1" x14ac:dyDescent="0.2">
      <c r="I61" s="207"/>
    </row>
    <row r="62" spans="1:18" ht="20.100000000000001" customHeight="1" x14ac:dyDescent="0.2">
      <c r="I62" s="207"/>
    </row>
    <row r="63" spans="1:18" ht="20.100000000000001" customHeight="1" x14ac:dyDescent="0.2">
      <c r="I63" s="207"/>
    </row>
    <row r="64" spans="1:18" ht="20.100000000000001" customHeight="1" x14ac:dyDescent="0.2">
      <c r="I64" s="207"/>
    </row>
    <row r="65" spans="9:9" ht="20.100000000000001" customHeight="1" x14ac:dyDescent="0.2">
      <c r="I65" s="207"/>
    </row>
    <row r="66" spans="9:9" ht="20.100000000000001" customHeight="1" x14ac:dyDescent="0.2">
      <c r="I66" s="207"/>
    </row>
    <row r="67" spans="9:9" ht="20.100000000000001" customHeight="1" x14ac:dyDescent="0.2">
      <c r="I67" s="207"/>
    </row>
    <row r="68" spans="9:9" ht="20.100000000000001" customHeight="1" x14ac:dyDescent="0.2">
      <c r="I68" s="207"/>
    </row>
    <row r="69" spans="9:9" ht="20.100000000000001" customHeight="1" x14ac:dyDescent="0.2">
      <c r="I69" s="207"/>
    </row>
    <row r="70" spans="9:9" ht="20.100000000000001" customHeight="1" x14ac:dyDescent="0.2">
      <c r="I70" s="207"/>
    </row>
    <row r="71" spans="9:9" ht="20.100000000000001" customHeight="1" x14ac:dyDescent="0.2">
      <c r="I71" s="207"/>
    </row>
    <row r="72" spans="9:9" ht="20.100000000000001" customHeight="1" x14ac:dyDescent="0.2">
      <c r="I72" s="207"/>
    </row>
    <row r="73" spans="9:9" ht="20.100000000000001" customHeight="1" x14ac:dyDescent="0.2">
      <c r="I73" s="207"/>
    </row>
    <row r="74" spans="9:9" ht="20.100000000000001" customHeight="1" x14ac:dyDescent="0.2">
      <c r="I74" s="207"/>
    </row>
    <row r="75" spans="9:9" ht="20.100000000000001" customHeight="1" x14ac:dyDescent="0.2">
      <c r="I75" s="207"/>
    </row>
    <row r="76" spans="9:9" ht="20.100000000000001" customHeight="1" x14ac:dyDescent="0.2">
      <c r="I76" s="207"/>
    </row>
    <row r="77" spans="9:9" ht="20.100000000000001" customHeight="1" x14ac:dyDescent="0.2">
      <c r="I77" s="207"/>
    </row>
    <row r="78" spans="9:9" ht="20.100000000000001" customHeight="1" x14ac:dyDescent="0.2">
      <c r="I78" s="207"/>
    </row>
    <row r="79" spans="9:9" ht="20.100000000000001" customHeight="1" x14ac:dyDescent="0.2">
      <c r="I79" s="207"/>
    </row>
    <row r="80" spans="9:9" ht="20.100000000000001" customHeight="1" x14ac:dyDescent="0.2">
      <c r="I80" s="207"/>
    </row>
    <row r="81" spans="9:9" ht="20.100000000000001" customHeight="1" x14ac:dyDescent="0.2">
      <c r="I81" s="207"/>
    </row>
    <row r="82" spans="9:9" ht="20.100000000000001" customHeight="1" x14ac:dyDescent="0.2">
      <c r="I82" s="207"/>
    </row>
    <row r="83" spans="9:9" ht="20.100000000000001" customHeight="1" x14ac:dyDescent="0.2">
      <c r="I83" s="207"/>
    </row>
    <row r="84" spans="9:9" ht="20.100000000000001" customHeight="1" x14ac:dyDescent="0.2">
      <c r="I84" s="207"/>
    </row>
    <row r="85" spans="9:9" ht="20.100000000000001" customHeight="1" x14ac:dyDescent="0.2">
      <c r="I85" s="207"/>
    </row>
    <row r="86" spans="9:9" ht="20.100000000000001" customHeight="1" x14ac:dyDescent="0.2">
      <c r="I86" s="207"/>
    </row>
    <row r="87" spans="9:9" ht="20.100000000000001" customHeight="1" x14ac:dyDescent="0.2">
      <c r="I87" s="207"/>
    </row>
    <row r="88" spans="9:9" ht="20.100000000000001" customHeight="1" x14ac:dyDescent="0.2">
      <c r="I88" s="207"/>
    </row>
    <row r="89" spans="9:9" ht="20.100000000000001" customHeight="1" x14ac:dyDescent="0.2">
      <c r="I89" s="207"/>
    </row>
    <row r="90" spans="9:9" ht="20.100000000000001" customHeight="1" x14ac:dyDescent="0.2">
      <c r="I90" s="207"/>
    </row>
    <row r="91" spans="9:9" ht="20.100000000000001" customHeight="1" x14ac:dyDescent="0.2">
      <c r="I91" s="207"/>
    </row>
    <row r="92" spans="9:9" ht="20.100000000000001" customHeight="1" x14ac:dyDescent="0.2">
      <c r="I92" s="207"/>
    </row>
    <row r="93" spans="9:9" ht="20.100000000000001" customHeight="1" x14ac:dyDescent="0.2">
      <c r="I93" s="207"/>
    </row>
    <row r="94" spans="9:9" ht="20.100000000000001" customHeight="1" x14ac:dyDescent="0.2">
      <c r="I94" s="207"/>
    </row>
    <row r="95" spans="9:9" ht="20.100000000000001" customHeight="1" x14ac:dyDescent="0.2">
      <c r="I95" s="207"/>
    </row>
    <row r="96" spans="9:9" ht="20.100000000000001" customHeight="1" x14ac:dyDescent="0.2">
      <c r="I96" s="207"/>
    </row>
    <row r="97" spans="9:9" ht="20.100000000000001" customHeight="1" x14ac:dyDescent="0.2">
      <c r="I97" s="207"/>
    </row>
    <row r="98" spans="9:9" ht="20.100000000000001" customHeight="1" x14ac:dyDescent="0.2">
      <c r="I98" s="207"/>
    </row>
    <row r="99" spans="9:9" ht="20.100000000000001" customHeight="1" x14ac:dyDescent="0.2">
      <c r="I99" s="207"/>
    </row>
    <row r="100" spans="9:9" ht="20.100000000000001" customHeight="1" x14ac:dyDescent="0.2">
      <c r="I100" s="207"/>
    </row>
    <row r="101" spans="9:9" ht="20.100000000000001" customHeight="1" x14ac:dyDescent="0.2">
      <c r="I101" s="207"/>
    </row>
    <row r="102" spans="9:9" ht="20.100000000000001" customHeight="1" x14ac:dyDescent="0.2">
      <c r="I102" s="207"/>
    </row>
    <row r="103" spans="9:9" ht="20.100000000000001" customHeight="1" x14ac:dyDescent="0.2">
      <c r="I103" s="207"/>
    </row>
    <row r="104" spans="9:9" ht="20.100000000000001" customHeight="1" x14ac:dyDescent="0.2">
      <c r="I104" s="207"/>
    </row>
    <row r="105" spans="9:9" ht="20.100000000000001" customHeight="1" x14ac:dyDescent="0.2">
      <c r="I105" s="207"/>
    </row>
    <row r="106" spans="9:9" ht="20.100000000000001" customHeight="1" x14ac:dyDescent="0.2">
      <c r="I106" s="207"/>
    </row>
    <row r="107" spans="9:9" ht="20.100000000000001" customHeight="1" x14ac:dyDescent="0.2">
      <c r="I107" s="207"/>
    </row>
    <row r="108" spans="9:9" ht="20.100000000000001" customHeight="1" x14ac:dyDescent="0.2">
      <c r="I108" s="207"/>
    </row>
    <row r="109" spans="9:9" ht="20.100000000000001" customHeight="1" x14ac:dyDescent="0.2">
      <c r="I109" s="207"/>
    </row>
    <row r="110" spans="9:9" ht="20.100000000000001" customHeight="1" x14ac:dyDescent="0.2">
      <c r="I110" s="207"/>
    </row>
    <row r="111" spans="9:9" ht="20.100000000000001" customHeight="1" x14ac:dyDescent="0.2">
      <c r="I111" s="207"/>
    </row>
    <row r="112" spans="9:9" ht="20.100000000000001" customHeight="1" x14ac:dyDescent="0.2">
      <c r="I112" s="207"/>
    </row>
    <row r="113" spans="9:9" ht="20.100000000000001" customHeight="1" x14ac:dyDescent="0.2">
      <c r="I113" s="207"/>
    </row>
    <row r="114" spans="9:9" ht="20.100000000000001" customHeight="1" x14ac:dyDescent="0.2">
      <c r="I114" s="207"/>
    </row>
    <row r="115" spans="9:9" ht="20.100000000000001" customHeight="1" x14ac:dyDescent="0.2">
      <c r="I115" s="207"/>
    </row>
    <row r="116" spans="9:9" ht="20.100000000000001" customHeight="1" x14ac:dyDescent="0.2">
      <c r="I116" s="207"/>
    </row>
    <row r="117" spans="9:9" ht="20.100000000000001" customHeight="1" x14ac:dyDescent="0.2">
      <c r="I117" s="207"/>
    </row>
    <row r="118" spans="9:9" ht="20.100000000000001" customHeight="1" x14ac:dyDescent="0.2">
      <c r="I118" s="207"/>
    </row>
    <row r="119" spans="9:9" ht="20.100000000000001" customHeight="1" x14ac:dyDescent="0.2">
      <c r="I119" s="207"/>
    </row>
    <row r="120" spans="9:9" ht="20.100000000000001" customHeight="1" x14ac:dyDescent="0.2">
      <c r="I120" s="207"/>
    </row>
    <row r="121" spans="9:9" ht="20.100000000000001" customHeight="1" x14ac:dyDescent="0.2">
      <c r="I121" s="207"/>
    </row>
    <row r="122" spans="9:9" ht="20.100000000000001" customHeight="1" x14ac:dyDescent="0.2">
      <c r="I122" s="207"/>
    </row>
    <row r="123" spans="9:9" ht="20.100000000000001" customHeight="1" x14ac:dyDescent="0.2">
      <c r="I123" s="207"/>
    </row>
    <row r="124" spans="9:9" ht="20.100000000000001" customHeight="1" x14ac:dyDescent="0.2">
      <c r="I124" s="207"/>
    </row>
    <row r="125" spans="9:9" ht="20.100000000000001" customHeight="1" x14ac:dyDescent="0.2">
      <c r="I125" s="207"/>
    </row>
    <row r="126" spans="9:9" ht="20.100000000000001" customHeight="1" x14ac:dyDescent="0.2">
      <c r="I126" s="207"/>
    </row>
    <row r="127" spans="9:9" ht="20.100000000000001" customHeight="1" x14ac:dyDescent="0.2">
      <c r="I127" s="207"/>
    </row>
    <row r="128" spans="9:9" ht="20.100000000000001" customHeight="1" x14ac:dyDescent="0.2">
      <c r="I128" s="207"/>
    </row>
    <row r="129" spans="2:9" ht="20.100000000000001" customHeight="1" x14ac:dyDescent="0.2">
      <c r="I129" s="207"/>
    </row>
    <row r="130" spans="2:9" ht="20.100000000000001" customHeight="1" x14ac:dyDescent="0.2">
      <c r="I130" s="207"/>
    </row>
    <row r="131" spans="2:9" ht="20.100000000000001" customHeight="1" x14ac:dyDescent="0.2">
      <c r="I131" s="207"/>
    </row>
    <row r="132" spans="2:9" ht="20.100000000000001" customHeight="1" x14ac:dyDescent="0.2">
      <c r="I132" s="207"/>
    </row>
    <row r="133" spans="2:9" ht="20.100000000000001" customHeight="1" x14ac:dyDescent="0.2">
      <c r="I133" s="207"/>
    </row>
    <row r="134" spans="2:9" ht="20.100000000000001" customHeight="1" x14ac:dyDescent="0.2">
      <c r="I134" s="207"/>
    </row>
    <row r="135" spans="2:9" ht="20.100000000000001" customHeight="1" x14ac:dyDescent="0.2">
      <c r="I135" s="207"/>
    </row>
    <row r="136" spans="2:9" ht="20.100000000000001" customHeight="1" x14ac:dyDescent="0.2">
      <c r="I136" s="207"/>
    </row>
    <row r="137" spans="2:9" ht="20.100000000000001" customHeight="1" x14ac:dyDescent="0.2">
      <c r="I137" s="207"/>
    </row>
    <row r="138" spans="2:9" ht="20.100000000000001" customHeight="1" x14ac:dyDescent="0.2">
      <c r="I138" s="207"/>
    </row>
    <row r="139" spans="2:9" ht="20.100000000000001" customHeight="1" x14ac:dyDescent="0.2">
      <c r="I139" s="207"/>
    </row>
    <row r="140" spans="2:9" ht="20.100000000000001" customHeight="1" x14ac:dyDescent="0.2">
      <c r="I140" s="207"/>
    </row>
    <row r="141" spans="2:9" ht="20.100000000000001" customHeight="1" x14ac:dyDescent="0.2">
      <c r="I141" s="207"/>
    </row>
    <row r="142" spans="2:9" ht="20.100000000000001" customHeight="1" x14ac:dyDescent="0.2">
      <c r="I142" s="207"/>
    </row>
    <row r="143" spans="2:9" ht="20.100000000000001" customHeight="1" x14ac:dyDescent="0.2">
      <c r="I143" s="207"/>
    </row>
    <row r="144" spans="2:9" ht="20.100000000000001" customHeight="1" x14ac:dyDescent="0.2">
      <c r="B144" s="122">
        <v>4</v>
      </c>
      <c r="I144" s="207"/>
    </row>
    <row r="145" spans="9:9" ht="20.100000000000001" customHeight="1" x14ac:dyDescent="0.2">
      <c r="I145" s="207"/>
    </row>
    <row r="146" spans="9:9" ht="20.100000000000001" customHeight="1" x14ac:dyDescent="0.2">
      <c r="I146" s="207"/>
    </row>
    <row r="147" spans="9:9" ht="20.100000000000001" customHeight="1" x14ac:dyDescent="0.2">
      <c r="I147" s="207"/>
    </row>
    <row r="148" spans="9:9" ht="20.100000000000001" customHeight="1" x14ac:dyDescent="0.2">
      <c r="I148" s="207"/>
    </row>
    <row r="149" spans="9:9" ht="20.100000000000001" customHeight="1" x14ac:dyDescent="0.2">
      <c r="I149" s="207"/>
    </row>
    <row r="150" spans="9:9" ht="20.100000000000001" customHeight="1" x14ac:dyDescent="0.2">
      <c r="I150" s="207"/>
    </row>
    <row r="151" spans="9:9" ht="20.100000000000001" customHeight="1" x14ac:dyDescent="0.2">
      <c r="I151" s="207"/>
    </row>
    <row r="152" spans="9:9" ht="20.100000000000001" customHeight="1" x14ac:dyDescent="0.2">
      <c r="I152" s="207"/>
    </row>
    <row r="153" spans="9:9" ht="20.100000000000001" customHeight="1" x14ac:dyDescent="0.2">
      <c r="I153" s="207"/>
    </row>
    <row r="154" spans="9:9" ht="20.100000000000001" customHeight="1" x14ac:dyDescent="0.2">
      <c r="I154" s="207"/>
    </row>
    <row r="155" spans="9:9" ht="20.100000000000001" customHeight="1" x14ac:dyDescent="0.2">
      <c r="I155" s="207"/>
    </row>
    <row r="156" spans="9:9" ht="20.100000000000001" customHeight="1" x14ac:dyDescent="0.2">
      <c r="I156" s="207"/>
    </row>
    <row r="157" spans="9:9" ht="20.100000000000001" customHeight="1" x14ac:dyDescent="0.2">
      <c r="I157" s="207"/>
    </row>
    <row r="158" spans="9:9" ht="20.100000000000001" customHeight="1" x14ac:dyDescent="0.2">
      <c r="I158" s="207"/>
    </row>
    <row r="159" spans="9:9" ht="20.100000000000001" customHeight="1" x14ac:dyDescent="0.2">
      <c r="I159" s="207"/>
    </row>
    <row r="160" spans="9:9" ht="20.100000000000001" customHeight="1" x14ac:dyDescent="0.2">
      <c r="I160" s="207"/>
    </row>
    <row r="161" spans="9:9" ht="20.100000000000001" customHeight="1" x14ac:dyDescent="0.2">
      <c r="I161" s="207"/>
    </row>
    <row r="162" spans="9:9" ht="20.100000000000001" customHeight="1" x14ac:dyDescent="0.2">
      <c r="I162" s="207"/>
    </row>
    <row r="163" spans="9:9" ht="20.100000000000001" customHeight="1" x14ac:dyDescent="0.2">
      <c r="I163" s="207"/>
    </row>
    <row r="164" spans="9:9" ht="20.100000000000001" customHeight="1" x14ac:dyDescent="0.2">
      <c r="I164" s="207"/>
    </row>
    <row r="165" spans="9:9" ht="20.100000000000001" customHeight="1" x14ac:dyDescent="0.2">
      <c r="I165" s="207"/>
    </row>
    <row r="166" spans="9:9" ht="20.100000000000001" customHeight="1" x14ac:dyDescent="0.2">
      <c r="I166" s="207"/>
    </row>
    <row r="167" spans="9:9" ht="20.100000000000001" customHeight="1" x14ac:dyDescent="0.2">
      <c r="I167" s="207"/>
    </row>
    <row r="168" spans="9:9" ht="20.100000000000001" customHeight="1" x14ac:dyDescent="0.2">
      <c r="I168" s="207"/>
    </row>
    <row r="169" spans="9:9" ht="20.100000000000001" customHeight="1" x14ac:dyDescent="0.2">
      <c r="I169" s="207"/>
    </row>
    <row r="170" spans="9:9" ht="20.100000000000001" customHeight="1" x14ac:dyDescent="0.2">
      <c r="I170" s="207"/>
    </row>
    <row r="171" spans="9:9" ht="20.100000000000001" customHeight="1" x14ac:dyDescent="0.2">
      <c r="I171" s="207"/>
    </row>
    <row r="172" spans="9:9" ht="20.100000000000001" customHeight="1" x14ac:dyDescent="0.2">
      <c r="I172" s="207"/>
    </row>
    <row r="173" spans="9:9" ht="20.100000000000001" customHeight="1" x14ac:dyDescent="0.2">
      <c r="I173" s="207"/>
    </row>
    <row r="174" spans="9:9" ht="20.100000000000001" customHeight="1" x14ac:dyDescent="0.2">
      <c r="I174" s="207"/>
    </row>
    <row r="175" spans="9:9" ht="20.100000000000001" customHeight="1" x14ac:dyDescent="0.2">
      <c r="I175" s="207"/>
    </row>
    <row r="176" spans="9:9" ht="20.100000000000001" customHeight="1" x14ac:dyDescent="0.2">
      <c r="I176" s="207"/>
    </row>
    <row r="177" spans="9:9" ht="20.100000000000001" customHeight="1" x14ac:dyDescent="0.2">
      <c r="I177" s="207"/>
    </row>
    <row r="178" spans="9:9" ht="20.100000000000001" customHeight="1" x14ac:dyDescent="0.2">
      <c r="I178" s="207"/>
    </row>
    <row r="179" spans="9:9" ht="20.100000000000001" customHeight="1" x14ac:dyDescent="0.2">
      <c r="I179" s="207"/>
    </row>
    <row r="180" spans="9:9" ht="20.100000000000001" customHeight="1" x14ac:dyDescent="0.2">
      <c r="I180" s="207"/>
    </row>
    <row r="181" spans="9:9" ht="20.100000000000001" customHeight="1" x14ac:dyDescent="0.2">
      <c r="I181" s="207"/>
    </row>
    <row r="182" spans="9:9" ht="20.100000000000001" customHeight="1" x14ac:dyDescent="0.2">
      <c r="I182" s="207"/>
    </row>
    <row r="183" spans="9:9" ht="20.100000000000001" customHeight="1" x14ac:dyDescent="0.2">
      <c r="I183" s="207"/>
    </row>
    <row r="184" spans="9:9" ht="20.100000000000001" customHeight="1" x14ac:dyDescent="0.2">
      <c r="I184" s="207"/>
    </row>
    <row r="185" spans="9:9" ht="20.100000000000001" customHeight="1" x14ac:dyDescent="0.2">
      <c r="I185" s="207"/>
    </row>
    <row r="186" spans="9:9" ht="20.100000000000001" customHeight="1" x14ac:dyDescent="0.2">
      <c r="I186" s="207"/>
    </row>
    <row r="187" spans="9:9" ht="20.100000000000001" customHeight="1" x14ac:dyDescent="0.2">
      <c r="I187" s="207"/>
    </row>
    <row r="188" spans="9:9" ht="20.100000000000001" customHeight="1" x14ac:dyDescent="0.2">
      <c r="I188" s="207"/>
    </row>
    <row r="189" spans="9:9" ht="20.100000000000001" customHeight="1" x14ac:dyDescent="0.2">
      <c r="I189" s="207"/>
    </row>
    <row r="190" spans="9:9" ht="20.100000000000001" customHeight="1" x14ac:dyDescent="0.2">
      <c r="I190" s="207"/>
    </row>
    <row r="191" spans="9:9" ht="20.100000000000001" customHeight="1" x14ac:dyDescent="0.2">
      <c r="I191" s="207"/>
    </row>
    <row r="192" spans="9:9" ht="20.100000000000001" customHeight="1" x14ac:dyDescent="0.2">
      <c r="I192" s="207"/>
    </row>
    <row r="193" spans="2:9" ht="20.100000000000001" customHeight="1" x14ac:dyDescent="0.2">
      <c r="I193" s="207"/>
    </row>
    <row r="194" spans="2:9" ht="20.100000000000001" customHeight="1" x14ac:dyDescent="0.2">
      <c r="B194" s="122">
        <v>4</v>
      </c>
      <c r="I194" s="207"/>
    </row>
    <row r="195" spans="2:9" ht="20.100000000000001" customHeight="1" x14ac:dyDescent="0.2">
      <c r="I195" s="207"/>
    </row>
    <row r="196" spans="2:9" ht="20.100000000000001" customHeight="1" x14ac:dyDescent="0.2">
      <c r="I196" s="207"/>
    </row>
    <row r="197" spans="2:9" ht="20.100000000000001" customHeight="1" x14ac:dyDescent="0.2">
      <c r="I197" s="207"/>
    </row>
    <row r="198" spans="2:9" ht="20.100000000000001" customHeight="1" x14ac:dyDescent="0.2">
      <c r="I198" s="207"/>
    </row>
    <row r="199" spans="2:9" ht="20.100000000000001" customHeight="1" x14ac:dyDescent="0.2">
      <c r="I199" s="207"/>
    </row>
    <row r="200" spans="2:9" ht="20.100000000000001" customHeight="1" x14ac:dyDescent="0.2">
      <c r="I200" s="207"/>
    </row>
    <row r="201" spans="2:9" ht="20.100000000000001" customHeight="1" x14ac:dyDescent="0.2">
      <c r="I201" s="207"/>
    </row>
    <row r="202" spans="2:9" ht="20.100000000000001" customHeight="1" x14ac:dyDescent="0.2">
      <c r="I202" s="207"/>
    </row>
    <row r="203" spans="2:9" ht="20.100000000000001" customHeight="1" x14ac:dyDescent="0.2">
      <c r="I203" s="207"/>
    </row>
    <row r="204" spans="2:9" ht="20.100000000000001" customHeight="1" x14ac:dyDescent="0.2">
      <c r="I204" s="207"/>
    </row>
    <row r="205" spans="2:9" ht="20.100000000000001" customHeight="1" x14ac:dyDescent="0.2">
      <c r="I205" s="207"/>
    </row>
    <row r="206" spans="2:9" ht="20.100000000000001" customHeight="1" x14ac:dyDescent="0.2">
      <c r="I206" s="207"/>
    </row>
    <row r="207" spans="2:9" ht="20.100000000000001" customHeight="1" x14ac:dyDescent="0.2">
      <c r="I207" s="207"/>
    </row>
    <row r="208" spans="2:9" ht="20.100000000000001" customHeight="1" x14ac:dyDescent="0.2">
      <c r="I208" s="207"/>
    </row>
    <row r="209" spans="9:9" ht="20.100000000000001" customHeight="1" x14ac:dyDescent="0.2">
      <c r="I209" s="207"/>
    </row>
    <row r="210" spans="9:9" ht="20.100000000000001" customHeight="1" x14ac:dyDescent="0.2">
      <c r="I210" s="207"/>
    </row>
    <row r="211" spans="9:9" ht="20.100000000000001" customHeight="1" x14ac:dyDescent="0.2">
      <c r="I211" s="207"/>
    </row>
    <row r="212" spans="9:9" ht="20.100000000000001" customHeight="1" x14ac:dyDescent="0.2">
      <c r="I212" s="207"/>
    </row>
    <row r="213" spans="9:9" ht="20.100000000000001" customHeight="1" x14ac:dyDescent="0.2">
      <c r="I213" s="207"/>
    </row>
    <row r="214" spans="9:9" ht="20.100000000000001" customHeight="1" x14ac:dyDescent="0.2">
      <c r="I214" s="207"/>
    </row>
    <row r="215" spans="9:9" ht="20.100000000000001" customHeight="1" x14ac:dyDescent="0.2">
      <c r="I215" s="207"/>
    </row>
    <row r="216" spans="9:9" ht="20.100000000000001" customHeight="1" x14ac:dyDescent="0.2">
      <c r="I216" s="207"/>
    </row>
    <row r="217" spans="9:9" ht="20.100000000000001" customHeight="1" x14ac:dyDescent="0.2">
      <c r="I217" s="207"/>
    </row>
    <row r="218" spans="9:9" ht="20.100000000000001" customHeight="1" x14ac:dyDescent="0.2">
      <c r="I218" s="207"/>
    </row>
    <row r="219" spans="9:9" ht="20.100000000000001" customHeight="1" x14ac:dyDescent="0.2">
      <c r="I219" s="207"/>
    </row>
    <row r="220" spans="9:9" ht="20.100000000000001" customHeight="1" x14ac:dyDescent="0.2">
      <c r="I220" s="207"/>
    </row>
    <row r="221" spans="9:9" ht="20.100000000000001" customHeight="1" x14ac:dyDescent="0.2">
      <c r="I221" s="207"/>
    </row>
    <row r="222" spans="9:9" ht="20.100000000000001" customHeight="1" x14ac:dyDescent="0.2">
      <c r="I222" s="207"/>
    </row>
    <row r="223" spans="9:9" ht="20.100000000000001" customHeight="1" x14ac:dyDescent="0.2">
      <c r="I223" s="207"/>
    </row>
    <row r="224" spans="9:9" ht="20.100000000000001" customHeight="1" x14ac:dyDescent="0.2">
      <c r="I224" s="207"/>
    </row>
    <row r="225" spans="9:9" ht="20.100000000000001" customHeight="1" x14ac:dyDescent="0.2">
      <c r="I225" s="207"/>
    </row>
    <row r="226" spans="9:9" ht="20.100000000000001" customHeight="1" x14ac:dyDescent="0.2">
      <c r="I226" s="207"/>
    </row>
    <row r="227" spans="9:9" ht="20.100000000000001" customHeight="1" x14ac:dyDescent="0.2">
      <c r="I227" s="207"/>
    </row>
    <row r="228" spans="9:9" ht="20.100000000000001" customHeight="1" x14ac:dyDescent="0.2">
      <c r="I228" s="207"/>
    </row>
    <row r="229" spans="9:9" ht="20.100000000000001" customHeight="1" x14ac:dyDescent="0.2">
      <c r="I229" s="207"/>
    </row>
    <row r="230" spans="9:9" ht="20.100000000000001" customHeight="1" x14ac:dyDescent="0.2">
      <c r="I230" s="207"/>
    </row>
    <row r="231" spans="9:9" ht="20.100000000000001" customHeight="1" x14ac:dyDescent="0.2">
      <c r="I231" s="207"/>
    </row>
    <row r="232" spans="9:9" ht="20.100000000000001" customHeight="1" x14ac:dyDescent="0.2">
      <c r="I232" s="207"/>
    </row>
    <row r="233" spans="9:9" ht="20.100000000000001" customHeight="1" x14ac:dyDescent="0.2">
      <c r="I233" s="207"/>
    </row>
    <row r="234" spans="9:9" ht="20.100000000000001" customHeight="1" x14ac:dyDescent="0.2">
      <c r="I234" s="207"/>
    </row>
    <row r="235" spans="9:9" ht="20.100000000000001" customHeight="1" x14ac:dyDescent="0.2">
      <c r="I235" s="207"/>
    </row>
    <row r="236" spans="9:9" ht="20.100000000000001" customHeight="1" x14ac:dyDescent="0.2">
      <c r="I236" s="207"/>
    </row>
    <row r="237" spans="9:9" ht="20.100000000000001" customHeight="1" x14ac:dyDescent="0.2">
      <c r="I237" s="207"/>
    </row>
    <row r="238" spans="9:9" ht="20.100000000000001" customHeight="1" x14ac:dyDescent="0.2">
      <c r="I238" s="207"/>
    </row>
    <row r="239" spans="9:9" ht="20.100000000000001" customHeight="1" x14ac:dyDescent="0.2">
      <c r="I239" s="207"/>
    </row>
    <row r="240" spans="9:9" ht="20.100000000000001" customHeight="1" x14ac:dyDescent="0.2">
      <c r="I240" s="207"/>
    </row>
    <row r="241" spans="2:9" ht="20.100000000000001" customHeight="1" x14ac:dyDescent="0.2">
      <c r="I241" s="207"/>
    </row>
    <row r="242" spans="2:9" ht="20.100000000000001" customHeight="1" x14ac:dyDescent="0.2">
      <c r="I242" s="207"/>
    </row>
    <row r="243" spans="2:9" ht="20.100000000000001" customHeight="1" x14ac:dyDescent="0.2">
      <c r="I243" s="207"/>
    </row>
    <row r="244" spans="2:9" ht="20.100000000000001" customHeight="1" x14ac:dyDescent="0.2">
      <c r="B244" s="122">
        <v>4</v>
      </c>
      <c r="I244" s="207"/>
    </row>
    <row r="245" spans="2:9" ht="20.100000000000001" customHeight="1" x14ac:dyDescent="0.2">
      <c r="I245" s="207"/>
    </row>
    <row r="246" spans="2:9" ht="20.100000000000001" customHeight="1" x14ac:dyDescent="0.2">
      <c r="I246" s="207"/>
    </row>
    <row r="247" spans="2:9" ht="20.100000000000001" customHeight="1" x14ac:dyDescent="0.2">
      <c r="I247" s="207"/>
    </row>
    <row r="248" spans="2:9" ht="20.100000000000001" customHeight="1" x14ac:dyDescent="0.2">
      <c r="I248" s="207"/>
    </row>
    <row r="249" spans="2:9" ht="20.100000000000001" customHeight="1" x14ac:dyDescent="0.2">
      <c r="I249" s="207"/>
    </row>
    <row r="250" spans="2:9" ht="20.100000000000001" customHeight="1" x14ac:dyDescent="0.2">
      <c r="I250" s="207"/>
    </row>
    <row r="251" spans="2:9" ht="20.100000000000001" customHeight="1" x14ac:dyDescent="0.2">
      <c r="I251" s="207"/>
    </row>
    <row r="252" spans="2:9" ht="20.100000000000001" customHeight="1" x14ac:dyDescent="0.2">
      <c r="I252" s="207"/>
    </row>
    <row r="253" spans="2:9" ht="20.100000000000001" customHeight="1" x14ac:dyDescent="0.2">
      <c r="I253" s="207"/>
    </row>
    <row r="254" spans="2:9" ht="20.100000000000001" customHeight="1" x14ac:dyDescent="0.2">
      <c r="I254" s="207"/>
    </row>
    <row r="255" spans="2:9" ht="20.100000000000001" customHeight="1" x14ac:dyDescent="0.2">
      <c r="I255" s="207"/>
    </row>
    <row r="256" spans="2:9" ht="20.100000000000001" customHeight="1" x14ac:dyDescent="0.2">
      <c r="I256" s="207"/>
    </row>
    <row r="257" spans="9:9" ht="20.100000000000001" customHeight="1" x14ac:dyDescent="0.2">
      <c r="I257" s="207"/>
    </row>
    <row r="258" spans="9:9" ht="20.100000000000001" customHeight="1" x14ac:dyDescent="0.2">
      <c r="I258" s="207"/>
    </row>
    <row r="259" spans="9:9" ht="20.100000000000001" customHeight="1" x14ac:dyDescent="0.2">
      <c r="I259" s="207"/>
    </row>
    <row r="260" spans="9:9" ht="20.100000000000001" customHeight="1" x14ac:dyDescent="0.2">
      <c r="I260" s="207"/>
    </row>
    <row r="261" spans="9:9" ht="20.100000000000001" customHeight="1" x14ac:dyDescent="0.2">
      <c r="I261" s="207"/>
    </row>
    <row r="262" spans="9:9" ht="20.100000000000001" customHeight="1" x14ac:dyDescent="0.2">
      <c r="I262" s="207"/>
    </row>
    <row r="263" spans="9:9" ht="20.100000000000001" customHeight="1" x14ac:dyDescent="0.2">
      <c r="I263" s="207"/>
    </row>
    <row r="264" spans="9:9" ht="20.100000000000001" customHeight="1" x14ac:dyDescent="0.2">
      <c r="I264" s="207"/>
    </row>
    <row r="265" spans="9:9" ht="20.100000000000001" customHeight="1" x14ac:dyDescent="0.2">
      <c r="I265" s="207"/>
    </row>
    <row r="266" spans="9:9" ht="20.100000000000001" customHeight="1" x14ac:dyDescent="0.2">
      <c r="I266" s="207"/>
    </row>
    <row r="267" spans="9:9" ht="20.100000000000001" customHeight="1" x14ac:dyDescent="0.2">
      <c r="I267" s="207"/>
    </row>
    <row r="268" spans="9:9" ht="20.100000000000001" customHeight="1" x14ac:dyDescent="0.2">
      <c r="I268" s="207"/>
    </row>
    <row r="269" spans="9:9" ht="20.100000000000001" customHeight="1" x14ac:dyDescent="0.2">
      <c r="I269" s="207"/>
    </row>
    <row r="270" spans="9:9" ht="20.100000000000001" customHeight="1" x14ac:dyDescent="0.2">
      <c r="I270" s="207"/>
    </row>
    <row r="271" spans="9:9" ht="20.100000000000001" customHeight="1" x14ac:dyDescent="0.2">
      <c r="I271" s="207"/>
    </row>
    <row r="272" spans="9:9" ht="20.100000000000001" customHeight="1" x14ac:dyDescent="0.2">
      <c r="I272" s="207"/>
    </row>
    <row r="273" spans="9:9" ht="20.100000000000001" customHeight="1" x14ac:dyDescent="0.2">
      <c r="I273" s="207"/>
    </row>
    <row r="274" spans="9:9" ht="20.100000000000001" customHeight="1" x14ac:dyDescent="0.2">
      <c r="I274" s="207"/>
    </row>
    <row r="275" spans="9:9" ht="20.100000000000001" customHeight="1" x14ac:dyDescent="0.2">
      <c r="I275" s="207"/>
    </row>
    <row r="276" spans="9:9" ht="20.100000000000001" customHeight="1" x14ac:dyDescent="0.2">
      <c r="I276" s="207"/>
    </row>
    <row r="277" spans="9:9" ht="20.100000000000001" customHeight="1" x14ac:dyDescent="0.2">
      <c r="I277" s="207"/>
    </row>
    <row r="278" spans="9:9" ht="20.100000000000001" customHeight="1" x14ac:dyDescent="0.2">
      <c r="I278" s="207"/>
    </row>
    <row r="279" spans="9:9" ht="20.100000000000001" customHeight="1" x14ac:dyDescent="0.2">
      <c r="I279" s="207"/>
    </row>
    <row r="280" spans="9:9" ht="20.100000000000001" customHeight="1" x14ac:dyDescent="0.2">
      <c r="I280" s="207"/>
    </row>
    <row r="281" spans="9:9" ht="20.100000000000001" customHeight="1" x14ac:dyDescent="0.2">
      <c r="I281" s="207"/>
    </row>
    <row r="282" spans="9:9" ht="20.100000000000001" customHeight="1" x14ac:dyDescent="0.2">
      <c r="I282" s="207"/>
    </row>
    <row r="283" spans="9:9" ht="20.100000000000001" customHeight="1" x14ac:dyDescent="0.2">
      <c r="I283" s="207"/>
    </row>
    <row r="284" spans="9:9" ht="20.100000000000001" customHeight="1" x14ac:dyDescent="0.2">
      <c r="I284" s="207"/>
    </row>
    <row r="285" spans="9:9" ht="20.100000000000001" customHeight="1" x14ac:dyDescent="0.2">
      <c r="I285" s="207"/>
    </row>
    <row r="286" spans="9:9" ht="20.100000000000001" customHeight="1" x14ac:dyDescent="0.2">
      <c r="I286" s="207"/>
    </row>
    <row r="287" spans="9:9" ht="20.100000000000001" customHeight="1" x14ac:dyDescent="0.2">
      <c r="I287" s="207"/>
    </row>
    <row r="288" spans="9:9" ht="20.100000000000001" customHeight="1" x14ac:dyDescent="0.2">
      <c r="I288" s="207"/>
    </row>
    <row r="289" spans="2:9" ht="20.100000000000001" customHeight="1" x14ac:dyDescent="0.2">
      <c r="I289" s="207"/>
    </row>
    <row r="290" spans="2:9" ht="20.100000000000001" customHeight="1" x14ac:dyDescent="0.2">
      <c r="I290" s="207"/>
    </row>
    <row r="291" spans="2:9" ht="20.100000000000001" customHeight="1" x14ac:dyDescent="0.2">
      <c r="I291" s="207"/>
    </row>
    <row r="292" spans="2:9" ht="20.100000000000001" customHeight="1" x14ac:dyDescent="0.2">
      <c r="I292" s="207"/>
    </row>
    <row r="293" spans="2:9" ht="20.100000000000001" customHeight="1" x14ac:dyDescent="0.2">
      <c r="I293" s="207"/>
    </row>
    <row r="294" spans="2:9" ht="20.100000000000001" customHeight="1" x14ac:dyDescent="0.2">
      <c r="B294" s="122">
        <v>4</v>
      </c>
      <c r="I294" s="207"/>
    </row>
    <row r="295" spans="2:9" ht="20.100000000000001" customHeight="1" x14ac:dyDescent="0.2">
      <c r="I295" s="207"/>
    </row>
    <row r="296" spans="2:9" ht="20.100000000000001" customHeight="1" x14ac:dyDescent="0.2">
      <c r="I296" s="207"/>
    </row>
    <row r="297" spans="2:9" ht="20.100000000000001" customHeight="1" x14ac:dyDescent="0.2">
      <c r="I297" s="207"/>
    </row>
    <row r="298" spans="2:9" ht="20.100000000000001" customHeight="1" x14ac:dyDescent="0.2">
      <c r="I298" s="207"/>
    </row>
    <row r="299" spans="2:9" ht="20.100000000000001" customHeight="1" x14ac:dyDescent="0.2">
      <c r="I299" s="207"/>
    </row>
    <row r="300" spans="2:9" ht="20.100000000000001" customHeight="1" x14ac:dyDescent="0.2">
      <c r="I300" s="207"/>
    </row>
    <row r="301" spans="2:9" ht="20.100000000000001" customHeight="1" x14ac:dyDescent="0.2">
      <c r="I301" s="207"/>
    </row>
    <row r="302" spans="2:9" ht="20.100000000000001" customHeight="1" x14ac:dyDescent="0.2">
      <c r="I302" s="207"/>
    </row>
    <row r="303" spans="2:9" ht="20.100000000000001" customHeight="1" x14ac:dyDescent="0.2">
      <c r="I303" s="207"/>
    </row>
    <row r="304" spans="2:9" ht="20.100000000000001" customHeight="1" x14ac:dyDescent="0.2">
      <c r="I304" s="207"/>
    </row>
    <row r="305" spans="9:9" ht="20.100000000000001" customHeight="1" x14ac:dyDescent="0.2">
      <c r="I305" s="207"/>
    </row>
    <row r="306" spans="9:9" ht="20.100000000000001" customHeight="1" x14ac:dyDescent="0.2">
      <c r="I306" s="207"/>
    </row>
    <row r="307" spans="9:9" ht="20.100000000000001" customHeight="1" x14ac:dyDescent="0.2">
      <c r="I307" s="207"/>
    </row>
    <row r="308" spans="9:9" ht="20.100000000000001" customHeight="1" x14ac:dyDescent="0.2">
      <c r="I308" s="207"/>
    </row>
    <row r="309" spans="9:9" ht="20.100000000000001" customHeight="1" x14ac:dyDescent="0.2">
      <c r="I309" s="207"/>
    </row>
    <row r="310" spans="9:9" ht="20.100000000000001" customHeight="1" x14ac:dyDescent="0.2">
      <c r="I310" s="207"/>
    </row>
    <row r="311" spans="9:9" ht="20.100000000000001" customHeight="1" x14ac:dyDescent="0.2">
      <c r="I311" s="207"/>
    </row>
    <row r="312" spans="9:9" ht="20.100000000000001" customHeight="1" x14ac:dyDescent="0.2">
      <c r="I312" s="207"/>
    </row>
    <row r="313" spans="9:9" ht="20.100000000000001" customHeight="1" x14ac:dyDescent="0.2">
      <c r="I313" s="207"/>
    </row>
    <row r="314" spans="9:9" ht="20.100000000000001" customHeight="1" x14ac:dyDescent="0.2">
      <c r="I314" s="207"/>
    </row>
    <row r="315" spans="9:9" ht="20.100000000000001" customHeight="1" x14ac:dyDescent="0.2">
      <c r="I315" s="207"/>
    </row>
    <row r="316" spans="9:9" ht="20.100000000000001" customHeight="1" x14ac:dyDescent="0.2">
      <c r="I316" s="207"/>
    </row>
    <row r="317" spans="9:9" ht="20.100000000000001" customHeight="1" x14ac:dyDescent="0.2">
      <c r="I317" s="207"/>
    </row>
    <row r="318" spans="9:9" ht="20.100000000000001" customHeight="1" x14ac:dyDescent="0.2">
      <c r="I318" s="207"/>
    </row>
    <row r="319" spans="9:9" ht="20.100000000000001" customHeight="1" x14ac:dyDescent="0.2">
      <c r="I319" s="207"/>
    </row>
    <row r="320" spans="9:9" ht="20.100000000000001" customHeight="1" x14ac:dyDescent="0.2">
      <c r="I320" s="207"/>
    </row>
    <row r="321" spans="9:9" ht="20.100000000000001" customHeight="1" x14ac:dyDescent="0.2">
      <c r="I321" s="207"/>
    </row>
    <row r="322" spans="9:9" ht="20.100000000000001" customHeight="1" x14ac:dyDescent="0.2">
      <c r="I322" s="207"/>
    </row>
    <row r="323" spans="9:9" ht="20.100000000000001" customHeight="1" x14ac:dyDescent="0.2">
      <c r="I323" s="207"/>
    </row>
    <row r="324" spans="9:9" ht="20.100000000000001" customHeight="1" x14ac:dyDescent="0.2">
      <c r="I324" s="207"/>
    </row>
    <row r="325" spans="9:9" ht="20.100000000000001" customHeight="1" x14ac:dyDescent="0.2">
      <c r="I325" s="207"/>
    </row>
    <row r="326" spans="9:9" ht="20.100000000000001" customHeight="1" x14ac:dyDescent="0.2">
      <c r="I326" s="207"/>
    </row>
    <row r="327" spans="9:9" ht="20.100000000000001" customHeight="1" x14ac:dyDescent="0.2">
      <c r="I327" s="207"/>
    </row>
    <row r="328" spans="9:9" ht="20.100000000000001" customHeight="1" x14ac:dyDescent="0.2">
      <c r="I328" s="207"/>
    </row>
    <row r="329" spans="9:9" ht="20.100000000000001" customHeight="1" x14ac:dyDescent="0.2">
      <c r="I329" s="207"/>
    </row>
    <row r="330" spans="9:9" ht="20.100000000000001" customHeight="1" x14ac:dyDescent="0.2">
      <c r="I330" s="207"/>
    </row>
    <row r="331" spans="9:9" ht="20.100000000000001" customHeight="1" x14ac:dyDescent="0.2">
      <c r="I331" s="207"/>
    </row>
    <row r="332" spans="9:9" ht="20.100000000000001" customHeight="1" x14ac:dyDescent="0.2">
      <c r="I332" s="207"/>
    </row>
    <row r="333" spans="9:9" ht="20.100000000000001" customHeight="1" x14ac:dyDescent="0.2">
      <c r="I333" s="207"/>
    </row>
    <row r="334" spans="9:9" ht="20.100000000000001" customHeight="1" x14ac:dyDescent="0.2">
      <c r="I334" s="207"/>
    </row>
    <row r="335" spans="9:9" ht="20.100000000000001" customHeight="1" x14ac:dyDescent="0.2">
      <c r="I335" s="207"/>
    </row>
    <row r="336" spans="9:9" ht="20.100000000000001" customHeight="1" x14ac:dyDescent="0.2">
      <c r="I336" s="207"/>
    </row>
    <row r="337" spans="2:9" ht="20.100000000000001" customHeight="1" x14ac:dyDescent="0.2">
      <c r="I337" s="207"/>
    </row>
    <row r="338" spans="2:9" ht="20.100000000000001" customHeight="1" x14ac:dyDescent="0.2">
      <c r="I338" s="207"/>
    </row>
    <row r="339" spans="2:9" ht="20.100000000000001" customHeight="1" x14ac:dyDescent="0.2">
      <c r="I339" s="207"/>
    </row>
    <row r="340" spans="2:9" ht="20.100000000000001" customHeight="1" x14ac:dyDescent="0.2">
      <c r="I340" s="207"/>
    </row>
    <row r="341" spans="2:9" ht="20.100000000000001" customHeight="1" x14ac:dyDescent="0.2">
      <c r="I341" s="207"/>
    </row>
    <row r="342" spans="2:9" ht="20.100000000000001" customHeight="1" x14ac:dyDescent="0.2">
      <c r="I342" s="207"/>
    </row>
    <row r="343" spans="2:9" ht="20.100000000000001" customHeight="1" x14ac:dyDescent="0.2">
      <c r="I343" s="207"/>
    </row>
    <row r="344" spans="2:9" ht="20.100000000000001" customHeight="1" x14ac:dyDescent="0.2">
      <c r="B344" s="122">
        <v>5</v>
      </c>
      <c r="I344" s="207"/>
    </row>
    <row r="345" spans="2:9" ht="20.100000000000001" customHeight="1" x14ac:dyDescent="0.2">
      <c r="I345" s="207"/>
    </row>
    <row r="346" spans="2:9" ht="20.100000000000001" customHeight="1" x14ac:dyDescent="0.2">
      <c r="I346" s="207"/>
    </row>
    <row r="347" spans="2:9" ht="20.100000000000001" customHeight="1" x14ac:dyDescent="0.2">
      <c r="I347" s="207"/>
    </row>
    <row r="348" spans="2:9" ht="20.100000000000001" customHeight="1" x14ac:dyDescent="0.2">
      <c r="I348" s="207"/>
    </row>
    <row r="349" spans="2:9" ht="20.100000000000001" customHeight="1" x14ac:dyDescent="0.2">
      <c r="I349" s="207"/>
    </row>
    <row r="350" spans="2:9" ht="20.100000000000001" customHeight="1" x14ac:dyDescent="0.2">
      <c r="I350" s="207"/>
    </row>
    <row r="351" spans="2:9" ht="20.100000000000001" customHeight="1" x14ac:dyDescent="0.2">
      <c r="I351" s="207"/>
    </row>
    <row r="352" spans="2:9" ht="20.100000000000001" customHeight="1" x14ac:dyDescent="0.2">
      <c r="I352" s="207"/>
    </row>
    <row r="353" spans="9:9" ht="20.100000000000001" customHeight="1" x14ac:dyDescent="0.2">
      <c r="I353" s="207"/>
    </row>
    <row r="354" spans="9:9" ht="20.100000000000001" customHeight="1" x14ac:dyDescent="0.2">
      <c r="I354" s="207"/>
    </row>
    <row r="355" spans="9:9" ht="20.100000000000001" customHeight="1" x14ac:dyDescent="0.2">
      <c r="I355" s="207"/>
    </row>
    <row r="356" spans="9:9" ht="20.100000000000001" customHeight="1" x14ac:dyDescent="0.2">
      <c r="I356" s="207"/>
    </row>
    <row r="357" spans="9:9" ht="20.100000000000001" customHeight="1" x14ac:dyDescent="0.2">
      <c r="I357" s="207"/>
    </row>
    <row r="358" spans="9:9" ht="20.100000000000001" customHeight="1" x14ac:dyDescent="0.2">
      <c r="I358" s="207"/>
    </row>
    <row r="359" spans="9:9" ht="20.100000000000001" customHeight="1" x14ac:dyDescent="0.2">
      <c r="I359" s="207"/>
    </row>
    <row r="360" spans="9:9" ht="20.100000000000001" customHeight="1" x14ac:dyDescent="0.2">
      <c r="I360" s="207"/>
    </row>
    <row r="361" spans="9:9" ht="20.100000000000001" customHeight="1" x14ac:dyDescent="0.2">
      <c r="I361" s="207"/>
    </row>
    <row r="362" spans="9:9" ht="20.100000000000001" customHeight="1" x14ac:dyDescent="0.2">
      <c r="I362" s="207"/>
    </row>
    <row r="363" spans="9:9" ht="20.100000000000001" customHeight="1" x14ac:dyDescent="0.2">
      <c r="I363" s="207"/>
    </row>
    <row r="364" spans="9:9" ht="20.100000000000001" customHeight="1" x14ac:dyDescent="0.2">
      <c r="I364" s="207"/>
    </row>
    <row r="365" spans="9:9" ht="20.100000000000001" customHeight="1" x14ac:dyDescent="0.2">
      <c r="I365" s="207"/>
    </row>
    <row r="366" spans="9:9" ht="20.100000000000001" customHeight="1" x14ac:dyDescent="0.2">
      <c r="I366" s="207"/>
    </row>
    <row r="367" spans="9:9" ht="20.100000000000001" customHeight="1" x14ac:dyDescent="0.2">
      <c r="I367" s="207"/>
    </row>
    <row r="368" spans="9:9" ht="20.100000000000001" customHeight="1" x14ac:dyDescent="0.2">
      <c r="I368" s="207"/>
    </row>
    <row r="369" spans="9:9" ht="20.100000000000001" customHeight="1" x14ac:dyDescent="0.2">
      <c r="I369" s="207"/>
    </row>
    <row r="370" spans="9:9" ht="20.100000000000001" customHeight="1" x14ac:dyDescent="0.2">
      <c r="I370" s="207"/>
    </row>
    <row r="371" spans="9:9" ht="20.100000000000001" customHeight="1" x14ac:dyDescent="0.2">
      <c r="I371" s="207"/>
    </row>
    <row r="372" spans="9:9" ht="20.100000000000001" customHeight="1" x14ac:dyDescent="0.2">
      <c r="I372" s="207"/>
    </row>
    <row r="373" spans="9:9" ht="20.100000000000001" customHeight="1" x14ac:dyDescent="0.2">
      <c r="I373" s="207"/>
    </row>
    <row r="374" spans="9:9" ht="20.100000000000001" customHeight="1" x14ac:dyDescent="0.2">
      <c r="I374" s="207"/>
    </row>
    <row r="375" spans="9:9" ht="20.100000000000001" customHeight="1" x14ac:dyDescent="0.2">
      <c r="I375" s="207"/>
    </row>
    <row r="376" spans="9:9" ht="20.100000000000001" customHeight="1" x14ac:dyDescent="0.2">
      <c r="I376" s="207"/>
    </row>
    <row r="377" spans="9:9" ht="20.100000000000001" customHeight="1" x14ac:dyDescent="0.2">
      <c r="I377" s="207"/>
    </row>
    <row r="378" spans="9:9" ht="20.100000000000001" customHeight="1" x14ac:dyDescent="0.2">
      <c r="I378" s="207"/>
    </row>
    <row r="379" spans="9:9" ht="20.100000000000001" customHeight="1" x14ac:dyDescent="0.2">
      <c r="I379" s="207"/>
    </row>
    <row r="380" spans="9:9" ht="20.100000000000001" customHeight="1" x14ac:dyDescent="0.2">
      <c r="I380" s="207"/>
    </row>
    <row r="381" spans="9:9" ht="20.100000000000001" customHeight="1" x14ac:dyDescent="0.2">
      <c r="I381" s="207"/>
    </row>
    <row r="382" spans="9:9" ht="20.100000000000001" customHeight="1" x14ac:dyDescent="0.2">
      <c r="I382" s="207"/>
    </row>
    <row r="383" spans="9:9" ht="20.100000000000001" customHeight="1" x14ac:dyDescent="0.2">
      <c r="I383" s="207"/>
    </row>
    <row r="384" spans="9:9" ht="20.100000000000001" customHeight="1" x14ac:dyDescent="0.2">
      <c r="I384" s="207"/>
    </row>
    <row r="385" spans="2:9" ht="20.100000000000001" customHeight="1" x14ac:dyDescent="0.2">
      <c r="I385" s="207"/>
    </row>
    <row r="386" spans="2:9" ht="20.100000000000001" customHeight="1" x14ac:dyDescent="0.2">
      <c r="I386" s="207"/>
    </row>
    <row r="387" spans="2:9" ht="20.100000000000001" customHeight="1" x14ac:dyDescent="0.2">
      <c r="I387" s="207"/>
    </row>
    <row r="388" spans="2:9" ht="20.100000000000001" customHeight="1" x14ac:dyDescent="0.2">
      <c r="I388" s="207"/>
    </row>
    <row r="389" spans="2:9" ht="20.100000000000001" customHeight="1" x14ac:dyDescent="0.2">
      <c r="I389" s="207"/>
    </row>
    <row r="390" spans="2:9" ht="20.100000000000001" customHeight="1" x14ac:dyDescent="0.2">
      <c r="I390" s="207"/>
    </row>
    <row r="391" spans="2:9" ht="20.100000000000001" customHeight="1" x14ac:dyDescent="0.2">
      <c r="I391" s="207"/>
    </row>
    <row r="392" spans="2:9" ht="20.100000000000001" customHeight="1" x14ac:dyDescent="0.2">
      <c r="I392" s="207"/>
    </row>
    <row r="393" spans="2:9" ht="20.100000000000001" customHeight="1" x14ac:dyDescent="0.2">
      <c r="I393" s="207"/>
    </row>
    <row r="394" spans="2:9" ht="20.100000000000001" customHeight="1" x14ac:dyDescent="0.2">
      <c r="B394" s="122">
        <v>5</v>
      </c>
    </row>
    <row r="444" spans="2:2" ht="20.100000000000001" customHeight="1" x14ac:dyDescent="0.2">
      <c r="B444" s="122">
        <v>5</v>
      </c>
    </row>
    <row r="494" spans="2:2" ht="20.100000000000001" customHeight="1" x14ac:dyDescent="0.2">
      <c r="B494" s="122">
        <v>5</v>
      </c>
    </row>
    <row r="544" spans="2:2" ht="20.100000000000001" customHeight="1" x14ac:dyDescent="0.2">
      <c r="B544" s="122">
        <v>5</v>
      </c>
    </row>
    <row r="594" spans="2:2" ht="20.100000000000001" customHeight="1" x14ac:dyDescent="0.2">
      <c r="B594" s="122">
        <v>5</v>
      </c>
    </row>
    <row r="644" spans="2:2" ht="20.100000000000001" customHeight="1" x14ac:dyDescent="0.2">
      <c r="B644" s="122">
        <v>5</v>
      </c>
    </row>
    <row r="694" spans="2:2" ht="20.100000000000001" customHeight="1" x14ac:dyDescent="0.2">
      <c r="B694" s="122">
        <v>5</v>
      </c>
    </row>
    <row r="744" spans="2:2" ht="20.100000000000001" customHeight="1" x14ac:dyDescent="0.2">
      <c r="B744" s="122">
        <v>5</v>
      </c>
    </row>
    <row r="794" spans="2:2" ht="20.100000000000001" customHeight="1" x14ac:dyDescent="0.2">
      <c r="B794" s="122">
        <v>5</v>
      </c>
    </row>
    <row r="844" spans="2:2" ht="20.100000000000001" customHeight="1" x14ac:dyDescent="0.2">
      <c r="B844" s="122">
        <v>5</v>
      </c>
    </row>
    <row r="894" spans="2:2" ht="20.100000000000001" customHeight="1" x14ac:dyDescent="0.2">
      <c r="B894" s="122">
        <v>5</v>
      </c>
    </row>
    <row r="895" spans="2:2" ht="20.100000000000001" customHeight="1" x14ac:dyDescent="0.2">
      <c r="B895" s="122" t="e">
        <f>Datos!#REF!</f>
        <v>#REF!</v>
      </c>
    </row>
    <row r="944" spans="2:2" ht="20.100000000000001" customHeight="1" x14ac:dyDescent="0.2">
      <c r="B944" s="122">
        <v>5</v>
      </c>
    </row>
    <row r="945" spans="2:2" ht="20.100000000000001" customHeight="1" x14ac:dyDescent="0.2">
      <c r="B945" s="122" t="e">
        <f>Datos!#REF!</f>
        <v>#REF!</v>
      </c>
    </row>
    <row r="994" spans="2:2" ht="20.100000000000001" customHeight="1" x14ac:dyDescent="0.2">
      <c r="B994" s="122">
        <v>5</v>
      </c>
    </row>
    <row r="995" spans="2:2" ht="20.100000000000001" customHeight="1" x14ac:dyDescent="0.2">
      <c r="B995" s="122" t="e">
        <f>Datos!#REF!</f>
        <v>#REF!</v>
      </c>
    </row>
    <row r="1044" spans="2:2" ht="20.100000000000001" customHeight="1" x14ac:dyDescent="0.2">
      <c r="B1044" s="122">
        <v>5</v>
      </c>
    </row>
    <row r="1045" spans="2:2" ht="20.100000000000001" customHeight="1" x14ac:dyDescent="0.2">
      <c r="B1045" s="122" t="e">
        <f>Datos!#REF!</f>
        <v>#REF!</v>
      </c>
    </row>
    <row r="1095" spans="2:2" ht="20.100000000000001" customHeight="1" x14ac:dyDescent="0.2">
      <c r="B1095" s="122" t="e">
        <f>Datos!#REF!</f>
        <v>#REF!</v>
      </c>
    </row>
    <row r="1144" spans="2:2" ht="20.100000000000001" customHeight="1" x14ac:dyDescent="0.2">
      <c r="B1144" s="122">
        <v>7</v>
      </c>
    </row>
    <row r="1145" spans="2:2" ht="20.100000000000001" customHeight="1" x14ac:dyDescent="0.2">
      <c r="B1145" s="122" t="e">
        <f>Datos!#REF!</f>
        <v>#REF!</v>
      </c>
    </row>
    <row r="1195" spans="2:2" ht="20.100000000000001" customHeight="1" x14ac:dyDescent="0.2">
      <c r="B1195" s="122" t="e">
        <f>Datos!#REF!</f>
        <v>#REF!</v>
      </c>
    </row>
    <row r="1244" spans="2:2" ht="20.100000000000001" customHeight="1" x14ac:dyDescent="0.2">
      <c r="B1244" s="122">
        <v>8</v>
      </c>
    </row>
    <row r="1245" spans="2:2" ht="20.100000000000001" customHeight="1" x14ac:dyDescent="0.2">
      <c r="B1245" s="122" t="e">
        <f>Datos!#REF!</f>
        <v>#REF!</v>
      </c>
    </row>
    <row r="1294" spans="2:2" ht="20.100000000000001" customHeight="1" x14ac:dyDescent="0.2">
      <c r="B1294" s="122">
        <v>8</v>
      </c>
    </row>
    <row r="1295" spans="2:2" ht="20.100000000000001" customHeight="1" x14ac:dyDescent="0.2">
      <c r="B1295" s="122" t="e">
        <f>Datos!#REF!</f>
        <v>#REF!</v>
      </c>
    </row>
    <row r="1344" spans="2:2" ht="20.100000000000001" customHeight="1" x14ac:dyDescent="0.2">
      <c r="B1344" s="122">
        <v>8</v>
      </c>
    </row>
    <row r="1345" spans="2:2" ht="20.100000000000001" customHeight="1" x14ac:dyDescent="0.2">
      <c r="B1345" s="122" t="e">
        <f>Datos!#REF!</f>
        <v>#REF!</v>
      </c>
    </row>
    <row r="1394" spans="2:2" ht="20.100000000000001" customHeight="1" x14ac:dyDescent="0.2">
      <c r="B1394" s="122">
        <v>8</v>
      </c>
    </row>
    <row r="1395" spans="2:2" ht="20.100000000000001" customHeight="1" x14ac:dyDescent="0.2">
      <c r="B1395" s="122" t="e">
        <f>Datos!#REF!</f>
        <v>#REF!</v>
      </c>
    </row>
    <row r="1444" spans="2:2" ht="20.100000000000001" customHeight="1" x14ac:dyDescent="0.2">
      <c r="B1444" s="122">
        <v>8</v>
      </c>
    </row>
    <row r="1445" spans="2:2" ht="20.100000000000001" customHeight="1" x14ac:dyDescent="0.2">
      <c r="B1445" s="122" t="e">
        <f>Datos!#REF!</f>
        <v>#REF!</v>
      </c>
    </row>
    <row r="1495" spans="2:2" ht="20.100000000000001" customHeight="1" x14ac:dyDescent="0.2">
      <c r="B1495" s="122" t="e">
        <f>Datos!#REF!</f>
        <v>#REF!</v>
      </c>
    </row>
    <row r="1545" spans="2:2" ht="20.100000000000001" customHeight="1" x14ac:dyDescent="0.2">
      <c r="B1545" s="122" t="e">
        <f>Datos!#REF!</f>
        <v>#REF!</v>
      </c>
    </row>
    <row r="1595" spans="2:2" ht="20.100000000000001" customHeight="1" x14ac:dyDescent="0.2">
      <c r="B1595" s="122" t="e">
        <f>Datos!#REF!</f>
        <v>#REF!</v>
      </c>
    </row>
    <row r="1644" spans="2:2" ht="20.100000000000001" customHeight="1" x14ac:dyDescent="0.2">
      <c r="B1644" s="122">
        <v>12</v>
      </c>
    </row>
    <row r="1645" spans="2:2" ht="20.100000000000001" customHeight="1" x14ac:dyDescent="0.2">
      <c r="B1645" s="122" t="e">
        <f>Datos!#REF!</f>
        <v>#REF!</v>
      </c>
    </row>
    <row r="1694" spans="2:2" ht="20.100000000000001" customHeight="1" x14ac:dyDescent="0.2">
      <c r="B1694" s="122">
        <v>12</v>
      </c>
    </row>
    <row r="1695" spans="2:2" ht="20.100000000000001" customHeight="1" x14ac:dyDescent="0.2">
      <c r="B1695" s="122" t="e">
        <f>Datos!#REF!</f>
        <v>#REF!</v>
      </c>
    </row>
    <row r="1744" spans="2:2" ht="20.100000000000001" customHeight="1" x14ac:dyDescent="0.2">
      <c r="B1744" s="122">
        <v>12</v>
      </c>
    </row>
    <row r="1745" spans="2:2" ht="20.100000000000001" customHeight="1" x14ac:dyDescent="0.2">
      <c r="B1745" s="122" t="e">
        <f>Datos!#REF!</f>
        <v>#REF!</v>
      </c>
    </row>
    <row r="1794" spans="2:2" ht="20.100000000000001" customHeight="1" x14ac:dyDescent="0.2">
      <c r="B1794" s="122">
        <v>12</v>
      </c>
    </row>
    <row r="1795" spans="2:2" ht="20.100000000000001" customHeight="1" x14ac:dyDescent="0.2">
      <c r="B1795" s="122" t="e">
        <f>Datos!#REF!</f>
        <v>#REF!</v>
      </c>
    </row>
    <row r="1844" spans="2:2" ht="20.100000000000001" customHeight="1" x14ac:dyDescent="0.2">
      <c r="B1844" s="122">
        <v>12</v>
      </c>
    </row>
    <row r="1845" spans="2:2" ht="20.100000000000001" customHeight="1" x14ac:dyDescent="0.2">
      <c r="B1845" s="122" t="e">
        <f>Datos!#REF!</f>
        <v>#REF!</v>
      </c>
    </row>
    <row r="1894" spans="2:2" ht="20.100000000000001" customHeight="1" x14ac:dyDescent="0.2">
      <c r="B1894" s="122">
        <v>13</v>
      </c>
    </row>
    <row r="1895" spans="2:2" ht="20.100000000000001" customHeight="1" x14ac:dyDescent="0.2">
      <c r="B1895" s="122" t="e">
        <f>Datos!#REF!</f>
        <v>#REF!</v>
      </c>
    </row>
    <row r="1944" spans="2:2" ht="20.100000000000001" customHeight="1" x14ac:dyDescent="0.2">
      <c r="B1944" s="122">
        <v>13</v>
      </c>
    </row>
    <row r="1945" spans="2:2" ht="20.100000000000001" customHeight="1" x14ac:dyDescent="0.2">
      <c r="B1945" s="122" t="e">
        <f>Datos!#REF!</f>
        <v>#REF!</v>
      </c>
    </row>
  </sheetData>
  <mergeCells count="10">
    <mergeCell ref="H22:I22"/>
    <mergeCell ref="L22:R23"/>
    <mergeCell ref="A1:D1"/>
    <mergeCell ref="A12:D12"/>
    <mergeCell ref="F22:F23"/>
    <mergeCell ref="A20:D20"/>
    <mergeCell ref="A22:A23"/>
    <mergeCell ref="B22:B23"/>
    <mergeCell ref="C22:C23"/>
    <mergeCell ref="D22:D23"/>
  </mergeCells>
  <phoneticPr fontId="44" type="noConversion"/>
  <conditionalFormatting sqref="C14:C17">
    <cfRule type="expression" dxfId="172" priority="38" stopIfTrue="1">
      <formula>#REF!=1</formula>
    </cfRule>
  </conditionalFormatting>
  <conditionalFormatting sqref="A44:A49">
    <cfRule type="expression" dxfId="171" priority="39" stopIfTrue="1">
      <formula>#REF!&gt;0</formula>
    </cfRule>
    <cfRule type="expression" dxfId="170" priority="40" stopIfTrue="1">
      <formula>#REF!&gt;0</formula>
    </cfRule>
    <cfRule type="expression" dxfId="169" priority="41" stopIfTrue="1">
      <formula>#REF!&gt;0</formula>
    </cfRule>
  </conditionalFormatting>
  <conditionalFormatting sqref="C14:C17">
    <cfRule type="expression" dxfId="168" priority="46" stopIfTrue="1">
      <formula>#REF!=1</formula>
    </cfRule>
  </conditionalFormatting>
  <conditionalFormatting sqref="B25:B49">
    <cfRule type="expression" dxfId="167" priority="22" stopIfTrue="1">
      <formula>#REF!&gt;0</formula>
    </cfRule>
    <cfRule type="expression" dxfId="166" priority="23" stopIfTrue="1">
      <formula>#REF!&gt;0</formula>
    </cfRule>
    <cfRule type="expression" dxfId="165" priority="24" stopIfTrue="1">
      <formula>#REF!&gt;0</formula>
    </cfRule>
  </conditionalFormatting>
  <conditionalFormatting sqref="A25:A43">
    <cfRule type="expression" dxfId="164" priority="13" stopIfTrue="1">
      <formula>#REF!&gt;0</formula>
    </cfRule>
    <cfRule type="expression" dxfId="163" priority="14" stopIfTrue="1">
      <formula>#REF!&gt;0</formula>
    </cfRule>
    <cfRule type="expression" dxfId="162" priority="15"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Códigos'!$G:$G</xm:f>
          </x14:formula1>
          <xm:sqref>F25:F49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3" tint="0.59999389629810485"/>
  </sheetPr>
  <dimension ref="A1:EK3122"/>
  <sheetViews>
    <sheetView showGridLines="0" showZeros="0" tabSelected="1" view="pageBreakPreview" zoomScale="80" zoomScaleNormal="120" zoomScaleSheetLayoutView="80" workbookViewId="0">
      <selection activeCell="B468" sqref="B468"/>
    </sheetView>
  </sheetViews>
  <sheetFormatPr baseColWidth="10" defaultColWidth="11.42578125" defaultRowHeight="24" customHeight="1" x14ac:dyDescent="0.2"/>
  <cols>
    <col min="1" max="1" width="15.7109375" style="130" customWidth="1"/>
    <col min="2" max="2" width="20.7109375" style="130" customWidth="1"/>
    <col min="3" max="3" width="43.7109375" style="130" customWidth="1"/>
    <col min="4" max="4" width="10.7109375" style="130" customWidth="1"/>
    <col min="5" max="5" width="12.7109375" style="140" customWidth="1"/>
    <col min="6" max="7" width="15.7109375" style="141" customWidth="1"/>
    <col min="8" max="8" width="14.28515625" style="130" customWidth="1"/>
    <col min="9" max="141" width="11.42578125" style="289"/>
    <col min="142" max="16384" width="11.42578125" style="130"/>
  </cols>
  <sheetData>
    <row r="1" spans="1:141" ht="24" customHeight="1" thickTop="1" x14ac:dyDescent="0.2">
      <c r="A1" s="193" t="s">
        <v>37</v>
      </c>
      <c r="B1" s="194"/>
      <c r="C1" s="194"/>
      <c r="D1" s="194"/>
      <c r="E1" s="419"/>
      <c r="F1" s="194"/>
      <c r="G1" s="195"/>
    </row>
    <row r="2" spans="1:141" ht="24" customHeight="1" x14ac:dyDescent="0.2">
      <c r="A2" s="131" t="s">
        <v>724</v>
      </c>
      <c r="B2" s="132" t="str">
        <f>Comitente</f>
        <v>DIRECCIÓN PROVINCIAL RED DE GAS</v>
      </c>
      <c r="C2" s="127"/>
      <c r="D2" s="133"/>
      <c r="E2" s="133"/>
      <c r="F2" s="134"/>
      <c r="G2" s="135"/>
    </row>
    <row r="3" spans="1:141" ht="24" customHeight="1" x14ac:dyDescent="0.2">
      <c r="A3" s="131" t="s">
        <v>725</v>
      </c>
      <c r="B3" s="132">
        <f>Contratista</f>
        <v>0</v>
      </c>
      <c r="C3" s="128"/>
      <c r="D3" s="128"/>
      <c r="E3" s="420"/>
      <c r="F3" s="136"/>
      <c r="G3" s="137"/>
    </row>
    <row r="4" spans="1:141" ht="24" customHeight="1" x14ac:dyDescent="0.2">
      <c r="A4" s="131" t="s">
        <v>24</v>
      </c>
      <c r="B4" s="132" t="str">
        <f>Obra</f>
        <v>RED DE MEDIA PRESIÓN LOTEO CENTENARIO Y VILLA VIRGEN DEL ROSARIO</v>
      </c>
      <c r="C4" s="128"/>
      <c r="D4" s="128"/>
      <c r="E4" s="420"/>
      <c r="F4" s="136" t="s">
        <v>38</v>
      </c>
      <c r="G4" s="138">
        <f>Fecha_Base</f>
        <v>0</v>
      </c>
    </row>
    <row r="5" spans="1:141" ht="24" customHeight="1" x14ac:dyDescent="0.2">
      <c r="A5" s="139" t="s">
        <v>723</v>
      </c>
      <c r="B5" s="129" t="str">
        <f>Ubicación</f>
        <v>Departamento Chimbas</v>
      </c>
      <c r="C5" s="129"/>
      <c r="D5" s="140"/>
      <c r="E5" s="410"/>
      <c r="G5" s="142"/>
    </row>
    <row r="6" spans="1:141" ht="24" customHeight="1" x14ac:dyDescent="0.2">
      <c r="A6" s="139" t="s">
        <v>39</v>
      </c>
      <c r="B6" s="21">
        <f>IFERROR(VALUE(LEFT(B7,FIND(".",B7)-1)),"")</f>
        <v>1</v>
      </c>
      <c r="C6" s="130" t="str">
        <f>IFERROR(VLOOKUP(B6,Tabla_CyP,2,FALSE),"")</f>
        <v>TRABAJOS PRELIMINARES</v>
      </c>
      <c r="D6" s="130" t="str">
        <f>IFERROR(VALUE(LEFT(B6,FIND("-",B6)-1)),"")</f>
        <v/>
      </c>
      <c r="E6" s="410"/>
      <c r="G6" s="142"/>
    </row>
    <row r="7" spans="1:141" ht="24" customHeight="1" x14ac:dyDescent="0.2">
      <c r="A7" s="139" t="s">
        <v>25</v>
      </c>
      <c r="B7" s="143" t="s">
        <v>1364</v>
      </c>
      <c r="C7" s="130" t="str">
        <f>IFERROR(VLOOKUP(B7,Tabla_CyP,2,FALSE),"")</f>
        <v>Presentación de la Documentación ante la Distribuidora de Gas Cuyana</v>
      </c>
      <c r="D7" s="140"/>
      <c r="E7" s="410"/>
      <c r="F7" s="136" t="s">
        <v>26</v>
      </c>
      <c r="G7" s="144" t="str">
        <f>IFERROR(VLOOKUP(B7,Tabla_CyP,4,FALSE),"")</f>
        <v>GL</v>
      </c>
    </row>
    <row r="8" spans="1:141" ht="24" customHeight="1" x14ac:dyDescent="0.2">
      <c r="A8" s="139"/>
      <c r="B8" s="129"/>
      <c r="D8" s="140"/>
      <c r="E8" s="410"/>
      <c r="G8" s="142"/>
    </row>
    <row r="9" spans="1:141" ht="24" customHeight="1" x14ac:dyDescent="0.2">
      <c r="A9" s="437" t="s">
        <v>586</v>
      </c>
      <c r="B9" s="438"/>
      <c r="C9" s="439" t="s">
        <v>0</v>
      </c>
      <c r="D9" s="439" t="s">
        <v>27</v>
      </c>
      <c r="E9" s="441" t="s">
        <v>28</v>
      </c>
      <c r="F9" s="443" t="s">
        <v>29</v>
      </c>
      <c r="G9" s="435" t="s">
        <v>30</v>
      </c>
    </row>
    <row r="10" spans="1:141" s="140" customFormat="1" ht="24" customHeight="1" x14ac:dyDescent="0.2">
      <c r="A10" s="145" t="s">
        <v>587</v>
      </c>
      <c r="B10" s="146" t="s">
        <v>588</v>
      </c>
      <c r="C10" s="440"/>
      <c r="D10" s="440"/>
      <c r="E10" s="442"/>
      <c r="F10" s="444"/>
      <c r="G10" s="436"/>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90"/>
      <c r="BA10" s="290"/>
      <c r="BB10" s="290"/>
      <c r="BC10" s="290"/>
      <c r="BD10" s="290"/>
      <c r="BE10" s="290"/>
      <c r="BF10" s="290"/>
      <c r="BG10" s="290"/>
      <c r="BH10" s="290"/>
      <c r="BI10" s="290"/>
      <c r="BJ10" s="290"/>
      <c r="BK10" s="290"/>
      <c r="BL10" s="290"/>
      <c r="BM10" s="290"/>
      <c r="BN10" s="290"/>
      <c r="BO10" s="290"/>
      <c r="BP10" s="290"/>
      <c r="BQ10" s="290"/>
      <c r="BR10" s="290"/>
      <c r="BS10" s="290"/>
      <c r="BT10" s="290"/>
      <c r="BU10" s="290"/>
      <c r="BV10" s="290"/>
      <c r="BW10" s="290"/>
      <c r="BX10" s="290"/>
      <c r="BY10" s="290"/>
      <c r="BZ10" s="290"/>
      <c r="CA10" s="290"/>
      <c r="CB10" s="290"/>
      <c r="CC10" s="290"/>
      <c r="CD10" s="290"/>
      <c r="CE10" s="290"/>
      <c r="CF10" s="290"/>
      <c r="CG10" s="290"/>
      <c r="CH10" s="290"/>
      <c r="CI10" s="290"/>
      <c r="CJ10" s="290"/>
      <c r="CK10" s="290"/>
      <c r="CL10" s="290"/>
      <c r="CM10" s="290"/>
      <c r="CN10" s="290"/>
      <c r="CO10" s="290"/>
      <c r="CP10" s="290"/>
      <c r="CQ10" s="290"/>
      <c r="CR10" s="290"/>
      <c r="CS10" s="290"/>
      <c r="CT10" s="290"/>
      <c r="CU10" s="290"/>
      <c r="CV10" s="290"/>
      <c r="CW10" s="290"/>
      <c r="CX10" s="290"/>
      <c r="CY10" s="290"/>
      <c r="CZ10" s="290"/>
      <c r="DA10" s="290"/>
      <c r="DB10" s="290"/>
      <c r="DC10" s="290"/>
      <c r="DD10" s="290"/>
      <c r="DE10" s="290"/>
      <c r="DF10" s="290"/>
      <c r="DG10" s="290"/>
      <c r="DH10" s="290"/>
      <c r="DI10" s="290"/>
      <c r="DJ10" s="290"/>
      <c r="DK10" s="290"/>
      <c r="DL10" s="290"/>
      <c r="DM10" s="290"/>
      <c r="DN10" s="290"/>
      <c r="DO10" s="290"/>
      <c r="DP10" s="290"/>
      <c r="DQ10" s="290"/>
      <c r="DR10" s="290"/>
      <c r="DS10" s="290"/>
      <c r="DT10" s="290"/>
      <c r="DU10" s="290"/>
      <c r="DV10" s="290"/>
      <c r="DW10" s="290"/>
      <c r="DX10" s="290"/>
      <c r="DY10" s="290"/>
      <c r="DZ10" s="290"/>
      <c r="EA10" s="290"/>
      <c r="EB10" s="290"/>
      <c r="EC10" s="290"/>
      <c r="ED10" s="290"/>
      <c r="EE10" s="290"/>
      <c r="EF10" s="290"/>
      <c r="EG10" s="290"/>
      <c r="EH10" s="290"/>
      <c r="EI10" s="290"/>
      <c r="EJ10" s="290"/>
      <c r="EK10" s="290"/>
    </row>
    <row r="11" spans="1:141" ht="24" customHeight="1" x14ac:dyDescent="0.2">
      <c r="A11" s="205"/>
      <c r="B11" s="147"/>
      <c r="C11" s="203" t="s">
        <v>726</v>
      </c>
      <c r="D11" s="148"/>
      <c r="E11" s="149"/>
      <c r="F11" s="150"/>
      <c r="G11" s="151"/>
    </row>
    <row r="12" spans="1:141" s="289" customFormat="1" ht="24" customHeight="1" x14ac:dyDescent="0.2">
      <c r="A12" s="283" t="str">
        <f>IFERROR(VLOOKUP(C12,Tabla_Insumos,5,FALSE),"")</f>
        <v/>
      </c>
      <c r="B12" s="284" t="str">
        <f>IFERROR(VLOOKUP(C12,Tabla_Insumos,6,FALSE),"")</f>
        <v/>
      </c>
      <c r="C12" s="285"/>
      <c r="D12" s="286" t="str">
        <f t="shared" ref="D12:D17" si="0">IFERROR(VLOOKUP(C12,Tabla_Insumos,2,FALSE),"")</f>
        <v/>
      </c>
      <c r="E12" s="421"/>
      <c r="F12" s="287">
        <f>IFERROR(VLOOKUP(C12,Tabla_Insumos,4,FALSE),0)</f>
        <v>0</v>
      </c>
      <c r="G12" s="288">
        <f>ROUND(E12*F12,2)</f>
        <v>0</v>
      </c>
    </row>
    <row r="13" spans="1:141" s="289" customFormat="1" ht="24" customHeight="1" x14ac:dyDescent="0.2">
      <c r="A13" s="283"/>
      <c r="B13" s="284"/>
      <c r="C13" s="285"/>
      <c r="D13" s="286"/>
      <c r="E13" s="421"/>
      <c r="F13" s="287"/>
      <c r="G13" s="288"/>
    </row>
    <row r="14" spans="1:141" s="289" customFormat="1" ht="24" customHeight="1" x14ac:dyDescent="0.2">
      <c r="A14" s="283"/>
      <c r="B14" s="284"/>
      <c r="C14" s="285"/>
      <c r="D14" s="286"/>
      <c r="E14" s="421"/>
      <c r="F14" s="287"/>
      <c r="G14" s="288"/>
    </row>
    <row r="15" spans="1:141" s="289" customFormat="1" ht="24" customHeight="1" x14ac:dyDescent="0.2">
      <c r="A15" s="283"/>
      <c r="B15" s="284"/>
      <c r="C15" s="285"/>
      <c r="D15" s="286"/>
      <c r="E15" s="421"/>
      <c r="F15" s="287"/>
      <c r="G15" s="288"/>
    </row>
    <row r="16" spans="1:141" s="289" customFormat="1" ht="24" customHeight="1" x14ac:dyDescent="0.2">
      <c r="A16" s="283" t="str">
        <f t="shared" ref="A16:A17" si="1">IFERROR(VLOOKUP(C16,Tabla_Insumos,4,FALSE),"")</f>
        <v/>
      </c>
      <c r="B16" s="284" t="str">
        <f t="shared" ref="B16:B17" si="2">IFERROR(VLOOKUP(C16,Tabla_Insumos,5,FALSE),"")</f>
        <v/>
      </c>
      <c r="C16" s="285"/>
      <c r="D16" s="286" t="str">
        <f t="shared" si="0"/>
        <v/>
      </c>
      <c r="E16" s="421"/>
      <c r="F16" s="287">
        <f t="shared" ref="F16:F17" si="3">IFERROR(VLOOKUP(C16,Tabla_Insumos,3,FALSE),0)</f>
        <v>0</v>
      </c>
      <c r="G16" s="288">
        <f t="shared" ref="G16:G17" si="4">ROUND(E16*F16,2)</f>
        <v>0</v>
      </c>
    </row>
    <row r="17" spans="1:7" s="289" customFormat="1" ht="24" customHeight="1" x14ac:dyDescent="0.2">
      <c r="A17" s="283" t="str">
        <f t="shared" si="1"/>
        <v/>
      </c>
      <c r="B17" s="284" t="str">
        <f t="shared" si="2"/>
        <v/>
      </c>
      <c r="C17" s="285"/>
      <c r="D17" s="286" t="str">
        <f t="shared" si="0"/>
        <v/>
      </c>
      <c r="E17" s="421"/>
      <c r="F17" s="287">
        <f t="shared" si="3"/>
        <v>0</v>
      </c>
      <c r="G17" s="288">
        <f t="shared" si="4"/>
        <v>0</v>
      </c>
    </row>
    <row r="18" spans="1:7" ht="24" customHeight="1" x14ac:dyDescent="0.2">
      <c r="A18" s="152"/>
      <c r="D18" s="140"/>
      <c r="E18" s="410"/>
      <c r="F18" s="206" t="s">
        <v>31</v>
      </c>
      <c r="G18" s="153">
        <f>SUBTOTAL(9,G12:G17)</f>
        <v>0</v>
      </c>
    </row>
    <row r="19" spans="1:7" ht="24" customHeight="1" x14ac:dyDescent="0.2">
      <c r="A19" s="152"/>
      <c r="C19" s="154" t="s">
        <v>727</v>
      </c>
      <c r="D19" s="140"/>
      <c r="E19" s="410"/>
      <c r="G19" s="155"/>
    </row>
    <row r="20" spans="1:7" s="289" customFormat="1" ht="24" customHeight="1" x14ac:dyDescent="0.2">
      <c r="A20" s="283" t="str">
        <f t="shared" ref="A20:A25" si="5">IFERROR(VLOOKUP(C20,Tabla_Insumos,5,FALSE),"")</f>
        <v/>
      </c>
      <c r="B20" s="284" t="str">
        <f t="shared" ref="B20:B25" si="6">IFERROR(VLOOKUP(C20,Tabla_Insumos,6,FALSE),"")</f>
        <v/>
      </c>
      <c r="C20" s="285"/>
      <c r="D20" s="286" t="str">
        <f t="shared" ref="D20" si="7">IFERROR(VLOOKUP(C20,Tabla_Insumos,2,FALSE),"")</f>
        <v/>
      </c>
      <c r="E20" s="421"/>
      <c r="F20" s="287">
        <f t="shared" ref="F20:F25" si="8">IFERROR(VLOOKUP(C20,Tabla_Insumos,4,FALSE),0)</f>
        <v>0</v>
      </c>
      <c r="G20" s="288">
        <f>ROUND(E20*F20,2)</f>
        <v>0</v>
      </c>
    </row>
    <row r="21" spans="1:7" s="289" customFormat="1" ht="24" customHeight="1" x14ac:dyDescent="0.2">
      <c r="A21" s="283" t="str">
        <f t="shared" si="5"/>
        <v/>
      </c>
      <c r="B21" s="284" t="str">
        <f t="shared" si="6"/>
        <v/>
      </c>
      <c r="C21" s="285"/>
      <c r="D21" s="286" t="str">
        <f t="shared" ref="D21:D25" si="9">IFERROR(VLOOKUP(C21,Tabla_Insumos,2,FALSE),"")</f>
        <v/>
      </c>
      <c r="E21" s="421"/>
      <c r="F21" s="287">
        <f t="shared" si="8"/>
        <v>0</v>
      </c>
      <c r="G21" s="288">
        <f t="shared" ref="G21:G25" si="10">ROUND(E21*F21,2)</f>
        <v>0</v>
      </c>
    </row>
    <row r="22" spans="1:7" s="289" customFormat="1" ht="24" customHeight="1" x14ac:dyDescent="0.2">
      <c r="A22" s="283" t="str">
        <f t="shared" si="5"/>
        <v/>
      </c>
      <c r="B22" s="284" t="str">
        <f t="shared" si="6"/>
        <v/>
      </c>
      <c r="C22" s="285"/>
      <c r="D22" s="286" t="str">
        <f t="shared" si="9"/>
        <v/>
      </c>
      <c r="E22" s="421"/>
      <c r="F22" s="287">
        <f t="shared" si="8"/>
        <v>0</v>
      </c>
      <c r="G22" s="288">
        <f t="shared" si="10"/>
        <v>0</v>
      </c>
    </row>
    <row r="23" spans="1:7" s="289" customFormat="1" ht="24" customHeight="1" x14ac:dyDescent="0.2">
      <c r="A23" s="283" t="str">
        <f t="shared" si="5"/>
        <v/>
      </c>
      <c r="B23" s="284" t="str">
        <f t="shared" si="6"/>
        <v/>
      </c>
      <c r="C23" s="285"/>
      <c r="D23" s="286" t="str">
        <f t="shared" si="9"/>
        <v/>
      </c>
      <c r="E23" s="421"/>
      <c r="F23" s="287">
        <f t="shared" si="8"/>
        <v>0</v>
      </c>
      <c r="G23" s="288">
        <f t="shared" si="10"/>
        <v>0</v>
      </c>
    </row>
    <row r="24" spans="1:7" s="289" customFormat="1" ht="24" customHeight="1" x14ac:dyDescent="0.2">
      <c r="A24" s="283" t="str">
        <f t="shared" si="5"/>
        <v/>
      </c>
      <c r="B24" s="284" t="str">
        <f t="shared" si="6"/>
        <v/>
      </c>
      <c r="C24" s="285"/>
      <c r="D24" s="286" t="str">
        <f t="shared" si="9"/>
        <v/>
      </c>
      <c r="E24" s="421"/>
      <c r="F24" s="287">
        <f t="shared" si="8"/>
        <v>0</v>
      </c>
      <c r="G24" s="288">
        <f t="shared" si="10"/>
        <v>0</v>
      </c>
    </row>
    <row r="25" spans="1:7" s="289" customFormat="1" ht="24" customHeight="1" x14ac:dyDescent="0.2">
      <c r="A25" s="283" t="str">
        <f t="shared" si="5"/>
        <v/>
      </c>
      <c r="B25" s="284" t="str">
        <f t="shared" si="6"/>
        <v/>
      </c>
      <c r="C25" s="285"/>
      <c r="D25" s="286" t="str">
        <f t="shared" si="9"/>
        <v/>
      </c>
      <c r="E25" s="421"/>
      <c r="F25" s="287">
        <f t="shared" si="8"/>
        <v>0</v>
      </c>
      <c r="G25" s="288">
        <f t="shared" si="10"/>
        <v>0</v>
      </c>
    </row>
    <row r="26" spans="1:7" ht="24" customHeight="1" x14ac:dyDescent="0.2">
      <c r="A26" s="152"/>
      <c r="D26" s="140"/>
      <c r="E26" s="410"/>
      <c r="F26" s="206" t="s">
        <v>32</v>
      </c>
      <c r="G26" s="153">
        <f>SUBTOTAL(9,G20:G25)</f>
        <v>0</v>
      </c>
    </row>
    <row r="27" spans="1:7" ht="24" customHeight="1" x14ac:dyDescent="0.2">
      <c r="A27" s="152"/>
      <c r="C27" s="154" t="s">
        <v>728</v>
      </c>
      <c r="D27" s="140"/>
      <c r="E27" s="410"/>
      <c r="G27" s="155"/>
    </row>
    <row r="28" spans="1:7" s="289" customFormat="1" ht="24" customHeight="1" x14ac:dyDescent="0.2">
      <c r="A28" s="283" t="str">
        <f>IFERROR(VLOOKUP(C28,Tabla_Insumos,5,FALSE),"")</f>
        <v/>
      </c>
      <c r="B28" s="284" t="str">
        <f>IFERROR(VLOOKUP(C28,Tabla_Insumos,6,FALSE),"")</f>
        <v/>
      </c>
      <c r="C28" s="285"/>
      <c r="D28" s="286" t="str">
        <f t="shared" ref="D28" si="11">IFERROR(VLOOKUP(C28,Tabla_Insumos,2,FALSE),"")</f>
        <v/>
      </c>
      <c r="E28" s="421">
        <v>0.85</v>
      </c>
      <c r="F28" s="287">
        <f>IFERROR(VLOOKUP(C28,Tabla_Insumos,4,FALSE),0)</f>
        <v>0</v>
      </c>
      <c r="G28" s="288">
        <f t="shared" ref="G28:G35" si="12">ROUND(E28*F28,2)</f>
        <v>0</v>
      </c>
    </row>
    <row r="29" spans="1:7" s="289" customFormat="1" ht="24" customHeight="1" x14ac:dyDescent="0.2">
      <c r="A29" s="283"/>
      <c r="B29" s="284"/>
      <c r="C29" s="285"/>
      <c r="D29" s="286"/>
      <c r="E29" s="421"/>
      <c r="F29" s="287"/>
      <c r="G29" s="288"/>
    </row>
    <row r="30" spans="1:7" s="289" customFormat="1" ht="24" customHeight="1" x14ac:dyDescent="0.2">
      <c r="A30" s="283"/>
      <c r="B30" s="284"/>
      <c r="C30" s="285"/>
      <c r="D30" s="286"/>
      <c r="E30" s="421"/>
      <c r="F30" s="287"/>
      <c r="G30" s="288"/>
    </row>
    <row r="31" spans="1:7" s="289" customFormat="1" ht="24" customHeight="1" x14ac:dyDescent="0.2">
      <c r="A31" s="283"/>
      <c r="B31" s="284"/>
      <c r="C31" s="285"/>
      <c r="D31" s="286"/>
      <c r="E31" s="421"/>
      <c r="F31" s="287"/>
      <c r="G31" s="288"/>
    </row>
    <row r="32" spans="1:7" s="289" customFormat="1" ht="24" customHeight="1" x14ac:dyDescent="0.2">
      <c r="A32" s="283"/>
      <c r="B32" s="284"/>
      <c r="C32" s="285"/>
      <c r="D32" s="286"/>
      <c r="E32" s="421"/>
      <c r="F32" s="287"/>
      <c r="G32" s="288"/>
    </row>
    <row r="33" spans="1:8" s="289" customFormat="1" ht="24" customHeight="1" x14ac:dyDescent="0.2">
      <c r="A33" s="283"/>
      <c r="B33" s="284"/>
      <c r="C33" s="285"/>
      <c r="D33" s="286"/>
      <c r="E33" s="421"/>
      <c r="F33" s="287"/>
      <c r="G33" s="288"/>
    </row>
    <row r="34" spans="1:8" s="289" customFormat="1" ht="24" customHeight="1" x14ac:dyDescent="0.2">
      <c r="A34" s="283" t="str">
        <f t="shared" ref="A34:A35" si="13">IFERROR(VLOOKUP(C34,Tabla_Insumos,4,FALSE),"")</f>
        <v/>
      </c>
      <c r="B34" s="284" t="str">
        <f t="shared" ref="B34:B35" si="14">IFERROR(VLOOKUP(C34,Tabla_Insumos,5,FALSE),"")</f>
        <v/>
      </c>
      <c r="C34" s="285"/>
      <c r="D34" s="286" t="str">
        <f t="shared" ref="D34:D35" si="15">IFERROR(VLOOKUP(C34,Tabla_Insumos,2,FALSE),"")</f>
        <v/>
      </c>
      <c r="E34" s="421"/>
      <c r="F34" s="287">
        <f t="shared" ref="F34:F35" si="16">IFERROR(VLOOKUP(C34,Tabla_Insumos,3,FALSE),0)</f>
        <v>0</v>
      </c>
      <c r="G34" s="288">
        <f t="shared" si="12"/>
        <v>0</v>
      </c>
    </row>
    <row r="35" spans="1:8" s="289" customFormat="1" ht="24" customHeight="1" x14ac:dyDescent="0.2">
      <c r="A35" s="283" t="str">
        <f t="shared" si="13"/>
        <v/>
      </c>
      <c r="B35" s="284" t="str">
        <f t="shared" si="14"/>
        <v/>
      </c>
      <c r="C35" s="285"/>
      <c r="D35" s="286" t="str">
        <f t="shared" si="15"/>
        <v/>
      </c>
      <c r="E35" s="421"/>
      <c r="F35" s="287">
        <f t="shared" si="16"/>
        <v>0</v>
      </c>
      <c r="G35" s="288">
        <f t="shared" si="12"/>
        <v>0</v>
      </c>
    </row>
    <row r="36" spans="1:8" ht="24" customHeight="1" x14ac:dyDescent="0.2">
      <c r="A36" s="156"/>
      <c r="B36" s="140"/>
      <c r="D36" s="140"/>
      <c r="E36" s="410"/>
      <c r="F36" s="206" t="s">
        <v>33</v>
      </c>
      <c r="G36" s="153">
        <f>SUBTOTAL(9,G28:G35)</f>
        <v>0</v>
      </c>
    </row>
    <row r="37" spans="1:8" ht="24" customHeight="1" thickBot="1" x14ac:dyDescent="0.25">
      <c r="A37" s="157"/>
      <c r="B37" s="158"/>
      <c r="C37" s="159"/>
      <c r="D37" s="158"/>
      <c r="E37" s="422"/>
      <c r="F37" s="160"/>
      <c r="G37" s="161"/>
    </row>
    <row r="38" spans="1:8" ht="24" customHeight="1" thickBot="1" x14ac:dyDescent="0.25">
      <c r="A38" s="343" t="str">
        <f>B7</f>
        <v>1.1</v>
      </c>
      <c r="B38" s="162" t="str">
        <f>C7</f>
        <v>Presentación de la Documentación ante la Distribuidora de Gas Cuyana</v>
      </c>
      <c r="C38" s="163"/>
      <c r="D38" s="163" t="s">
        <v>34</v>
      </c>
      <c r="E38" s="164"/>
      <c r="F38" s="165" t="s">
        <v>35</v>
      </c>
      <c r="G38" s="166">
        <f>SUBTOTAL(9,G12:G37)</f>
        <v>0</v>
      </c>
      <c r="H38" s="405">
        <f>+G38*Coeficiente_Paso</f>
        <v>0</v>
      </c>
    </row>
    <row r="39" spans="1:8" ht="24" customHeight="1" thickTop="1" thickBot="1" x14ac:dyDescent="0.25"/>
    <row r="40" spans="1:8" ht="24" customHeight="1" thickTop="1" x14ac:dyDescent="0.2">
      <c r="A40" s="193" t="s">
        <v>37</v>
      </c>
      <c r="B40" s="194"/>
      <c r="C40" s="194"/>
      <c r="D40" s="194"/>
      <c r="E40" s="419"/>
      <c r="F40" s="194"/>
      <c r="G40" s="195"/>
    </row>
    <row r="41" spans="1:8" ht="24" customHeight="1" x14ac:dyDescent="0.2">
      <c r="A41" s="131" t="s">
        <v>724</v>
      </c>
      <c r="B41" s="132" t="str">
        <f>Comitente</f>
        <v>DIRECCIÓN PROVINCIAL RED DE GAS</v>
      </c>
      <c r="C41" s="127"/>
      <c r="D41" s="133"/>
      <c r="E41" s="133"/>
      <c r="F41" s="134"/>
      <c r="G41" s="135"/>
    </row>
    <row r="42" spans="1:8" ht="24" customHeight="1" x14ac:dyDescent="0.2">
      <c r="A42" s="131" t="s">
        <v>725</v>
      </c>
      <c r="B42" s="132">
        <f>Contratista</f>
        <v>0</v>
      </c>
      <c r="C42" s="128"/>
      <c r="D42" s="128"/>
      <c r="E42" s="420"/>
      <c r="F42" s="136"/>
      <c r="G42" s="137"/>
    </row>
    <row r="43" spans="1:8" ht="24" customHeight="1" x14ac:dyDescent="0.2">
      <c r="A43" s="131" t="s">
        <v>24</v>
      </c>
      <c r="B43" s="132" t="str">
        <f>Obra</f>
        <v>RED DE MEDIA PRESIÓN LOTEO CENTENARIO Y VILLA VIRGEN DEL ROSARIO</v>
      </c>
      <c r="C43" s="128"/>
      <c r="D43" s="128"/>
      <c r="E43" s="420"/>
      <c r="F43" s="136" t="s">
        <v>38</v>
      </c>
      <c r="G43" s="138">
        <f>Fecha_Base</f>
        <v>0</v>
      </c>
    </row>
    <row r="44" spans="1:8" ht="24" customHeight="1" x14ac:dyDescent="0.2">
      <c r="A44" s="139" t="s">
        <v>723</v>
      </c>
      <c r="B44" s="129" t="str">
        <f>Ubicación</f>
        <v>Departamento Chimbas</v>
      </c>
      <c r="C44" s="129"/>
      <c r="D44" s="140"/>
      <c r="E44" s="410"/>
      <c r="G44" s="142"/>
    </row>
    <row r="45" spans="1:8" ht="24" customHeight="1" x14ac:dyDescent="0.2">
      <c r="A45" s="139" t="s">
        <v>39</v>
      </c>
      <c r="B45" s="21">
        <f>IFERROR(VALUE(LEFT(B46,FIND(".",B46)-1)),"")</f>
        <v>1</v>
      </c>
      <c r="C45" s="130" t="str">
        <f>IFERROR(VLOOKUP(B45,Tabla_CyP,2,FALSE),"")</f>
        <v>TRABAJOS PRELIMINARES</v>
      </c>
      <c r="D45" s="130" t="str">
        <f>IFERROR(VALUE(LEFT(B45,FIND("-",B45)-1)),"")</f>
        <v/>
      </c>
      <c r="E45" s="410"/>
      <c r="G45" s="142"/>
    </row>
    <row r="46" spans="1:8" ht="24" customHeight="1" x14ac:dyDescent="0.2">
      <c r="A46" s="139" t="s">
        <v>25</v>
      </c>
      <c r="B46" s="143" t="s">
        <v>1365</v>
      </c>
      <c r="C46" s="130" t="str">
        <f>IFERROR(VLOOKUP(B46,Tabla_CyP,2,FALSE),"")</f>
        <v>Aprobación Proyecto Constructivo en Ecogas (Redes de Pe/Ac de Media Presión)</v>
      </c>
      <c r="D46" s="140"/>
      <c r="E46" s="410"/>
      <c r="F46" s="136" t="s">
        <v>26</v>
      </c>
      <c r="G46" s="144" t="str">
        <f>IFERROR(VLOOKUP(B46,Tabla_CyP,4,FALSE),"")</f>
        <v>GL</v>
      </c>
    </row>
    <row r="47" spans="1:8" ht="24" customHeight="1" x14ac:dyDescent="0.2">
      <c r="A47" s="139"/>
      <c r="B47" s="129"/>
      <c r="D47" s="140"/>
      <c r="E47" s="410"/>
      <c r="G47" s="142"/>
    </row>
    <row r="48" spans="1:8" ht="24" customHeight="1" x14ac:dyDescent="0.2">
      <c r="A48" s="437" t="s">
        <v>586</v>
      </c>
      <c r="B48" s="438"/>
      <c r="C48" s="439" t="s">
        <v>0</v>
      </c>
      <c r="D48" s="439" t="s">
        <v>27</v>
      </c>
      <c r="E48" s="441" t="s">
        <v>28</v>
      </c>
      <c r="F48" s="443" t="s">
        <v>29</v>
      </c>
      <c r="G48" s="435" t="s">
        <v>30</v>
      </c>
    </row>
    <row r="49" spans="1:141" s="140" customFormat="1" ht="24" customHeight="1" x14ac:dyDescent="0.2">
      <c r="A49" s="145" t="s">
        <v>587</v>
      </c>
      <c r="B49" s="146" t="s">
        <v>588</v>
      </c>
      <c r="C49" s="440"/>
      <c r="D49" s="440"/>
      <c r="E49" s="442"/>
      <c r="F49" s="444"/>
      <c r="G49" s="436"/>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c r="DI49" s="290"/>
      <c r="DJ49" s="290"/>
      <c r="DK49" s="290"/>
      <c r="DL49" s="290"/>
      <c r="DM49" s="290"/>
      <c r="DN49" s="290"/>
      <c r="DO49" s="290"/>
      <c r="DP49" s="290"/>
      <c r="DQ49" s="290"/>
      <c r="DR49" s="290"/>
      <c r="DS49" s="290"/>
      <c r="DT49" s="290"/>
      <c r="DU49" s="290"/>
      <c r="DV49" s="290"/>
      <c r="DW49" s="290"/>
      <c r="DX49" s="290"/>
      <c r="DY49" s="290"/>
      <c r="DZ49" s="290"/>
      <c r="EA49" s="290"/>
      <c r="EB49" s="290"/>
      <c r="EC49" s="290"/>
      <c r="ED49" s="290"/>
      <c r="EE49" s="290"/>
      <c r="EF49" s="290"/>
      <c r="EG49" s="290"/>
      <c r="EH49" s="290"/>
      <c r="EI49" s="290"/>
      <c r="EJ49" s="290"/>
      <c r="EK49" s="290"/>
    </row>
    <row r="50" spans="1:141" ht="24" customHeight="1" x14ac:dyDescent="0.2">
      <c r="A50" s="205"/>
      <c r="B50" s="147"/>
      <c r="C50" s="203" t="s">
        <v>726</v>
      </c>
      <c r="D50" s="148"/>
      <c r="E50" s="149"/>
      <c r="F50" s="150"/>
      <c r="G50" s="151"/>
    </row>
    <row r="51" spans="1:141" s="289" customFormat="1" ht="24" customHeight="1" x14ac:dyDescent="0.2">
      <c r="A51" s="283" t="str">
        <f>IFERROR(VLOOKUP(C51,Tabla_Insumos,5,FALSE),"")</f>
        <v/>
      </c>
      <c r="B51" s="284" t="str">
        <f>IFERROR(VLOOKUP(C51,Tabla_Insumos,6,FALSE),"")</f>
        <v/>
      </c>
      <c r="C51" s="285"/>
      <c r="D51" s="286" t="str">
        <f t="shared" ref="D51" si="17">IFERROR(VLOOKUP(C51,Tabla_Insumos,2,FALSE),"")</f>
        <v/>
      </c>
      <c r="E51" s="421">
        <v>0.35</v>
      </c>
      <c r="F51" s="287">
        <f>IFERROR(VLOOKUP(C51,Tabla_Insumos,4,FALSE),0)</f>
        <v>0</v>
      </c>
      <c r="G51" s="288">
        <f>ROUND(E51*F51,2)</f>
        <v>0</v>
      </c>
    </row>
    <row r="52" spans="1:141" s="289" customFormat="1" ht="24" customHeight="1" x14ac:dyDescent="0.2">
      <c r="A52" s="283"/>
      <c r="B52" s="284"/>
      <c r="C52" s="285"/>
      <c r="D52" s="286"/>
      <c r="E52" s="421"/>
      <c r="F52" s="287"/>
      <c r="G52" s="288"/>
    </row>
    <row r="53" spans="1:141" s="289" customFormat="1" ht="24" customHeight="1" x14ac:dyDescent="0.2">
      <c r="A53" s="283"/>
      <c r="B53" s="284"/>
      <c r="C53" s="285"/>
      <c r="D53" s="286"/>
      <c r="E53" s="421"/>
      <c r="F53" s="287"/>
      <c r="G53" s="288"/>
    </row>
    <row r="54" spans="1:141" ht="24" customHeight="1" x14ac:dyDescent="0.2">
      <c r="A54" s="283"/>
      <c r="B54" s="284"/>
      <c r="C54" s="285"/>
      <c r="D54" s="286"/>
      <c r="E54" s="421"/>
      <c r="F54" s="287"/>
      <c r="G54" s="288"/>
    </row>
    <row r="55" spans="1:141" ht="24" customHeight="1" x14ac:dyDescent="0.2">
      <c r="A55" s="283" t="str">
        <f t="shared" ref="A55:A56" si="18">IFERROR(VLOOKUP(C55,Tabla_Insumos,4,FALSE),"")</f>
        <v/>
      </c>
      <c r="B55" s="284" t="str">
        <f t="shared" ref="B55:B56" si="19">IFERROR(VLOOKUP(C55,Tabla_Insumos,5,FALSE),"")</f>
        <v/>
      </c>
      <c r="C55" s="285"/>
      <c r="D55" s="286" t="str">
        <f t="shared" ref="D55:D56" si="20">IFERROR(VLOOKUP(C55,Tabla_Insumos,2,FALSE),"")</f>
        <v/>
      </c>
      <c r="E55" s="421"/>
      <c r="F55" s="287">
        <f t="shared" ref="F55:F56" si="21">IFERROR(VLOOKUP(C55,Tabla_Insumos,3,FALSE),0)</f>
        <v>0</v>
      </c>
      <c r="G55" s="288">
        <f t="shared" ref="G55:G56" si="22">ROUND(E55*F55,2)</f>
        <v>0</v>
      </c>
    </row>
    <row r="56" spans="1:141" s="289" customFormat="1" ht="24" customHeight="1" x14ac:dyDescent="0.2">
      <c r="A56" s="283" t="str">
        <f t="shared" si="18"/>
        <v/>
      </c>
      <c r="B56" s="284" t="str">
        <f t="shared" si="19"/>
        <v/>
      </c>
      <c r="C56" s="285"/>
      <c r="D56" s="286" t="str">
        <f t="shared" si="20"/>
        <v/>
      </c>
      <c r="E56" s="421"/>
      <c r="F56" s="287">
        <f t="shared" si="21"/>
        <v>0</v>
      </c>
      <c r="G56" s="288">
        <f t="shared" si="22"/>
        <v>0</v>
      </c>
    </row>
    <row r="57" spans="1:141" s="289" customFormat="1" ht="24" customHeight="1" x14ac:dyDescent="0.2">
      <c r="A57" s="152"/>
      <c r="B57" s="130"/>
      <c r="C57" s="130"/>
      <c r="D57" s="140"/>
      <c r="E57" s="410"/>
      <c r="F57" s="206" t="s">
        <v>31</v>
      </c>
      <c r="G57" s="153">
        <f>SUBTOTAL(9,G51:G56)</f>
        <v>0</v>
      </c>
    </row>
    <row r="58" spans="1:141" s="289" customFormat="1" ht="24" customHeight="1" x14ac:dyDescent="0.2">
      <c r="A58" s="152"/>
      <c r="B58" s="130"/>
      <c r="C58" s="154" t="s">
        <v>727</v>
      </c>
      <c r="D58" s="140"/>
      <c r="E58" s="410"/>
      <c r="F58" s="141"/>
      <c r="G58" s="155"/>
    </row>
    <row r="59" spans="1:141" ht="24" customHeight="1" x14ac:dyDescent="0.2">
      <c r="A59" s="283" t="str">
        <f t="shared" ref="A59:A64" si="23">IFERROR(VLOOKUP(C59,Tabla_Insumos,5,FALSE),"")</f>
        <v/>
      </c>
      <c r="B59" s="284" t="str">
        <f t="shared" ref="B59:B64" si="24">IFERROR(VLOOKUP(C59,Tabla_Insumos,6,FALSE),"")</f>
        <v/>
      </c>
      <c r="C59" s="285"/>
      <c r="D59" s="286" t="str">
        <f t="shared" ref="D59:D64" si="25">IFERROR(VLOOKUP(C59,Tabla_Insumos,2,FALSE),"")</f>
        <v/>
      </c>
      <c r="E59" s="421">
        <v>15</v>
      </c>
      <c r="F59" s="287">
        <f t="shared" ref="F59:F64" si="26">IFERROR(VLOOKUP(C59,Tabla_Insumos,4,FALSE),0)</f>
        <v>0</v>
      </c>
      <c r="G59" s="288">
        <f>ROUND(E59*F59,2)</f>
        <v>0</v>
      </c>
    </row>
    <row r="60" spans="1:141" ht="24" customHeight="1" x14ac:dyDescent="0.2">
      <c r="A60" s="283" t="str">
        <f t="shared" si="23"/>
        <v/>
      </c>
      <c r="B60" s="284" t="str">
        <f t="shared" si="24"/>
        <v/>
      </c>
      <c r="C60" s="285"/>
      <c r="D60" s="286" t="str">
        <f t="shared" si="25"/>
        <v/>
      </c>
      <c r="E60" s="421">
        <v>15</v>
      </c>
      <c r="F60" s="287">
        <f t="shared" si="26"/>
        <v>0</v>
      </c>
      <c r="G60" s="288">
        <f t="shared" ref="G60:G64" si="27">ROUND(E60*F60,2)</f>
        <v>0</v>
      </c>
    </row>
    <row r="61" spans="1:141" s="289" customFormat="1" ht="24" customHeight="1" x14ac:dyDescent="0.2">
      <c r="A61" s="283" t="str">
        <f t="shared" si="23"/>
        <v/>
      </c>
      <c r="B61" s="284" t="str">
        <f t="shared" si="24"/>
        <v/>
      </c>
      <c r="C61" s="285"/>
      <c r="D61" s="286" t="str">
        <f t="shared" si="25"/>
        <v/>
      </c>
      <c r="E61" s="421">
        <v>20</v>
      </c>
      <c r="F61" s="287">
        <f t="shared" si="26"/>
        <v>0</v>
      </c>
      <c r="G61" s="288">
        <f t="shared" si="27"/>
        <v>0</v>
      </c>
    </row>
    <row r="62" spans="1:141" s="289" customFormat="1" ht="24" customHeight="1" x14ac:dyDescent="0.2">
      <c r="A62" s="283" t="str">
        <f t="shared" si="23"/>
        <v/>
      </c>
      <c r="B62" s="284" t="str">
        <f t="shared" si="24"/>
        <v/>
      </c>
      <c r="C62" s="285"/>
      <c r="D62" s="286" t="str">
        <f t="shared" si="25"/>
        <v/>
      </c>
      <c r="E62" s="421">
        <v>20</v>
      </c>
      <c r="F62" s="287">
        <f t="shared" si="26"/>
        <v>0</v>
      </c>
      <c r="G62" s="288">
        <f t="shared" si="27"/>
        <v>0</v>
      </c>
    </row>
    <row r="63" spans="1:141" s="289" customFormat="1" ht="24" customHeight="1" x14ac:dyDescent="0.2">
      <c r="A63" s="283" t="str">
        <f t="shared" si="23"/>
        <v/>
      </c>
      <c r="B63" s="284" t="str">
        <f t="shared" si="24"/>
        <v/>
      </c>
      <c r="C63" s="285"/>
      <c r="D63" s="286" t="str">
        <f t="shared" si="25"/>
        <v/>
      </c>
      <c r="E63" s="421"/>
      <c r="F63" s="287">
        <f t="shared" si="26"/>
        <v>0</v>
      </c>
      <c r="G63" s="288">
        <f t="shared" si="27"/>
        <v>0</v>
      </c>
    </row>
    <row r="64" spans="1:141" ht="24" customHeight="1" x14ac:dyDescent="0.2">
      <c r="A64" s="283" t="str">
        <f t="shared" si="23"/>
        <v/>
      </c>
      <c r="B64" s="284" t="str">
        <f t="shared" si="24"/>
        <v/>
      </c>
      <c r="C64" s="285"/>
      <c r="D64" s="286" t="str">
        <f t="shared" si="25"/>
        <v/>
      </c>
      <c r="E64" s="421"/>
      <c r="F64" s="287">
        <f t="shared" si="26"/>
        <v>0</v>
      </c>
      <c r="G64" s="288">
        <f t="shared" si="27"/>
        <v>0</v>
      </c>
    </row>
    <row r="65" spans="1:141" ht="24" customHeight="1" x14ac:dyDescent="0.2">
      <c r="A65" s="152"/>
      <c r="D65" s="140"/>
      <c r="E65" s="410"/>
      <c r="F65" s="206" t="s">
        <v>32</v>
      </c>
      <c r="G65" s="153">
        <f>SUBTOTAL(9,G59:G64)</f>
        <v>0</v>
      </c>
    </row>
    <row r="66" spans="1:141" ht="24" customHeight="1" x14ac:dyDescent="0.2">
      <c r="A66" s="152"/>
      <c r="C66" s="154" t="s">
        <v>728</v>
      </c>
      <c r="D66" s="140"/>
      <c r="E66" s="410"/>
      <c r="G66" s="155"/>
    </row>
    <row r="67" spans="1:141" ht="24" customHeight="1" x14ac:dyDescent="0.2">
      <c r="A67" s="283" t="str">
        <f>IFERROR(VLOOKUP(C67,Tabla_Insumos,5,FALSE),"")</f>
        <v/>
      </c>
      <c r="B67" s="284" t="str">
        <f>IFERROR(VLOOKUP(C67,Tabla_Insumos,6,FALSE),"")</f>
        <v/>
      </c>
      <c r="C67" s="285"/>
      <c r="D67" s="286" t="str">
        <f t="shared" ref="D67" si="28">IFERROR(VLOOKUP(C67,Tabla_Insumos,2,FALSE),"")</f>
        <v/>
      </c>
      <c r="E67" s="421">
        <v>0.35</v>
      </c>
      <c r="F67" s="287">
        <f>IFERROR(VLOOKUP(C67,Tabla_Insumos,4,FALSE),0)</f>
        <v>0</v>
      </c>
      <c r="G67" s="288">
        <f t="shared" ref="G67" si="29">ROUND(E67*F67,2)</f>
        <v>0</v>
      </c>
    </row>
    <row r="68" spans="1:141" ht="24" customHeight="1" x14ac:dyDescent="0.2">
      <c r="A68" s="283"/>
      <c r="B68" s="284"/>
      <c r="C68" s="285"/>
      <c r="D68" s="286"/>
      <c r="E68" s="421"/>
      <c r="F68" s="287"/>
      <c r="G68" s="288"/>
    </row>
    <row r="69" spans="1:141" ht="24" customHeight="1" x14ac:dyDescent="0.2">
      <c r="A69" s="283"/>
      <c r="B69" s="284"/>
      <c r="C69" s="285"/>
      <c r="D69" s="286"/>
      <c r="E69" s="421"/>
      <c r="F69" s="287"/>
      <c r="G69" s="288"/>
    </row>
    <row r="70" spans="1:141" ht="24" customHeight="1" x14ac:dyDescent="0.2">
      <c r="A70" s="283"/>
      <c r="B70" s="284"/>
      <c r="C70" s="285"/>
      <c r="D70" s="286"/>
      <c r="E70" s="421"/>
      <c r="F70" s="287"/>
      <c r="G70" s="288"/>
    </row>
    <row r="71" spans="1:141" ht="24" customHeight="1" x14ac:dyDescent="0.2">
      <c r="A71" s="283"/>
      <c r="B71" s="284"/>
      <c r="C71" s="285"/>
      <c r="D71" s="286"/>
      <c r="E71" s="421"/>
      <c r="F71" s="287"/>
      <c r="G71" s="288"/>
    </row>
    <row r="72" spans="1:141" ht="24" customHeight="1" x14ac:dyDescent="0.2">
      <c r="A72" s="283"/>
      <c r="B72" s="284"/>
      <c r="C72" s="285"/>
      <c r="D72" s="286"/>
      <c r="E72" s="421"/>
      <c r="F72" s="287"/>
      <c r="G72" s="288"/>
    </row>
    <row r="73" spans="1:141" ht="24" customHeight="1" x14ac:dyDescent="0.2">
      <c r="A73" s="283" t="str">
        <f t="shared" ref="A73:A74" si="30">IFERROR(VLOOKUP(C73,Tabla_Insumos,4,FALSE),"")</f>
        <v/>
      </c>
      <c r="B73" s="284" t="str">
        <f t="shared" ref="B73:B74" si="31">IFERROR(VLOOKUP(C73,Tabla_Insumos,5,FALSE),"")</f>
        <v/>
      </c>
      <c r="C73" s="285"/>
      <c r="D73" s="286" t="str">
        <f t="shared" ref="D73:D74" si="32">IFERROR(VLOOKUP(C73,Tabla_Insumos,2,FALSE),"")</f>
        <v/>
      </c>
      <c r="E73" s="421"/>
      <c r="F73" s="287">
        <f t="shared" ref="F73:F74" si="33">IFERROR(VLOOKUP(C73,Tabla_Insumos,3,FALSE),0)</f>
        <v>0</v>
      </c>
      <c r="G73" s="288">
        <f t="shared" ref="G73:G74" si="34">ROUND(E73*F73,2)</f>
        <v>0</v>
      </c>
    </row>
    <row r="74" spans="1:141" ht="24" customHeight="1" x14ac:dyDescent="0.2">
      <c r="A74" s="283" t="str">
        <f t="shared" si="30"/>
        <v/>
      </c>
      <c r="B74" s="284" t="str">
        <f t="shared" si="31"/>
        <v/>
      </c>
      <c r="C74" s="285"/>
      <c r="D74" s="286" t="str">
        <f t="shared" si="32"/>
        <v/>
      </c>
      <c r="E74" s="421"/>
      <c r="F74" s="287">
        <f t="shared" si="33"/>
        <v>0</v>
      </c>
      <c r="G74" s="288">
        <f t="shared" si="34"/>
        <v>0</v>
      </c>
    </row>
    <row r="75" spans="1:141" ht="24" customHeight="1" x14ac:dyDescent="0.2">
      <c r="A75" s="156"/>
      <c r="B75" s="140"/>
      <c r="D75" s="140"/>
      <c r="E75" s="410"/>
      <c r="F75" s="206" t="s">
        <v>33</v>
      </c>
      <c r="G75" s="153">
        <f>SUBTOTAL(9,G67:G74)</f>
        <v>0</v>
      </c>
    </row>
    <row r="76" spans="1:141" ht="24" customHeight="1" thickBot="1" x14ac:dyDescent="0.25">
      <c r="A76" s="157"/>
      <c r="B76" s="158"/>
      <c r="C76" s="159"/>
      <c r="D76" s="158"/>
      <c r="E76" s="422"/>
      <c r="F76" s="160"/>
      <c r="G76" s="161"/>
    </row>
    <row r="77" spans="1:141" s="140" customFormat="1" ht="24" customHeight="1" thickBot="1" x14ac:dyDescent="0.25">
      <c r="A77" s="343" t="str">
        <f>B46</f>
        <v>1.2</v>
      </c>
      <c r="B77" s="162" t="str">
        <f>C46</f>
        <v>Aprobación Proyecto Constructivo en Ecogas (Redes de Pe/Ac de Media Presión)</v>
      </c>
      <c r="C77" s="163"/>
      <c r="D77" s="163" t="s">
        <v>34</v>
      </c>
      <c r="E77" s="164"/>
      <c r="F77" s="165" t="s">
        <v>35</v>
      </c>
      <c r="G77" s="166">
        <f>SUBTOTAL(9,G51:G76)</f>
        <v>0</v>
      </c>
      <c r="H77" s="405">
        <f>+G77*Coeficiente_Paso</f>
        <v>0</v>
      </c>
      <c r="I77" s="289"/>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c r="CL77" s="290"/>
      <c r="CM77" s="290"/>
      <c r="CN77" s="290"/>
      <c r="CO77" s="290"/>
      <c r="CP77" s="290"/>
      <c r="CQ77" s="290"/>
      <c r="CR77" s="290"/>
      <c r="CS77" s="290"/>
      <c r="CT77" s="290"/>
      <c r="CU77" s="290"/>
      <c r="CV77" s="290"/>
      <c r="CW77" s="290"/>
      <c r="CX77" s="290"/>
      <c r="CY77" s="290"/>
      <c r="CZ77" s="290"/>
      <c r="DA77" s="290"/>
      <c r="DB77" s="290"/>
      <c r="DC77" s="290"/>
      <c r="DD77" s="290"/>
      <c r="DE77" s="290"/>
      <c r="DF77" s="290"/>
      <c r="DG77" s="290"/>
      <c r="DH77" s="290"/>
      <c r="DI77" s="290"/>
      <c r="DJ77" s="290"/>
      <c r="DK77" s="290"/>
      <c r="DL77" s="290"/>
      <c r="DM77" s="290"/>
      <c r="DN77" s="290"/>
      <c r="DO77" s="290"/>
      <c r="DP77" s="290"/>
      <c r="DQ77" s="290"/>
      <c r="DR77" s="290"/>
      <c r="DS77" s="290"/>
      <c r="DT77" s="290"/>
      <c r="DU77" s="290"/>
      <c r="DV77" s="290"/>
      <c r="DW77" s="290"/>
      <c r="DX77" s="290"/>
      <c r="DY77" s="290"/>
      <c r="DZ77" s="290"/>
      <c r="EA77" s="290"/>
      <c r="EB77" s="290"/>
      <c r="EC77" s="290"/>
      <c r="ED77" s="290"/>
      <c r="EE77" s="290"/>
      <c r="EF77" s="290"/>
      <c r="EG77" s="290"/>
      <c r="EH77" s="290"/>
      <c r="EI77" s="290"/>
      <c r="EJ77" s="290"/>
      <c r="EK77" s="290"/>
    </row>
    <row r="78" spans="1:141" ht="24" customHeight="1" thickTop="1" thickBot="1" x14ac:dyDescent="0.25"/>
    <row r="79" spans="1:141" s="289" customFormat="1" ht="24" customHeight="1" thickTop="1" x14ac:dyDescent="0.2">
      <c r="A79" s="193" t="s">
        <v>37</v>
      </c>
      <c r="B79" s="194"/>
      <c r="C79" s="194"/>
      <c r="D79" s="194"/>
      <c r="E79" s="419"/>
      <c r="F79" s="194"/>
      <c r="G79" s="195"/>
    </row>
    <row r="80" spans="1:141" s="289" customFormat="1" ht="24" customHeight="1" x14ac:dyDescent="0.2">
      <c r="A80" s="131" t="s">
        <v>724</v>
      </c>
      <c r="B80" s="132" t="str">
        <f>Comitente</f>
        <v>DIRECCIÓN PROVINCIAL RED DE GAS</v>
      </c>
      <c r="C80" s="127"/>
      <c r="D80" s="133"/>
      <c r="E80" s="133"/>
      <c r="F80" s="134"/>
      <c r="G80" s="135"/>
    </row>
    <row r="81" spans="1:7" s="289" customFormat="1" ht="24" customHeight="1" x14ac:dyDescent="0.2">
      <c r="A81" s="131" t="s">
        <v>725</v>
      </c>
      <c r="B81" s="132">
        <f>Contratista</f>
        <v>0</v>
      </c>
      <c r="C81" s="128"/>
      <c r="D81" s="128"/>
      <c r="E81" s="420"/>
      <c r="F81" s="136"/>
      <c r="G81" s="137"/>
    </row>
    <row r="82" spans="1:7" ht="24" customHeight="1" x14ac:dyDescent="0.2">
      <c r="A82" s="131" t="s">
        <v>24</v>
      </c>
      <c r="B82" s="132" t="str">
        <f>Obra</f>
        <v>RED DE MEDIA PRESIÓN LOTEO CENTENARIO Y VILLA VIRGEN DEL ROSARIO</v>
      </c>
      <c r="C82" s="128"/>
      <c r="D82" s="128"/>
      <c r="E82" s="420"/>
      <c r="F82" s="136" t="s">
        <v>38</v>
      </c>
      <c r="G82" s="138">
        <f>Fecha_Base</f>
        <v>0</v>
      </c>
    </row>
    <row r="83" spans="1:7" ht="24" customHeight="1" x14ac:dyDescent="0.2">
      <c r="A83" s="139" t="s">
        <v>723</v>
      </c>
      <c r="B83" s="129" t="str">
        <f>Ubicación</f>
        <v>Departamento Chimbas</v>
      </c>
      <c r="C83" s="129"/>
      <c r="D83" s="140"/>
      <c r="E83" s="410"/>
      <c r="G83" s="142"/>
    </row>
    <row r="84" spans="1:7" s="289" customFormat="1" ht="24" customHeight="1" x14ac:dyDescent="0.2">
      <c r="A84" s="139" t="s">
        <v>39</v>
      </c>
      <c r="B84" s="21">
        <f>IFERROR(VALUE(LEFT(B85,FIND(".",B85)-1)),"")</f>
        <v>1</v>
      </c>
      <c r="C84" s="130" t="str">
        <f>IFERROR(VLOOKUP(B84,Tabla_CyP,2,FALSE),"")</f>
        <v>TRABAJOS PRELIMINARES</v>
      </c>
      <c r="D84" s="130" t="str">
        <f>IFERROR(VALUE(LEFT(B84,FIND("-",B84)-1)),"")</f>
        <v/>
      </c>
      <c r="E84" s="410"/>
      <c r="F84" s="141"/>
      <c r="G84" s="142"/>
    </row>
    <row r="85" spans="1:7" s="289" customFormat="1" ht="24" customHeight="1" x14ac:dyDescent="0.2">
      <c r="A85" s="139" t="s">
        <v>25</v>
      </c>
      <c r="B85" s="143" t="s">
        <v>1380</v>
      </c>
      <c r="C85" s="130" t="str">
        <f>IFERROR(VLOOKUP(B85,Tabla_CyP,2,FALSE),"")</f>
        <v xml:space="preserve">Cartel de Obra </v>
      </c>
      <c r="D85" s="140"/>
      <c r="E85" s="410"/>
      <c r="F85" s="136" t="s">
        <v>26</v>
      </c>
      <c r="G85" s="144" t="str">
        <f>IFERROR(VLOOKUP(B85,Tabla_CyP,4,FALSE),"")</f>
        <v>GL</v>
      </c>
    </row>
    <row r="86" spans="1:7" s="289" customFormat="1" ht="24" customHeight="1" x14ac:dyDescent="0.2">
      <c r="A86" s="139"/>
      <c r="B86" s="129"/>
      <c r="C86" s="130"/>
      <c r="D86" s="140"/>
      <c r="E86" s="410"/>
      <c r="F86" s="141"/>
      <c r="G86" s="142"/>
    </row>
    <row r="87" spans="1:7" ht="24" customHeight="1" x14ac:dyDescent="0.2">
      <c r="A87" s="437" t="s">
        <v>586</v>
      </c>
      <c r="B87" s="438"/>
      <c r="C87" s="439" t="s">
        <v>0</v>
      </c>
      <c r="D87" s="439" t="s">
        <v>27</v>
      </c>
      <c r="E87" s="441" t="s">
        <v>28</v>
      </c>
      <c r="F87" s="443" t="s">
        <v>29</v>
      </c>
      <c r="G87" s="435" t="s">
        <v>30</v>
      </c>
    </row>
    <row r="88" spans="1:7" ht="24" customHeight="1" x14ac:dyDescent="0.2">
      <c r="A88" s="145" t="s">
        <v>587</v>
      </c>
      <c r="B88" s="146" t="s">
        <v>588</v>
      </c>
      <c r="C88" s="440"/>
      <c r="D88" s="440"/>
      <c r="E88" s="442"/>
      <c r="F88" s="444"/>
      <c r="G88" s="436"/>
    </row>
    <row r="89" spans="1:7" s="289" customFormat="1" ht="24" customHeight="1" x14ac:dyDescent="0.2">
      <c r="A89" s="205"/>
      <c r="B89" s="147"/>
      <c r="C89" s="203" t="s">
        <v>726</v>
      </c>
      <c r="D89" s="148"/>
      <c r="E89" s="149"/>
      <c r="F89" s="150"/>
      <c r="G89" s="151"/>
    </row>
    <row r="90" spans="1:7" s="289" customFormat="1" ht="24" customHeight="1" x14ac:dyDescent="0.2">
      <c r="A90" s="283" t="str">
        <f>IFERROR(VLOOKUP(C90,Tabla_Insumos,5,FALSE),"")</f>
        <v/>
      </c>
      <c r="B90" s="284" t="str">
        <f>IFERROR(VLOOKUP(C90,Tabla_Insumos,6,FALSE),"")</f>
        <v/>
      </c>
      <c r="C90" s="285"/>
      <c r="D90" s="286" t="str">
        <f t="shared" ref="D90" si="35">IFERROR(VLOOKUP(C90,Tabla_Insumos,2,FALSE),"")</f>
        <v/>
      </c>
      <c r="E90" s="421">
        <v>1</v>
      </c>
      <c r="F90" s="287">
        <f>IFERROR(VLOOKUP(C90,Tabla_Insumos,4,FALSE),0)</f>
        <v>0</v>
      </c>
      <c r="G90" s="288">
        <f>ROUND(E90*F90,2)</f>
        <v>0</v>
      </c>
    </row>
    <row r="91" spans="1:7" s="289" customFormat="1" ht="24" customHeight="1" x14ac:dyDescent="0.2">
      <c r="A91" s="283"/>
      <c r="B91" s="284"/>
      <c r="C91" s="285"/>
      <c r="D91" s="286"/>
      <c r="E91" s="421"/>
      <c r="F91" s="287"/>
      <c r="G91" s="288"/>
    </row>
    <row r="92" spans="1:7" ht="24" customHeight="1" x14ac:dyDescent="0.2">
      <c r="A92" s="283"/>
      <c r="B92" s="284"/>
      <c r="C92" s="285"/>
      <c r="D92" s="286"/>
      <c r="E92" s="421"/>
      <c r="F92" s="287"/>
      <c r="G92" s="288"/>
    </row>
    <row r="93" spans="1:7" ht="24" customHeight="1" x14ac:dyDescent="0.2">
      <c r="A93" s="283"/>
      <c r="B93" s="284"/>
      <c r="C93" s="285"/>
      <c r="D93" s="286"/>
      <c r="E93" s="421"/>
      <c r="F93" s="287"/>
      <c r="G93" s="288"/>
    </row>
    <row r="94" spans="1:7" ht="24" customHeight="1" x14ac:dyDescent="0.2">
      <c r="A94" s="283" t="str">
        <f t="shared" ref="A94:A95" si="36">IFERROR(VLOOKUP(C94,Tabla_Insumos,4,FALSE),"")</f>
        <v/>
      </c>
      <c r="B94" s="284" t="str">
        <f t="shared" ref="B94:B95" si="37">IFERROR(VLOOKUP(C94,Tabla_Insumos,5,FALSE),"")</f>
        <v/>
      </c>
      <c r="C94" s="285"/>
      <c r="D94" s="286" t="str">
        <f t="shared" ref="D94:D95" si="38">IFERROR(VLOOKUP(C94,Tabla_Insumos,2,FALSE),"")</f>
        <v/>
      </c>
      <c r="E94" s="421"/>
      <c r="F94" s="287">
        <f t="shared" ref="F94:F95" si="39">IFERROR(VLOOKUP(C94,Tabla_Insumos,3,FALSE),0)</f>
        <v>0</v>
      </c>
      <c r="G94" s="288">
        <f t="shared" ref="G94:G95" si="40">ROUND(E94*F94,2)</f>
        <v>0</v>
      </c>
    </row>
    <row r="95" spans="1:7" ht="24" customHeight="1" x14ac:dyDescent="0.2">
      <c r="A95" s="283" t="str">
        <f t="shared" si="36"/>
        <v/>
      </c>
      <c r="B95" s="284" t="str">
        <f t="shared" si="37"/>
        <v/>
      </c>
      <c r="C95" s="285"/>
      <c r="D95" s="286" t="str">
        <f t="shared" si="38"/>
        <v/>
      </c>
      <c r="E95" s="421"/>
      <c r="F95" s="287">
        <f t="shared" si="39"/>
        <v>0</v>
      </c>
      <c r="G95" s="288">
        <f t="shared" si="40"/>
        <v>0</v>
      </c>
    </row>
    <row r="96" spans="1:7" ht="24" customHeight="1" x14ac:dyDescent="0.2">
      <c r="A96" s="152"/>
      <c r="D96" s="140"/>
      <c r="E96" s="410"/>
      <c r="F96" s="206" t="s">
        <v>31</v>
      </c>
      <c r="G96" s="153">
        <f>SUBTOTAL(9,G90:G95)</f>
        <v>0</v>
      </c>
    </row>
    <row r="97" spans="1:141" ht="24" customHeight="1" x14ac:dyDescent="0.2">
      <c r="A97" s="152"/>
      <c r="C97" s="154" t="s">
        <v>727</v>
      </c>
      <c r="D97" s="140"/>
      <c r="E97" s="410"/>
      <c r="G97" s="155"/>
    </row>
    <row r="98" spans="1:141" ht="24" customHeight="1" x14ac:dyDescent="0.2">
      <c r="A98" s="283" t="str">
        <f t="shared" ref="A98:A103" si="41">IFERROR(VLOOKUP(C98,Tabla_Insumos,5,FALSE),"")</f>
        <v/>
      </c>
      <c r="B98" s="284" t="str">
        <f t="shared" ref="B98:B103" si="42">IFERROR(VLOOKUP(C98,Tabla_Insumos,6,FALSE),"")</f>
        <v/>
      </c>
      <c r="C98" s="285"/>
      <c r="D98" s="286" t="str">
        <f t="shared" ref="D98:D103" si="43">IFERROR(VLOOKUP(C98,Tabla_Insumos,2,FALSE),"")</f>
        <v/>
      </c>
      <c r="E98" s="421"/>
      <c r="F98" s="287">
        <f t="shared" ref="F98:F103" si="44">IFERROR(VLOOKUP(C98,Tabla_Insumos,4,FALSE),0)</f>
        <v>0</v>
      </c>
      <c r="G98" s="288">
        <f>ROUND(E98*F98,2)</f>
        <v>0</v>
      </c>
    </row>
    <row r="99" spans="1:141" ht="24" customHeight="1" x14ac:dyDescent="0.2">
      <c r="A99" s="283" t="str">
        <f t="shared" si="41"/>
        <v/>
      </c>
      <c r="B99" s="284" t="str">
        <f t="shared" si="42"/>
        <v/>
      </c>
      <c r="C99" s="285"/>
      <c r="D99" s="286" t="str">
        <f t="shared" si="43"/>
        <v/>
      </c>
      <c r="E99" s="421"/>
      <c r="F99" s="287">
        <f t="shared" si="44"/>
        <v>0</v>
      </c>
      <c r="G99" s="288">
        <f t="shared" ref="G99:G103" si="45">ROUND(E99*F99,2)</f>
        <v>0</v>
      </c>
    </row>
    <row r="100" spans="1:141" ht="24" customHeight="1" x14ac:dyDescent="0.2">
      <c r="A100" s="283" t="str">
        <f t="shared" si="41"/>
        <v/>
      </c>
      <c r="B100" s="284" t="str">
        <f t="shared" si="42"/>
        <v/>
      </c>
      <c r="C100" s="285"/>
      <c r="D100" s="286" t="str">
        <f t="shared" si="43"/>
        <v/>
      </c>
      <c r="E100" s="421">
        <v>5</v>
      </c>
      <c r="F100" s="287">
        <f t="shared" si="44"/>
        <v>0</v>
      </c>
      <c r="G100" s="288">
        <f t="shared" si="45"/>
        <v>0</v>
      </c>
    </row>
    <row r="101" spans="1:141" ht="24" customHeight="1" x14ac:dyDescent="0.2">
      <c r="A101" s="283" t="str">
        <f t="shared" si="41"/>
        <v/>
      </c>
      <c r="B101" s="284" t="str">
        <f t="shared" si="42"/>
        <v/>
      </c>
      <c r="C101" s="285"/>
      <c r="D101" s="286" t="str">
        <f t="shared" si="43"/>
        <v/>
      </c>
      <c r="E101" s="421">
        <v>5</v>
      </c>
      <c r="F101" s="287">
        <f t="shared" si="44"/>
        <v>0</v>
      </c>
      <c r="G101" s="288">
        <f t="shared" si="45"/>
        <v>0</v>
      </c>
    </row>
    <row r="102" spans="1:141" ht="24" customHeight="1" x14ac:dyDescent="0.2">
      <c r="A102" s="283" t="str">
        <f t="shared" si="41"/>
        <v/>
      </c>
      <c r="B102" s="284" t="str">
        <f t="shared" si="42"/>
        <v/>
      </c>
      <c r="C102" s="285"/>
      <c r="D102" s="286" t="str">
        <f t="shared" si="43"/>
        <v/>
      </c>
      <c r="E102" s="421">
        <v>30</v>
      </c>
      <c r="F102" s="287">
        <f t="shared" si="44"/>
        <v>0</v>
      </c>
      <c r="G102" s="288">
        <f t="shared" si="45"/>
        <v>0</v>
      </c>
    </row>
    <row r="103" spans="1:141" ht="24" customHeight="1" x14ac:dyDescent="0.2">
      <c r="A103" s="283" t="str">
        <f t="shared" si="41"/>
        <v/>
      </c>
      <c r="B103" s="284" t="str">
        <f t="shared" si="42"/>
        <v/>
      </c>
      <c r="C103" s="285"/>
      <c r="D103" s="286" t="str">
        <f t="shared" si="43"/>
        <v/>
      </c>
      <c r="E103" s="421">
        <v>30</v>
      </c>
      <c r="F103" s="287">
        <f t="shared" si="44"/>
        <v>0</v>
      </c>
      <c r="G103" s="288">
        <f t="shared" si="45"/>
        <v>0</v>
      </c>
    </row>
    <row r="104" spans="1:141" ht="24" customHeight="1" x14ac:dyDescent="0.2">
      <c r="A104" s="152"/>
      <c r="D104" s="140"/>
      <c r="E104" s="410"/>
      <c r="F104" s="206" t="s">
        <v>32</v>
      </c>
      <c r="G104" s="153">
        <f>SUBTOTAL(9,G98:G103)</f>
        <v>0</v>
      </c>
    </row>
    <row r="105" spans="1:141" s="140" customFormat="1" ht="24" customHeight="1" x14ac:dyDescent="0.2">
      <c r="A105" s="152"/>
      <c r="B105" s="130"/>
      <c r="C105" s="154" t="s">
        <v>728</v>
      </c>
      <c r="E105" s="410"/>
      <c r="F105" s="141"/>
      <c r="G105" s="155"/>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c r="DI105" s="290"/>
      <c r="DJ105" s="290"/>
      <c r="DK105" s="290"/>
      <c r="DL105" s="290"/>
      <c r="DM105" s="290"/>
      <c r="DN105" s="290"/>
      <c r="DO105" s="290"/>
      <c r="DP105" s="290"/>
      <c r="DQ105" s="290"/>
      <c r="DR105" s="290"/>
      <c r="DS105" s="290"/>
      <c r="DT105" s="290"/>
      <c r="DU105" s="290"/>
      <c r="DV105" s="290"/>
      <c r="DW105" s="290"/>
      <c r="DX105" s="290"/>
      <c r="DY105" s="290"/>
      <c r="DZ105" s="290"/>
      <c r="EA105" s="290"/>
      <c r="EB105" s="290"/>
      <c r="EC105" s="290"/>
      <c r="ED105" s="290"/>
      <c r="EE105" s="290"/>
      <c r="EF105" s="290"/>
      <c r="EG105" s="290"/>
      <c r="EH105" s="290"/>
      <c r="EI105" s="290"/>
      <c r="EJ105" s="290"/>
      <c r="EK105" s="290"/>
    </row>
    <row r="106" spans="1:141" ht="24" customHeight="1" x14ac:dyDescent="0.2">
      <c r="A106" s="283" t="str">
        <f>IFERROR(VLOOKUP(C106,Tabla_Insumos,5,FALSE),"")</f>
        <v/>
      </c>
      <c r="B106" s="284" t="str">
        <f>IFERROR(VLOOKUP(C106,Tabla_Insumos,6,FALSE),"")</f>
        <v/>
      </c>
      <c r="C106" s="285"/>
      <c r="D106" s="286" t="str">
        <f t="shared" ref="D106" si="46">IFERROR(VLOOKUP(C106,Tabla_Insumos,2,FALSE),"")</f>
        <v/>
      </c>
      <c r="E106" s="421">
        <v>0.5</v>
      </c>
      <c r="F106" s="287">
        <f>IFERROR(VLOOKUP(C106,Tabla_Insumos,4,FALSE),0)</f>
        <v>0</v>
      </c>
      <c r="G106" s="288">
        <f t="shared" ref="G106" si="47">ROUND(E106*F106,2)</f>
        <v>0</v>
      </c>
    </row>
    <row r="107" spans="1:141" s="289" customFormat="1" ht="24" customHeight="1" x14ac:dyDescent="0.2">
      <c r="A107" s="283"/>
      <c r="B107" s="284"/>
      <c r="C107" s="285"/>
      <c r="D107" s="286"/>
      <c r="E107" s="421"/>
      <c r="F107" s="287"/>
      <c r="G107" s="288"/>
      <c r="I107" s="344"/>
    </row>
    <row r="108" spans="1:141" s="289" customFormat="1" ht="24" customHeight="1" x14ac:dyDescent="0.2">
      <c r="A108" s="283"/>
      <c r="B108" s="284"/>
      <c r="C108" s="285"/>
      <c r="D108" s="286"/>
      <c r="E108" s="421"/>
      <c r="F108" s="287"/>
      <c r="G108" s="288"/>
    </row>
    <row r="109" spans="1:141" s="289" customFormat="1" ht="24" customHeight="1" x14ac:dyDescent="0.2">
      <c r="A109" s="283"/>
      <c r="B109" s="284"/>
      <c r="C109" s="285"/>
      <c r="D109" s="286"/>
      <c r="E109" s="421"/>
      <c r="F109" s="287"/>
      <c r="G109" s="288"/>
    </row>
    <row r="110" spans="1:141" ht="24" customHeight="1" x14ac:dyDescent="0.2">
      <c r="A110" s="283"/>
      <c r="B110" s="284"/>
      <c r="C110" s="285"/>
      <c r="D110" s="286"/>
      <c r="E110" s="421"/>
      <c r="F110" s="287"/>
      <c r="G110" s="288"/>
    </row>
    <row r="111" spans="1:141" ht="24" customHeight="1" x14ac:dyDescent="0.2">
      <c r="A111" s="283"/>
      <c r="B111" s="284"/>
      <c r="C111" s="285"/>
      <c r="D111" s="286"/>
      <c r="E111" s="421"/>
      <c r="F111" s="287"/>
      <c r="G111" s="288"/>
    </row>
    <row r="112" spans="1:141" s="289" customFormat="1" ht="24" customHeight="1" x14ac:dyDescent="0.2">
      <c r="A112" s="283" t="str">
        <f t="shared" ref="A112:A113" si="48">IFERROR(VLOOKUP(C112,Tabla_Insumos,4,FALSE),"")</f>
        <v/>
      </c>
      <c r="B112" s="284" t="str">
        <f t="shared" ref="B112:B113" si="49">IFERROR(VLOOKUP(C112,Tabla_Insumos,5,FALSE),"")</f>
        <v/>
      </c>
      <c r="C112" s="285"/>
      <c r="D112" s="286" t="str">
        <f t="shared" ref="D112:D113" si="50">IFERROR(VLOOKUP(C112,Tabla_Insumos,2,FALSE),"")</f>
        <v/>
      </c>
      <c r="E112" s="421"/>
      <c r="F112" s="287">
        <f t="shared" ref="F112:F113" si="51">IFERROR(VLOOKUP(C112,Tabla_Insumos,3,FALSE),0)</f>
        <v>0</v>
      </c>
      <c r="G112" s="288">
        <f t="shared" ref="G112:G113" si="52">ROUND(E112*F112,2)</f>
        <v>0</v>
      </c>
    </row>
    <row r="113" spans="1:8" s="289" customFormat="1" ht="24" customHeight="1" x14ac:dyDescent="0.2">
      <c r="A113" s="283" t="str">
        <f t="shared" si="48"/>
        <v/>
      </c>
      <c r="B113" s="284" t="str">
        <f t="shared" si="49"/>
        <v/>
      </c>
      <c r="C113" s="285"/>
      <c r="D113" s="286" t="str">
        <f t="shared" si="50"/>
        <v/>
      </c>
      <c r="E113" s="421"/>
      <c r="F113" s="287">
        <f t="shared" si="51"/>
        <v>0</v>
      </c>
      <c r="G113" s="288">
        <f t="shared" si="52"/>
        <v>0</v>
      </c>
    </row>
    <row r="114" spans="1:8" s="289" customFormat="1" ht="24" customHeight="1" x14ac:dyDescent="0.2">
      <c r="A114" s="156"/>
      <c r="B114" s="140"/>
      <c r="C114" s="130"/>
      <c r="D114" s="140"/>
      <c r="E114" s="410"/>
      <c r="F114" s="206" t="s">
        <v>33</v>
      </c>
      <c r="G114" s="153">
        <f>SUBTOTAL(9,G106:G113)</f>
        <v>0</v>
      </c>
    </row>
    <row r="115" spans="1:8" ht="24" customHeight="1" thickBot="1" x14ac:dyDescent="0.25">
      <c r="A115" s="157"/>
      <c r="B115" s="158"/>
      <c r="C115" s="159"/>
      <c r="D115" s="158"/>
      <c r="E115" s="422"/>
      <c r="F115" s="160"/>
      <c r="G115" s="161"/>
    </row>
    <row r="116" spans="1:8" ht="24" customHeight="1" thickBot="1" x14ac:dyDescent="0.25">
      <c r="A116" s="343" t="str">
        <f>B85</f>
        <v>1.3</v>
      </c>
      <c r="B116" s="162" t="str">
        <f>C85</f>
        <v xml:space="preserve">Cartel de Obra </v>
      </c>
      <c r="C116" s="163"/>
      <c r="D116" s="163" t="s">
        <v>34</v>
      </c>
      <c r="E116" s="164"/>
      <c r="F116" s="165" t="s">
        <v>35</v>
      </c>
      <c r="G116" s="166">
        <f>SUBTOTAL(9,G90:G115)</f>
        <v>0</v>
      </c>
      <c r="H116" s="405">
        <f>+G116*Coeficiente_Paso</f>
        <v>0</v>
      </c>
    </row>
    <row r="117" spans="1:8" s="289" customFormat="1" ht="24" customHeight="1" thickTop="1" thickBot="1" x14ac:dyDescent="0.25">
      <c r="A117" s="130"/>
      <c r="B117" s="130"/>
      <c r="C117" s="130"/>
      <c r="D117" s="130"/>
      <c r="E117" s="140"/>
      <c r="F117" s="141"/>
      <c r="G117" s="141"/>
    </row>
    <row r="118" spans="1:8" s="289" customFormat="1" ht="24" customHeight="1" thickTop="1" x14ac:dyDescent="0.2">
      <c r="A118" s="193" t="s">
        <v>37</v>
      </c>
      <c r="B118" s="194"/>
      <c r="C118" s="194"/>
      <c r="D118" s="194"/>
      <c r="E118" s="419"/>
      <c r="F118" s="194"/>
      <c r="G118" s="195"/>
    </row>
    <row r="119" spans="1:8" s="289" customFormat="1" ht="24" customHeight="1" x14ac:dyDescent="0.2">
      <c r="A119" s="131" t="s">
        <v>724</v>
      </c>
      <c r="B119" s="132" t="str">
        <f>Comitente</f>
        <v>DIRECCIÓN PROVINCIAL RED DE GAS</v>
      </c>
      <c r="C119" s="127"/>
      <c r="D119" s="133"/>
      <c r="E119" s="133"/>
      <c r="F119" s="134"/>
      <c r="G119" s="135"/>
    </row>
    <row r="120" spans="1:8" ht="24" customHeight="1" x14ac:dyDescent="0.2">
      <c r="A120" s="131" t="s">
        <v>725</v>
      </c>
      <c r="B120" s="132">
        <f>Contratista</f>
        <v>0</v>
      </c>
      <c r="C120" s="128"/>
      <c r="D120" s="128"/>
      <c r="E120" s="420"/>
      <c r="F120" s="136"/>
      <c r="G120" s="137"/>
    </row>
    <row r="121" spans="1:8" ht="24" customHeight="1" x14ac:dyDescent="0.2">
      <c r="A121" s="131" t="s">
        <v>24</v>
      </c>
      <c r="B121" s="132" t="str">
        <f>Obra</f>
        <v>RED DE MEDIA PRESIÓN LOTEO CENTENARIO Y VILLA VIRGEN DEL ROSARIO</v>
      </c>
      <c r="C121" s="128"/>
      <c r="D121" s="128"/>
      <c r="E121" s="420"/>
      <c r="F121" s="136" t="s">
        <v>38</v>
      </c>
      <c r="G121" s="138">
        <f>Fecha_Base</f>
        <v>0</v>
      </c>
    </row>
    <row r="122" spans="1:8" ht="24" customHeight="1" x14ac:dyDescent="0.2">
      <c r="A122" s="139" t="s">
        <v>723</v>
      </c>
      <c r="B122" s="129" t="str">
        <f>Ubicación</f>
        <v>Departamento Chimbas</v>
      </c>
      <c r="C122" s="129"/>
      <c r="D122" s="140"/>
      <c r="E122" s="410"/>
      <c r="G122" s="142"/>
    </row>
    <row r="123" spans="1:8" ht="24" customHeight="1" x14ac:dyDescent="0.2">
      <c r="A123" s="139" t="s">
        <v>39</v>
      </c>
      <c r="B123" s="21">
        <f>IFERROR(VALUE(LEFT(B124,FIND(".",B124)-1)),"")</f>
        <v>2</v>
      </c>
      <c r="C123" s="130" t="str">
        <f>IFERROR(VLOOKUP(B123,Tabla_CyP,2,FALSE),"")</f>
        <v>CAÑERÍAS</v>
      </c>
      <c r="D123" s="130" t="str">
        <f>IFERROR(VALUE(LEFT(B123,FIND("-",B123)-1)),"")</f>
        <v/>
      </c>
      <c r="E123" s="410"/>
      <c r="G123" s="142"/>
    </row>
    <row r="124" spans="1:8" ht="24" customHeight="1" x14ac:dyDescent="0.2">
      <c r="A124" s="139" t="s">
        <v>25</v>
      </c>
      <c r="B124" s="143" t="s">
        <v>1366</v>
      </c>
      <c r="C124" s="130" t="str">
        <f>IFERROR(VLOOKUP(B124,Tabla_CyP,2,FALSE),"")</f>
        <v xml:space="preserve">Provision y Colocación de  Caño PE p/red de media presion 50 mm diam. </v>
      </c>
      <c r="D124" s="140"/>
      <c r="E124" s="410"/>
      <c r="F124" s="136" t="s">
        <v>26</v>
      </c>
      <c r="G124" s="144" t="str">
        <f>IFERROR(VLOOKUP(B124,Tabla_CyP,4,FALSE),"")</f>
        <v>m</v>
      </c>
    </row>
    <row r="125" spans="1:8" ht="24" customHeight="1" x14ac:dyDescent="0.2">
      <c r="A125" s="139"/>
      <c r="B125" s="129"/>
      <c r="D125" s="140"/>
      <c r="E125" s="410"/>
      <c r="G125" s="142"/>
    </row>
    <row r="126" spans="1:8" ht="24" customHeight="1" x14ac:dyDescent="0.2">
      <c r="A126" s="437" t="s">
        <v>586</v>
      </c>
      <c r="B126" s="438"/>
      <c r="C126" s="439" t="s">
        <v>0</v>
      </c>
      <c r="D126" s="439" t="s">
        <v>27</v>
      </c>
      <c r="E126" s="441" t="s">
        <v>28</v>
      </c>
      <c r="F126" s="443" t="s">
        <v>29</v>
      </c>
      <c r="G126" s="435" t="s">
        <v>30</v>
      </c>
    </row>
    <row r="127" spans="1:8" ht="24" customHeight="1" x14ac:dyDescent="0.2">
      <c r="A127" s="145" t="s">
        <v>587</v>
      </c>
      <c r="B127" s="146" t="s">
        <v>588</v>
      </c>
      <c r="C127" s="440"/>
      <c r="D127" s="440"/>
      <c r="E127" s="442"/>
      <c r="F127" s="444"/>
      <c r="G127" s="436"/>
    </row>
    <row r="128" spans="1:8" ht="24" customHeight="1" x14ac:dyDescent="0.2">
      <c r="A128" s="205"/>
      <c r="B128" s="147"/>
      <c r="C128" s="203" t="s">
        <v>726</v>
      </c>
      <c r="D128" s="148"/>
      <c r="E128" s="149"/>
      <c r="F128" s="150"/>
      <c r="G128" s="151"/>
    </row>
    <row r="129" spans="1:141" ht="24" customHeight="1" x14ac:dyDescent="0.2">
      <c r="A129" s="283" t="str">
        <f>IFERROR(VLOOKUP(C129,Tabla_Insumos,5,FALSE),"")</f>
        <v/>
      </c>
      <c r="B129" s="284" t="str">
        <f>IFERROR(VLOOKUP(C129,Tabla_Insumos,6,FALSE),"")</f>
        <v/>
      </c>
      <c r="C129" s="285"/>
      <c r="D129" s="286" t="str">
        <f t="shared" ref="D129" si="53">IFERROR(VLOOKUP(C129,Tabla_Insumos,2,FALSE),"")</f>
        <v/>
      </c>
      <c r="E129" s="421">
        <v>1</v>
      </c>
      <c r="F129" s="287">
        <f>IFERROR(VLOOKUP(C129,Tabla_Insumos,4,FALSE),0)</f>
        <v>0</v>
      </c>
      <c r="G129" s="288">
        <f>ROUND(E129*F129,2)</f>
        <v>0</v>
      </c>
    </row>
    <row r="130" spans="1:141" ht="24" customHeight="1" x14ac:dyDescent="0.2">
      <c r="A130" s="283" t="str">
        <f>IFERROR(VLOOKUP(C130,Tabla_Insumos,5,FALSE),"")</f>
        <v/>
      </c>
      <c r="B130" s="284" t="str">
        <f>IFERROR(VLOOKUP(C130,Tabla_Insumos,6,FALSE),"")</f>
        <v/>
      </c>
      <c r="C130" s="285"/>
      <c r="D130" s="286" t="str">
        <f t="shared" ref="D130" si="54">IFERROR(VLOOKUP(C130,Tabla_Insumos,2,FALSE),"")</f>
        <v/>
      </c>
      <c r="E130" s="421">
        <v>0.05</v>
      </c>
      <c r="F130" s="287">
        <f>IFERROR(VLOOKUP(C130,Tabla_Insumos,4,FALSE),0)</f>
        <v>0</v>
      </c>
      <c r="G130" s="288">
        <f>ROUND(E130*F130,2)</f>
        <v>0</v>
      </c>
    </row>
    <row r="131" spans="1:141" ht="24" customHeight="1" x14ac:dyDescent="0.2">
      <c r="A131" s="283"/>
      <c r="B131" s="284"/>
      <c r="C131" s="285"/>
      <c r="D131" s="286"/>
      <c r="E131" s="421"/>
      <c r="F131" s="287"/>
      <c r="G131" s="288">
        <f t="shared" ref="G131:G134" si="55">ROUND(E131*F131,2)</f>
        <v>0</v>
      </c>
    </row>
    <row r="132" spans="1:141" ht="24" customHeight="1" x14ac:dyDescent="0.2">
      <c r="A132" s="283"/>
      <c r="B132" s="284"/>
      <c r="C132" s="285"/>
      <c r="D132" s="286"/>
      <c r="E132" s="421"/>
      <c r="F132" s="287"/>
      <c r="G132" s="288">
        <f t="shared" si="55"/>
        <v>0</v>
      </c>
    </row>
    <row r="133" spans="1:141" s="140" customFormat="1" ht="24" customHeight="1" x14ac:dyDescent="0.2">
      <c r="A133" s="283" t="str">
        <f t="shared" ref="A133:A134" si="56">IFERROR(VLOOKUP(C133,Tabla_Insumos,4,FALSE),"")</f>
        <v/>
      </c>
      <c r="B133" s="284" t="str">
        <f t="shared" ref="B133:B134" si="57">IFERROR(VLOOKUP(C133,Tabla_Insumos,5,FALSE),"")</f>
        <v/>
      </c>
      <c r="C133" s="285"/>
      <c r="D133" s="286" t="str">
        <f t="shared" ref="D133:D134" si="58">IFERROR(VLOOKUP(C133,Tabla_Insumos,2,FALSE),"")</f>
        <v/>
      </c>
      <c r="E133" s="421"/>
      <c r="F133" s="287">
        <f t="shared" ref="F133:F134" si="59">IFERROR(VLOOKUP(C133,Tabla_Insumos,3,FALSE),0)</f>
        <v>0</v>
      </c>
      <c r="G133" s="288">
        <f t="shared" si="55"/>
        <v>0</v>
      </c>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c r="BG133" s="290"/>
      <c r="BH133" s="290"/>
      <c r="BI133" s="290"/>
      <c r="BJ133" s="290"/>
      <c r="BK133" s="290"/>
      <c r="BL133" s="290"/>
      <c r="BM133" s="290"/>
      <c r="BN133" s="290"/>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c r="DB133" s="290"/>
      <c r="DC133" s="290"/>
      <c r="DD133" s="290"/>
      <c r="DE133" s="290"/>
      <c r="DF133" s="290"/>
      <c r="DG133" s="290"/>
      <c r="DH133" s="290"/>
      <c r="DI133" s="290"/>
      <c r="DJ133" s="290"/>
      <c r="DK133" s="290"/>
      <c r="DL133" s="290"/>
      <c r="DM133" s="290"/>
      <c r="DN133" s="290"/>
      <c r="DO133" s="290"/>
      <c r="DP133" s="290"/>
      <c r="DQ133" s="290"/>
      <c r="DR133" s="290"/>
      <c r="DS133" s="290"/>
      <c r="DT133" s="290"/>
      <c r="DU133" s="290"/>
      <c r="DV133" s="290"/>
      <c r="DW133" s="290"/>
      <c r="DX133" s="290"/>
      <c r="DY133" s="290"/>
      <c r="DZ133" s="290"/>
      <c r="EA133" s="290"/>
      <c r="EB133" s="290"/>
      <c r="EC133" s="290"/>
      <c r="ED133" s="290"/>
      <c r="EE133" s="290"/>
      <c r="EF133" s="290"/>
      <c r="EG133" s="290"/>
      <c r="EH133" s="290"/>
      <c r="EI133" s="290"/>
      <c r="EJ133" s="290"/>
      <c r="EK133" s="290"/>
    </row>
    <row r="134" spans="1:141" ht="24" customHeight="1" x14ac:dyDescent="0.2">
      <c r="A134" s="283" t="str">
        <f t="shared" si="56"/>
        <v/>
      </c>
      <c r="B134" s="284" t="str">
        <f t="shared" si="57"/>
        <v/>
      </c>
      <c r="C134" s="285"/>
      <c r="D134" s="286" t="str">
        <f t="shared" si="58"/>
        <v/>
      </c>
      <c r="E134" s="421"/>
      <c r="F134" s="287">
        <f t="shared" si="59"/>
        <v>0</v>
      </c>
      <c r="G134" s="288">
        <f t="shared" si="55"/>
        <v>0</v>
      </c>
    </row>
    <row r="135" spans="1:141" s="289" customFormat="1" ht="24" customHeight="1" x14ac:dyDescent="0.2">
      <c r="A135" s="152"/>
      <c r="B135" s="130"/>
      <c r="C135" s="130"/>
      <c r="D135" s="140"/>
      <c r="E135" s="410"/>
      <c r="F135" s="206" t="s">
        <v>31</v>
      </c>
      <c r="G135" s="153">
        <f>SUBTOTAL(9,G129:G134)</f>
        <v>0</v>
      </c>
      <c r="I135" s="344"/>
    </row>
    <row r="136" spans="1:141" s="289" customFormat="1" ht="24" customHeight="1" x14ac:dyDescent="0.2">
      <c r="A136" s="152"/>
      <c r="B136" s="130"/>
      <c r="C136" s="154" t="s">
        <v>727</v>
      </c>
      <c r="D136" s="140"/>
      <c r="E136" s="410"/>
      <c r="F136" s="141"/>
      <c r="G136" s="155"/>
    </row>
    <row r="137" spans="1:141" s="289" customFormat="1" ht="24" customHeight="1" x14ac:dyDescent="0.2">
      <c r="A137" s="283" t="str">
        <f t="shared" ref="A137:A142" si="60">IFERROR(VLOOKUP(C137,Tabla_Insumos,5,FALSE),"")</f>
        <v/>
      </c>
      <c r="B137" s="284" t="str">
        <f t="shared" ref="B137:B142" si="61">IFERROR(VLOOKUP(C137,Tabla_Insumos,6,FALSE),"")</f>
        <v/>
      </c>
      <c r="C137" s="285"/>
      <c r="D137" s="286" t="str">
        <f t="shared" ref="D137:D142" si="62">IFERROR(VLOOKUP(C137,Tabla_Insumos,2,FALSE),"")</f>
        <v/>
      </c>
      <c r="E137" s="421"/>
      <c r="F137" s="287">
        <f t="shared" ref="F137:F142" si="63">IFERROR(VLOOKUP(C137,Tabla_Insumos,4,FALSE),0)</f>
        <v>0</v>
      </c>
      <c r="G137" s="288">
        <f>ROUND(E137*F137,2)</f>
        <v>0</v>
      </c>
    </row>
    <row r="138" spans="1:141" ht="24" customHeight="1" x14ac:dyDescent="0.2">
      <c r="A138" s="283" t="str">
        <f t="shared" si="60"/>
        <v/>
      </c>
      <c r="B138" s="284" t="str">
        <f t="shared" si="61"/>
        <v/>
      </c>
      <c r="C138" s="285"/>
      <c r="D138" s="286" t="str">
        <f t="shared" si="62"/>
        <v/>
      </c>
      <c r="E138" s="421"/>
      <c r="F138" s="287">
        <f t="shared" si="63"/>
        <v>0</v>
      </c>
      <c r="G138" s="288">
        <f t="shared" ref="G138:G142" si="64">ROUND(E138*F138,2)</f>
        <v>0</v>
      </c>
    </row>
    <row r="139" spans="1:141" ht="24" customHeight="1" x14ac:dyDescent="0.2">
      <c r="A139" s="283" t="str">
        <f t="shared" si="60"/>
        <v/>
      </c>
      <c r="B139" s="284" t="str">
        <f t="shared" si="61"/>
        <v/>
      </c>
      <c r="C139" s="285"/>
      <c r="D139" s="286" t="str">
        <f t="shared" si="62"/>
        <v/>
      </c>
      <c r="E139" s="421">
        <v>0.15</v>
      </c>
      <c r="F139" s="287">
        <f t="shared" si="63"/>
        <v>0</v>
      </c>
      <c r="G139" s="288">
        <f t="shared" si="64"/>
        <v>0</v>
      </c>
    </row>
    <row r="140" spans="1:141" s="289" customFormat="1" ht="24" customHeight="1" x14ac:dyDescent="0.2">
      <c r="A140" s="283" t="str">
        <f t="shared" si="60"/>
        <v/>
      </c>
      <c r="B140" s="284" t="str">
        <f t="shared" si="61"/>
        <v/>
      </c>
      <c r="C140" s="285"/>
      <c r="D140" s="286" t="str">
        <f t="shared" si="62"/>
        <v/>
      </c>
      <c r="E140" s="421">
        <v>0.15</v>
      </c>
      <c r="F140" s="287">
        <f t="shared" si="63"/>
        <v>0</v>
      </c>
      <c r="G140" s="288">
        <f t="shared" si="64"/>
        <v>0</v>
      </c>
    </row>
    <row r="141" spans="1:141" s="289" customFormat="1" ht="24" customHeight="1" x14ac:dyDescent="0.2">
      <c r="A141" s="283" t="str">
        <f t="shared" si="60"/>
        <v/>
      </c>
      <c r="B141" s="284" t="str">
        <f t="shared" si="61"/>
        <v/>
      </c>
      <c r="C141" s="285"/>
      <c r="D141" s="286" t="str">
        <f t="shared" si="62"/>
        <v/>
      </c>
      <c r="E141" s="421">
        <v>0.2</v>
      </c>
      <c r="F141" s="287">
        <f t="shared" si="63"/>
        <v>0</v>
      </c>
      <c r="G141" s="288">
        <f t="shared" si="64"/>
        <v>0</v>
      </c>
    </row>
    <row r="142" spans="1:141" s="289" customFormat="1" ht="24" customHeight="1" x14ac:dyDescent="0.2">
      <c r="A142" s="283" t="str">
        <f t="shared" si="60"/>
        <v/>
      </c>
      <c r="B142" s="284" t="str">
        <f t="shared" si="61"/>
        <v/>
      </c>
      <c r="C142" s="285"/>
      <c r="D142" s="286" t="str">
        <f t="shared" si="62"/>
        <v/>
      </c>
      <c r="E142" s="421">
        <v>0.2</v>
      </c>
      <c r="F142" s="287">
        <f t="shared" si="63"/>
        <v>0</v>
      </c>
      <c r="G142" s="288">
        <f t="shared" si="64"/>
        <v>0</v>
      </c>
    </row>
    <row r="143" spans="1:141" ht="24" customHeight="1" x14ac:dyDescent="0.2">
      <c r="A143" s="152"/>
      <c r="D143" s="140"/>
      <c r="E143" s="410"/>
      <c r="F143" s="206" t="s">
        <v>32</v>
      </c>
      <c r="G143" s="153">
        <f>SUBTOTAL(9,G137:G142)</f>
        <v>0</v>
      </c>
    </row>
    <row r="144" spans="1:141" ht="24" customHeight="1" x14ac:dyDescent="0.2">
      <c r="A144" s="152"/>
      <c r="C144" s="154" t="s">
        <v>728</v>
      </c>
      <c r="D144" s="140"/>
      <c r="E144" s="410"/>
      <c r="G144" s="155"/>
    </row>
    <row r="145" spans="1:8" s="289" customFormat="1" ht="24" customHeight="1" x14ac:dyDescent="0.2">
      <c r="A145" s="283" t="str">
        <f>IFERROR(VLOOKUP(C145,Tabla_Insumos,5,FALSE),"")</f>
        <v/>
      </c>
      <c r="B145" s="284" t="str">
        <f>IFERROR(VLOOKUP(C145,Tabla_Insumos,6,FALSE),"")</f>
        <v/>
      </c>
      <c r="C145" s="285"/>
      <c r="D145" s="286" t="str">
        <f t="shared" ref="D145" si="65">IFERROR(VLOOKUP(C145,Tabla_Insumos,2,FALSE),"")</f>
        <v/>
      </c>
      <c r="E145" s="421">
        <v>6.0000000000000001E-3</v>
      </c>
      <c r="F145" s="287">
        <f>IFERROR(VLOOKUP(C145,Tabla_Insumos,4,FALSE),0)</f>
        <v>0</v>
      </c>
      <c r="G145" s="288">
        <f t="shared" ref="G145" si="66">ROUND(E145*F145,2)</f>
        <v>0</v>
      </c>
    </row>
    <row r="146" spans="1:8" s="289" customFormat="1" ht="24" customHeight="1" x14ac:dyDescent="0.2">
      <c r="A146" s="283"/>
      <c r="B146" s="284"/>
      <c r="C146" s="285"/>
      <c r="D146" s="286"/>
      <c r="E146" s="421"/>
      <c r="F146" s="287"/>
      <c r="G146" s="288"/>
    </row>
    <row r="147" spans="1:8" s="289" customFormat="1" ht="24" customHeight="1" x14ac:dyDescent="0.2">
      <c r="A147" s="283"/>
      <c r="B147" s="284"/>
      <c r="C147" s="285"/>
      <c r="D147" s="286"/>
      <c r="E147" s="421"/>
      <c r="F147" s="287"/>
      <c r="G147" s="288"/>
    </row>
    <row r="148" spans="1:8" ht="24" customHeight="1" x14ac:dyDescent="0.2">
      <c r="A148" s="283" t="str">
        <f t="shared" ref="A148:A149" si="67">IFERROR(VLOOKUP(C148,Tabla_Insumos,4,FALSE),"")</f>
        <v/>
      </c>
      <c r="B148" s="284" t="str">
        <f t="shared" ref="B148:B149" si="68">IFERROR(VLOOKUP(C148,Tabla_Insumos,5,FALSE),"")</f>
        <v/>
      </c>
      <c r="C148" s="285"/>
      <c r="D148" s="286" t="str">
        <f t="shared" ref="D148:D149" si="69">IFERROR(VLOOKUP(C148,Tabla_Insumos,2,FALSE),"")</f>
        <v/>
      </c>
      <c r="E148" s="421"/>
      <c r="F148" s="287">
        <f t="shared" ref="F148:F149" si="70">IFERROR(VLOOKUP(C148,Tabla_Insumos,3,FALSE),0)</f>
        <v>0</v>
      </c>
      <c r="G148" s="288">
        <f t="shared" ref="G148:G149" si="71">ROUND(E148*F148,2)</f>
        <v>0</v>
      </c>
    </row>
    <row r="149" spans="1:8" ht="24" customHeight="1" x14ac:dyDescent="0.2">
      <c r="A149" s="283" t="str">
        <f t="shared" si="67"/>
        <v/>
      </c>
      <c r="B149" s="284" t="str">
        <f t="shared" si="68"/>
        <v/>
      </c>
      <c r="C149" s="285"/>
      <c r="D149" s="286" t="str">
        <f t="shared" si="69"/>
        <v/>
      </c>
      <c r="E149" s="421"/>
      <c r="F149" s="287">
        <f t="shared" si="70"/>
        <v>0</v>
      </c>
      <c r="G149" s="288">
        <f t="shared" si="71"/>
        <v>0</v>
      </c>
    </row>
    <row r="150" spans="1:8" ht="24" customHeight="1" x14ac:dyDescent="0.2">
      <c r="A150" s="156"/>
      <c r="B150" s="140"/>
      <c r="D150" s="140"/>
      <c r="E150" s="410"/>
      <c r="F150" s="206" t="s">
        <v>33</v>
      </c>
      <c r="G150" s="153">
        <f>SUBTOTAL(9,G145:G149)</f>
        <v>0</v>
      </c>
    </row>
    <row r="151" spans="1:8" ht="24" customHeight="1" thickBot="1" x14ac:dyDescent="0.25">
      <c r="A151" s="157"/>
      <c r="B151" s="158"/>
      <c r="C151" s="159"/>
      <c r="D151" s="158"/>
      <c r="E151" s="422"/>
      <c r="F151" s="160"/>
      <c r="G151" s="161"/>
    </row>
    <row r="152" spans="1:8" ht="24" customHeight="1" thickBot="1" x14ac:dyDescent="0.25">
      <c r="A152" s="343" t="str">
        <f>B124</f>
        <v>2.1</v>
      </c>
      <c r="B152" s="162" t="str">
        <f>C124</f>
        <v xml:space="preserve">Provision y Colocación de  Caño PE p/red de media presion 50 mm diam. </v>
      </c>
      <c r="C152" s="163"/>
      <c r="D152" s="163" t="s">
        <v>34</v>
      </c>
      <c r="E152" s="164"/>
      <c r="F152" s="165" t="s">
        <v>35</v>
      </c>
      <c r="G152" s="166">
        <f>SUBTOTAL(9,G129:G151)</f>
        <v>0</v>
      </c>
      <c r="H152" s="405">
        <f>+G152*Coeficiente_Paso</f>
        <v>0</v>
      </c>
    </row>
    <row r="153" spans="1:8" ht="24" customHeight="1" thickTop="1" x14ac:dyDescent="0.2">
      <c r="A153" s="193" t="s">
        <v>37</v>
      </c>
      <c r="B153" s="194"/>
      <c r="C153" s="194"/>
      <c r="D153" s="194"/>
      <c r="E153" s="419"/>
      <c r="F153" s="194"/>
      <c r="G153" s="195"/>
      <c r="H153" s="289"/>
    </row>
    <row r="154" spans="1:8" ht="24" customHeight="1" x14ac:dyDescent="0.2">
      <c r="A154" s="131" t="s">
        <v>724</v>
      </c>
      <c r="B154" s="132" t="str">
        <f>Comitente</f>
        <v>DIRECCIÓN PROVINCIAL RED DE GAS</v>
      </c>
      <c r="C154" s="127"/>
      <c r="D154" s="133"/>
      <c r="E154" s="133"/>
      <c r="F154" s="134"/>
      <c r="G154" s="135"/>
      <c r="H154" s="289"/>
    </row>
    <row r="155" spans="1:8" ht="24" customHeight="1" x14ac:dyDescent="0.2">
      <c r="A155" s="131" t="s">
        <v>725</v>
      </c>
      <c r="B155" s="132">
        <f>Contratista</f>
        <v>0</v>
      </c>
      <c r="C155" s="128"/>
      <c r="D155" s="128"/>
      <c r="E155" s="420"/>
      <c r="F155" s="136"/>
      <c r="G155" s="137"/>
    </row>
    <row r="156" spans="1:8" ht="24" customHeight="1" x14ac:dyDescent="0.2">
      <c r="A156" s="131" t="s">
        <v>24</v>
      </c>
      <c r="B156" s="132" t="str">
        <f>Obra</f>
        <v>RED DE MEDIA PRESIÓN LOTEO CENTENARIO Y VILLA VIRGEN DEL ROSARIO</v>
      </c>
      <c r="C156" s="128"/>
      <c r="D156" s="128"/>
      <c r="E156" s="420"/>
      <c r="F156" s="136" t="s">
        <v>38</v>
      </c>
      <c r="G156" s="138">
        <f>Fecha_Base</f>
        <v>0</v>
      </c>
    </row>
    <row r="157" spans="1:8" ht="24" customHeight="1" x14ac:dyDescent="0.2">
      <c r="A157" s="139" t="s">
        <v>723</v>
      </c>
      <c r="B157" s="129" t="str">
        <f>Ubicación</f>
        <v>Departamento Chimbas</v>
      </c>
      <c r="C157" s="129"/>
      <c r="D157" s="140"/>
      <c r="E157" s="410"/>
      <c r="G157" s="142"/>
    </row>
    <row r="158" spans="1:8" ht="24" customHeight="1" x14ac:dyDescent="0.2">
      <c r="A158" s="139" t="s">
        <v>39</v>
      </c>
      <c r="B158" s="21">
        <f>IFERROR(VALUE(LEFT(B159,FIND(".",B159)-1)),"")</f>
        <v>2</v>
      </c>
      <c r="C158" s="130" t="str">
        <f>IFERROR(VLOOKUP(B158,Tabla_CyP,2,FALSE),"")</f>
        <v>CAÑERÍAS</v>
      </c>
      <c r="D158" s="130" t="str">
        <f>IFERROR(VALUE(LEFT(B158,FIND("-",B158)-1)),"")</f>
        <v/>
      </c>
      <c r="E158" s="410"/>
      <c r="G158" s="142"/>
    </row>
    <row r="159" spans="1:8" ht="24" customHeight="1" x14ac:dyDescent="0.2">
      <c r="A159" s="139" t="s">
        <v>25</v>
      </c>
      <c r="B159" s="143" t="s">
        <v>2127</v>
      </c>
      <c r="C159" s="130" t="str">
        <f>IFERROR(VLOOKUP(B159,Tabla_CyP,2,FALSE),"")</f>
        <v xml:space="preserve">Provision y Colocación de  Caño PE p/red de media presion 63 mm diam. </v>
      </c>
      <c r="D159" s="140"/>
      <c r="E159" s="410"/>
      <c r="F159" s="136" t="s">
        <v>26</v>
      </c>
      <c r="G159" s="144" t="str">
        <f>IFERROR(VLOOKUP(B159,Tabla_CyP,4,FALSE),"")</f>
        <v>m</v>
      </c>
    </row>
    <row r="160" spans="1:8" ht="24" customHeight="1" x14ac:dyDescent="0.2">
      <c r="A160" s="139"/>
      <c r="B160" s="129"/>
      <c r="D160" s="140"/>
      <c r="E160" s="410"/>
      <c r="G160" s="142"/>
    </row>
    <row r="161" spans="1:8" ht="24" customHeight="1" x14ac:dyDescent="0.2">
      <c r="A161" s="437" t="s">
        <v>586</v>
      </c>
      <c r="B161" s="438"/>
      <c r="C161" s="439" t="s">
        <v>0</v>
      </c>
      <c r="D161" s="439" t="s">
        <v>27</v>
      </c>
      <c r="E161" s="441" t="s">
        <v>28</v>
      </c>
      <c r="F161" s="443" t="s">
        <v>29</v>
      </c>
      <c r="G161" s="435" t="s">
        <v>30</v>
      </c>
    </row>
    <row r="162" spans="1:8" ht="24" customHeight="1" x14ac:dyDescent="0.2">
      <c r="A162" s="145" t="s">
        <v>587</v>
      </c>
      <c r="B162" s="146" t="s">
        <v>588</v>
      </c>
      <c r="C162" s="440"/>
      <c r="D162" s="440"/>
      <c r="E162" s="442"/>
      <c r="F162" s="444"/>
      <c r="G162" s="436"/>
    </row>
    <row r="163" spans="1:8" ht="24" customHeight="1" x14ac:dyDescent="0.2">
      <c r="A163" s="205"/>
      <c r="B163" s="147"/>
      <c r="C163" s="203" t="s">
        <v>726</v>
      </c>
      <c r="D163" s="148"/>
      <c r="E163" s="149"/>
      <c r="F163" s="150"/>
      <c r="G163" s="151"/>
    </row>
    <row r="164" spans="1:8" ht="24" customHeight="1" x14ac:dyDescent="0.2">
      <c r="A164" s="283" t="str">
        <f>IFERROR(VLOOKUP(C164,Tabla_Insumos,5,FALSE),"")</f>
        <v/>
      </c>
      <c r="B164" s="284" t="str">
        <f>IFERROR(VLOOKUP(C164,Tabla_Insumos,6,FALSE),"")</f>
        <v/>
      </c>
      <c r="C164" s="285"/>
      <c r="D164" s="286" t="str">
        <f t="shared" ref="D164:D165" si="72">IFERROR(VLOOKUP(C164,Tabla_Insumos,2,FALSE),"")</f>
        <v/>
      </c>
      <c r="E164" s="421">
        <v>1</v>
      </c>
      <c r="F164" s="287">
        <f>IFERROR(VLOOKUP(C164,Tabla_Insumos,4,FALSE),0)</f>
        <v>0</v>
      </c>
      <c r="G164" s="288">
        <f>ROUND(E164*F164,2)</f>
        <v>0</v>
      </c>
    </row>
    <row r="165" spans="1:8" ht="24" customHeight="1" x14ac:dyDescent="0.2">
      <c r="A165" s="283" t="str">
        <f>IFERROR(VLOOKUP(C165,Tabla_Insumos,5,FALSE),"")</f>
        <v/>
      </c>
      <c r="B165" s="284" t="str">
        <f>IFERROR(VLOOKUP(C165,Tabla_Insumos,6,FALSE),"")</f>
        <v/>
      </c>
      <c r="C165" s="285"/>
      <c r="D165" s="286" t="str">
        <f t="shared" si="72"/>
        <v/>
      </c>
      <c r="E165" s="421">
        <v>0.05</v>
      </c>
      <c r="F165" s="287">
        <f>IFERROR(VLOOKUP(C165,Tabla_Insumos,4,FALSE),0)</f>
        <v>0</v>
      </c>
      <c r="G165" s="288">
        <f>ROUND(E165*F165,2)</f>
        <v>0</v>
      </c>
    </row>
    <row r="166" spans="1:8" ht="24" customHeight="1" x14ac:dyDescent="0.2">
      <c r="A166" s="283"/>
      <c r="B166" s="284"/>
      <c r="C166" s="285"/>
      <c r="D166" s="286"/>
      <c r="E166" s="421"/>
      <c r="F166" s="287"/>
      <c r="G166" s="288">
        <f t="shared" ref="G166:G169" si="73">ROUND(E166*F166,2)</f>
        <v>0</v>
      </c>
    </row>
    <row r="167" spans="1:8" ht="24" customHeight="1" x14ac:dyDescent="0.2">
      <c r="A167" s="283"/>
      <c r="B167" s="284"/>
      <c r="C167" s="285"/>
      <c r="D167" s="286"/>
      <c r="E167" s="421"/>
      <c r="F167" s="287"/>
      <c r="G167" s="288">
        <f t="shared" si="73"/>
        <v>0</v>
      </c>
    </row>
    <row r="168" spans="1:8" ht="24" customHeight="1" x14ac:dyDescent="0.2">
      <c r="A168" s="283" t="str">
        <f t="shared" ref="A168:A169" si="74">IFERROR(VLOOKUP(C168,Tabla_Insumos,4,FALSE),"")</f>
        <v/>
      </c>
      <c r="B168" s="284" t="str">
        <f t="shared" ref="B168:B169" si="75">IFERROR(VLOOKUP(C168,Tabla_Insumos,5,FALSE),"")</f>
        <v/>
      </c>
      <c r="C168" s="285"/>
      <c r="D168" s="286" t="str">
        <f t="shared" ref="D168:D169" si="76">IFERROR(VLOOKUP(C168,Tabla_Insumos,2,FALSE),"")</f>
        <v/>
      </c>
      <c r="E168" s="421"/>
      <c r="F168" s="287">
        <f t="shared" ref="F168:F169" si="77">IFERROR(VLOOKUP(C168,Tabla_Insumos,3,FALSE),0)</f>
        <v>0</v>
      </c>
      <c r="G168" s="288">
        <f t="shared" si="73"/>
        <v>0</v>
      </c>
      <c r="H168" s="140"/>
    </row>
    <row r="169" spans="1:8" ht="24" customHeight="1" x14ac:dyDescent="0.2">
      <c r="A169" s="283" t="str">
        <f t="shared" si="74"/>
        <v/>
      </c>
      <c r="B169" s="284" t="str">
        <f t="shared" si="75"/>
        <v/>
      </c>
      <c r="C169" s="285"/>
      <c r="D169" s="286" t="str">
        <f t="shared" si="76"/>
        <v/>
      </c>
      <c r="E169" s="421"/>
      <c r="F169" s="287">
        <f t="shared" si="77"/>
        <v>0</v>
      </c>
      <c r="G169" s="288">
        <f t="shared" si="73"/>
        <v>0</v>
      </c>
    </row>
    <row r="170" spans="1:8" ht="24" customHeight="1" x14ac:dyDescent="0.2">
      <c r="A170" s="152"/>
      <c r="D170" s="140"/>
      <c r="E170" s="410"/>
      <c r="F170" s="206" t="s">
        <v>31</v>
      </c>
      <c r="G170" s="153">
        <f>SUBTOTAL(9,G164:G169)</f>
        <v>0</v>
      </c>
      <c r="H170" s="289"/>
    </row>
    <row r="171" spans="1:8" ht="24" customHeight="1" x14ac:dyDescent="0.2">
      <c r="A171" s="152"/>
      <c r="C171" s="154" t="s">
        <v>727</v>
      </c>
      <c r="D171" s="140"/>
      <c r="E171" s="410"/>
      <c r="G171" s="155"/>
      <c r="H171" s="289"/>
    </row>
    <row r="172" spans="1:8" ht="24" customHeight="1" x14ac:dyDescent="0.2">
      <c r="A172" s="283" t="str">
        <f t="shared" ref="A172:A177" si="78">IFERROR(VLOOKUP(C172,Tabla_Insumos,5,FALSE),"")</f>
        <v/>
      </c>
      <c r="B172" s="284" t="str">
        <f t="shared" ref="B172:B177" si="79">IFERROR(VLOOKUP(C172,Tabla_Insumos,6,FALSE),"")</f>
        <v/>
      </c>
      <c r="C172" s="285"/>
      <c r="D172" s="286" t="str">
        <f t="shared" ref="D172:D177" si="80">IFERROR(VLOOKUP(C172,Tabla_Insumos,2,FALSE),"")</f>
        <v/>
      </c>
      <c r="E172" s="421"/>
      <c r="F172" s="287">
        <f t="shared" ref="F172:F177" si="81">IFERROR(VLOOKUP(C172,Tabla_Insumos,4,FALSE),0)</f>
        <v>0</v>
      </c>
      <c r="G172" s="288">
        <f>ROUND(E172*F172,2)</f>
        <v>0</v>
      </c>
      <c r="H172" s="289"/>
    </row>
    <row r="173" spans="1:8" ht="24" customHeight="1" x14ac:dyDescent="0.2">
      <c r="A173" s="283" t="str">
        <f t="shared" si="78"/>
        <v/>
      </c>
      <c r="B173" s="284" t="str">
        <f t="shared" si="79"/>
        <v/>
      </c>
      <c r="C173" s="285"/>
      <c r="D173" s="286" t="str">
        <f t="shared" si="80"/>
        <v/>
      </c>
      <c r="E173" s="421"/>
      <c r="F173" s="287">
        <f t="shared" si="81"/>
        <v>0</v>
      </c>
      <c r="G173" s="288">
        <f t="shared" ref="G173:G177" si="82">ROUND(E173*F173,2)</f>
        <v>0</v>
      </c>
    </row>
    <row r="174" spans="1:8" ht="24" customHeight="1" x14ac:dyDescent="0.2">
      <c r="A174" s="283" t="str">
        <f t="shared" si="78"/>
        <v/>
      </c>
      <c r="B174" s="284" t="str">
        <f t="shared" si="79"/>
        <v/>
      </c>
      <c r="C174" s="285"/>
      <c r="D174" s="286" t="str">
        <f t="shared" si="80"/>
        <v/>
      </c>
      <c r="E174" s="421"/>
      <c r="F174" s="287">
        <f t="shared" si="81"/>
        <v>0</v>
      </c>
      <c r="G174" s="288">
        <f t="shared" si="82"/>
        <v>0</v>
      </c>
    </row>
    <row r="175" spans="1:8" ht="24" customHeight="1" x14ac:dyDescent="0.2">
      <c r="A175" s="283" t="str">
        <f t="shared" si="78"/>
        <v/>
      </c>
      <c r="B175" s="284" t="str">
        <f t="shared" si="79"/>
        <v/>
      </c>
      <c r="C175" s="285"/>
      <c r="D175" s="286" t="str">
        <f t="shared" si="80"/>
        <v/>
      </c>
      <c r="E175" s="421"/>
      <c r="F175" s="287">
        <f t="shared" si="81"/>
        <v>0</v>
      </c>
      <c r="G175" s="288">
        <f t="shared" si="82"/>
        <v>0</v>
      </c>
      <c r="H175" s="289"/>
    </row>
    <row r="176" spans="1:8" ht="24" customHeight="1" x14ac:dyDescent="0.2">
      <c r="A176" s="283" t="str">
        <f t="shared" si="78"/>
        <v/>
      </c>
      <c r="B176" s="284" t="str">
        <f t="shared" si="79"/>
        <v/>
      </c>
      <c r="C176" s="285"/>
      <c r="D176" s="286" t="str">
        <f t="shared" si="80"/>
        <v/>
      </c>
      <c r="E176" s="421"/>
      <c r="F176" s="287">
        <f t="shared" si="81"/>
        <v>0</v>
      </c>
      <c r="G176" s="288">
        <f t="shared" si="82"/>
        <v>0</v>
      </c>
      <c r="H176" s="289"/>
    </row>
    <row r="177" spans="1:8" ht="24" customHeight="1" x14ac:dyDescent="0.2">
      <c r="A177" s="283" t="str">
        <f t="shared" si="78"/>
        <v/>
      </c>
      <c r="B177" s="284" t="str">
        <f t="shared" si="79"/>
        <v/>
      </c>
      <c r="C177" s="285"/>
      <c r="D177" s="286" t="str">
        <f t="shared" si="80"/>
        <v/>
      </c>
      <c r="E177" s="421"/>
      <c r="F177" s="287">
        <f t="shared" si="81"/>
        <v>0</v>
      </c>
      <c r="G177" s="288">
        <f t="shared" si="82"/>
        <v>0</v>
      </c>
      <c r="H177" s="289"/>
    </row>
    <row r="178" spans="1:8" ht="24" customHeight="1" x14ac:dyDescent="0.2">
      <c r="A178" s="152"/>
      <c r="D178" s="140"/>
      <c r="E178" s="410"/>
      <c r="F178" s="206" t="s">
        <v>32</v>
      </c>
      <c r="G178" s="153">
        <f>SUBTOTAL(9,G172:G177)</f>
        <v>0</v>
      </c>
    </row>
    <row r="179" spans="1:8" ht="24" customHeight="1" x14ac:dyDescent="0.2">
      <c r="A179" s="152"/>
      <c r="C179" s="154" t="s">
        <v>728</v>
      </c>
      <c r="D179" s="140"/>
      <c r="E179" s="410"/>
      <c r="G179" s="155"/>
    </row>
    <row r="180" spans="1:8" ht="24" customHeight="1" x14ac:dyDescent="0.2">
      <c r="A180" s="283" t="str">
        <f>IFERROR(VLOOKUP(C180,Tabla_Insumos,5,FALSE),"")</f>
        <v/>
      </c>
      <c r="B180" s="284" t="str">
        <f>IFERROR(VLOOKUP(C180,Tabla_Insumos,6,FALSE),"")</f>
        <v/>
      </c>
      <c r="C180" s="285"/>
      <c r="D180" s="286" t="str">
        <f t="shared" ref="D180" si="83">IFERROR(VLOOKUP(C180,Tabla_Insumos,2,FALSE),"")</f>
        <v/>
      </c>
      <c r="E180" s="421"/>
      <c r="F180" s="287">
        <f>IFERROR(VLOOKUP(C180,Tabla_Insumos,4,FALSE),0)</f>
        <v>0</v>
      </c>
      <c r="G180" s="288">
        <f t="shared" ref="G180" si="84">ROUND(E180*F180,2)</f>
        <v>0</v>
      </c>
      <c r="H180" s="289"/>
    </row>
    <row r="181" spans="1:8" ht="24" customHeight="1" x14ac:dyDescent="0.2">
      <c r="A181" s="283"/>
      <c r="B181" s="284"/>
      <c r="C181" s="285"/>
      <c r="D181" s="286"/>
      <c r="E181" s="421"/>
      <c r="F181" s="287"/>
      <c r="G181" s="288"/>
      <c r="H181" s="289"/>
    </row>
    <row r="182" spans="1:8" ht="24" customHeight="1" x14ac:dyDescent="0.2">
      <c r="A182" s="283"/>
      <c r="B182" s="284"/>
      <c r="C182" s="285"/>
      <c r="D182" s="286"/>
      <c r="E182" s="421"/>
      <c r="F182" s="287"/>
      <c r="G182" s="288"/>
      <c r="H182" s="289"/>
    </row>
    <row r="183" spans="1:8" ht="24" customHeight="1" x14ac:dyDescent="0.2">
      <c r="A183" s="283"/>
      <c r="B183" s="284"/>
      <c r="C183" s="285"/>
      <c r="D183" s="286"/>
      <c r="E183" s="421"/>
      <c r="F183" s="287"/>
      <c r="G183" s="288"/>
    </row>
    <row r="184" spans="1:8" ht="24" customHeight="1" x14ac:dyDescent="0.2">
      <c r="A184" s="283"/>
      <c r="B184" s="284"/>
      <c r="C184" s="285"/>
      <c r="D184" s="286"/>
      <c r="E184" s="421"/>
      <c r="F184" s="287"/>
      <c r="G184" s="288"/>
    </row>
    <row r="185" spans="1:8" ht="24" customHeight="1" x14ac:dyDescent="0.2">
      <c r="A185" s="283"/>
      <c r="B185" s="284"/>
      <c r="C185" s="285"/>
      <c r="D185" s="286"/>
      <c r="E185" s="421"/>
      <c r="F185" s="287"/>
      <c r="G185" s="288"/>
    </row>
    <row r="186" spans="1:8" ht="24" customHeight="1" x14ac:dyDescent="0.2">
      <c r="A186" s="283" t="str">
        <f t="shared" ref="A186:A187" si="85">IFERROR(VLOOKUP(C186,Tabla_Insumos,4,FALSE),"")</f>
        <v/>
      </c>
      <c r="B186" s="284" t="str">
        <f t="shared" ref="B186:B187" si="86">IFERROR(VLOOKUP(C186,Tabla_Insumos,5,FALSE),"")</f>
        <v/>
      </c>
      <c r="C186" s="285"/>
      <c r="D186" s="286" t="str">
        <f t="shared" ref="D186:D187" si="87">IFERROR(VLOOKUP(C186,Tabla_Insumos,2,FALSE),"")</f>
        <v/>
      </c>
      <c r="E186" s="421"/>
      <c r="F186" s="287">
        <f t="shared" ref="F186:F187" si="88">IFERROR(VLOOKUP(C186,Tabla_Insumos,3,FALSE),0)</f>
        <v>0</v>
      </c>
      <c r="G186" s="288">
        <f t="shared" ref="G186:G187" si="89">ROUND(E186*F186,2)</f>
        <v>0</v>
      </c>
    </row>
    <row r="187" spans="1:8" ht="24" customHeight="1" x14ac:dyDescent="0.2">
      <c r="A187" s="283" t="str">
        <f t="shared" si="85"/>
        <v/>
      </c>
      <c r="B187" s="284" t="str">
        <f t="shared" si="86"/>
        <v/>
      </c>
      <c r="C187" s="285"/>
      <c r="D187" s="286" t="str">
        <f t="shared" si="87"/>
        <v/>
      </c>
      <c r="E187" s="421"/>
      <c r="F187" s="287">
        <f t="shared" si="88"/>
        <v>0</v>
      </c>
      <c r="G187" s="288">
        <f t="shared" si="89"/>
        <v>0</v>
      </c>
    </row>
    <row r="188" spans="1:8" ht="24" customHeight="1" x14ac:dyDescent="0.2">
      <c r="A188" s="156"/>
      <c r="B188" s="140"/>
      <c r="D188" s="140"/>
      <c r="E188" s="410"/>
      <c r="F188" s="206" t="s">
        <v>33</v>
      </c>
      <c r="G188" s="153">
        <f>SUBTOTAL(9,G180:G187)</f>
        <v>0</v>
      </c>
    </row>
    <row r="189" spans="1:8" ht="24" customHeight="1" thickBot="1" x14ac:dyDescent="0.25">
      <c r="A189" s="157"/>
      <c r="B189" s="158"/>
      <c r="C189" s="159"/>
      <c r="D189" s="158"/>
      <c r="E189" s="422"/>
      <c r="F189" s="160"/>
      <c r="G189" s="161"/>
    </row>
    <row r="190" spans="1:8" ht="24" customHeight="1" thickBot="1" x14ac:dyDescent="0.25">
      <c r="A190" s="343" t="str">
        <f>B159</f>
        <v>2.2</v>
      </c>
      <c r="B190" s="162" t="str">
        <f>C159</f>
        <v xml:space="preserve">Provision y Colocación de  Caño PE p/red de media presion 63 mm diam. </v>
      </c>
      <c r="C190" s="163"/>
      <c r="D190" s="163" t="s">
        <v>34</v>
      </c>
      <c r="E190" s="164"/>
      <c r="F190" s="165" t="s">
        <v>35</v>
      </c>
      <c r="G190" s="166">
        <f>SUBTOTAL(9,G164:G189)</f>
        <v>0</v>
      </c>
      <c r="H190" s="405">
        <f>+G190*Coeficiente_Paso</f>
        <v>0</v>
      </c>
    </row>
    <row r="191" spans="1:8" ht="24" customHeight="1" thickTop="1" x14ac:dyDescent="0.2">
      <c r="A191" s="193" t="s">
        <v>37</v>
      </c>
      <c r="B191" s="194"/>
      <c r="C191" s="194"/>
      <c r="D191" s="194"/>
      <c r="E191" s="419"/>
      <c r="F191" s="194"/>
      <c r="G191" s="195"/>
      <c r="H191" s="289"/>
    </row>
    <row r="192" spans="1:8" ht="24" customHeight="1" x14ac:dyDescent="0.2">
      <c r="A192" s="131" t="s">
        <v>724</v>
      </c>
      <c r="B192" s="132" t="str">
        <f>Comitente</f>
        <v>DIRECCIÓN PROVINCIAL RED DE GAS</v>
      </c>
      <c r="C192" s="127"/>
      <c r="D192" s="133"/>
      <c r="E192" s="133"/>
      <c r="F192" s="134"/>
      <c r="G192" s="135"/>
      <c r="H192" s="289"/>
    </row>
    <row r="193" spans="1:8" ht="24" customHeight="1" x14ac:dyDescent="0.2">
      <c r="A193" s="131" t="s">
        <v>725</v>
      </c>
      <c r="B193" s="132">
        <f>Contratista</f>
        <v>0</v>
      </c>
      <c r="C193" s="128"/>
      <c r="D193" s="128"/>
      <c r="E193" s="420"/>
      <c r="F193" s="136"/>
      <c r="G193" s="137"/>
    </row>
    <row r="194" spans="1:8" ht="24" customHeight="1" x14ac:dyDescent="0.2">
      <c r="A194" s="131" t="s">
        <v>24</v>
      </c>
      <c r="B194" s="132" t="str">
        <f>Obra</f>
        <v>RED DE MEDIA PRESIÓN LOTEO CENTENARIO Y VILLA VIRGEN DEL ROSARIO</v>
      </c>
      <c r="C194" s="128"/>
      <c r="D194" s="128"/>
      <c r="E194" s="420"/>
      <c r="F194" s="136" t="s">
        <v>38</v>
      </c>
      <c r="G194" s="138">
        <f>Fecha_Base</f>
        <v>0</v>
      </c>
    </row>
    <row r="195" spans="1:8" ht="24" customHeight="1" x14ac:dyDescent="0.2">
      <c r="A195" s="139" t="s">
        <v>723</v>
      </c>
      <c r="B195" s="129" t="str">
        <f>Ubicación</f>
        <v>Departamento Chimbas</v>
      </c>
      <c r="C195" s="129"/>
      <c r="D195" s="140"/>
      <c r="E195" s="410"/>
      <c r="G195" s="142"/>
    </row>
    <row r="196" spans="1:8" ht="24" customHeight="1" x14ac:dyDescent="0.2">
      <c r="A196" s="139" t="s">
        <v>39</v>
      </c>
      <c r="B196" s="21">
        <f>IFERROR(VALUE(LEFT(B197,FIND(".",B197)-1)),"")</f>
        <v>2</v>
      </c>
      <c r="C196" s="130" t="str">
        <f>IFERROR(VLOOKUP(B196,Tabla_CyP,2,FALSE),"")</f>
        <v>CAÑERÍAS</v>
      </c>
      <c r="D196" s="130" t="str">
        <f>IFERROR(VALUE(LEFT(B196,FIND("-",B196)-1)),"")</f>
        <v/>
      </c>
      <c r="E196" s="410"/>
      <c r="G196" s="142"/>
    </row>
    <row r="197" spans="1:8" ht="24" customHeight="1" x14ac:dyDescent="0.2">
      <c r="A197" s="139" t="s">
        <v>25</v>
      </c>
      <c r="B197" s="143" t="s">
        <v>2128</v>
      </c>
      <c r="C197" s="130" t="str">
        <f>IFERROR(VLOOKUP(B197,Tabla_CyP,2,FALSE),"")</f>
        <v xml:space="preserve">Provisión y Colocación de Accesorios PE  (63,50) </v>
      </c>
      <c r="D197" s="140"/>
      <c r="E197" s="410"/>
      <c r="F197" s="136" t="s">
        <v>26</v>
      </c>
      <c r="G197" s="144" t="str">
        <f>IFERROR(VLOOKUP(B197,Tabla_CyP,4,FALSE),"")</f>
        <v>GL</v>
      </c>
    </row>
    <row r="198" spans="1:8" ht="24" customHeight="1" x14ac:dyDescent="0.2">
      <c r="A198" s="139"/>
      <c r="B198" s="129"/>
      <c r="D198" s="140"/>
      <c r="E198" s="410"/>
      <c r="G198" s="142"/>
    </row>
    <row r="199" spans="1:8" ht="24" customHeight="1" x14ac:dyDescent="0.2">
      <c r="A199" s="437" t="s">
        <v>586</v>
      </c>
      <c r="B199" s="438"/>
      <c r="C199" s="439" t="s">
        <v>0</v>
      </c>
      <c r="D199" s="439" t="s">
        <v>27</v>
      </c>
      <c r="E199" s="441" t="s">
        <v>28</v>
      </c>
      <c r="F199" s="443" t="s">
        <v>29</v>
      </c>
      <c r="G199" s="435" t="s">
        <v>30</v>
      </c>
    </row>
    <row r="200" spans="1:8" ht="24" customHeight="1" x14ac:dyDescent="0.2">
      <c r="A200" s="145" t="s">
        <v>587</v>
      </c>
      <c r="B200" s="146" t="s">
        <v>588</v>
      </c>
      <c r="C200" s="440"/>
      <c r="D200" s="440"/>
      <c r="E200" s="442"/>
      <c r="F200" s="444"/>
      <c r="G200" s="436"/>
    </row>
    <row r="201" spans="1:8" ht="24" customHeight="1" x14ac:dyDescent="0.2">
      <c r="A201" s="205"/>
      <c r="B201" s="147"/>
      <c r="C201" s="203" t="s">
        <v>726</v>
      </c>
      <c r="D201" s="148"/>
      <c r="E201" s="149"/>
      <c r="F201" s="150"/>
      <c r="G201" s="151"/>
    </row>
    <row r="202" spans="1:8" ht="24" customHeight="1" x14ac:dyDescent="0.2">
      <c r="A202" s="283" t="str">
        <f>IFERROR(VLOOKUP(C202,Tabla_Insumos,5,FALSE),"")</f>
        <v/>
      </c>
      <c r="B202" s="284" t="str">
        <f>IFERROR(VLOOKUP(C202,Tabla_Insumos,6,FALSE),"")</f>
        <v/>
      </c>
      <c r="C202" s="285"/>
      <c r="D202" s="286" t="str">
        <f t="shared" ref="D202:D203" si="90">IFERROR(VLOOKUP(C202,Tabla_Insumos,2,FALSE),"")</f>
        <v/>
      </c>
      <c r="E202" s="421">
        <v>1</v>
      </c>
      <c r="F202" s="287">
        <f>IFERROR(VLOOKUP(C202,Tabla_Insumos,4,FALSE),0)</f>
        <v>0</v>
      </c>
      <c r="G202" s="288">
        <f>ROUND(E202*F202,2)</f>
        <v>0</v>
      </c>
    </row>
    <row r="203" spans="1:8" ht="24" customHeight="1" x14ac:dyDescent="0.2">
      <c r="A203" s="283" t="str">
        <f>IFERROR(VLOOKUP(C203,Tabla_Insumos,5,FALSE),"")</f>
        <v/>
      </c>
      <c r="B203" s="284" t="str">
        <f>IFERROR(VLOOKUP(C203,Tabla_Insumos,6,FALSE),"")</f>
        <v/>
      </c>
      <c r="C203" s="285"/>
      <c r="D203" s="286" t="str">
        <f t="shared" si="90"/>
        <v/>
      </c>
      <c r="E203" s="421">
        <v>0.05</v>
      </c>
      <c r="F203" s="287">
        <f>IFERROR(VLOOKUP(C203,Tabla_Insumos,4,FALSE),0)</f>
        <v>0</v>
      </c>
      <c r="G203" s="288">
        <f>ROUND(E203*F203,2)</f>
        <v>0</v>
      </c>
    </row>
    <row r="204" spans="1:8" ht="24" customHeight="1" x14ac:dyDescent="0.2">
      <c r="A204" s="283"/>
      <c r="B204" s="284"/>
      <c r="C204" s="285"/>
      <c r="D204" s="286"/>
      <c r="E204" s="421"/>
      <c r="F204" s="287"/>
      <c r="G204" s="288">
        <f t="shared" ref="G204:G207" si="91">ROUND(E204*F204,2)</f>
        <v>0</v>
      </c>
    </row>
    <row r="205" spans="1:8" ht="24" customHeight="1" x14ac:dyDescent="0.2">
      <c r="A205" s="283"/>
      <c r="B205" s="284"/>
      <c r="C205" s="285"/>
      <c r="D205" s="286"/>
      <c r="E205" s="421"/>
      <c r="F205" s="287"/>
      <c r="G205" s="288">
        <f t="shared" si="91"/>
        <v>0</v>
      </c>
    </row>
    <row r="206" spans="1:8" ht="24" customHeight="1" x14ac:dyDescent="0.2">
      <c r="A206" s="283" t="str">
        <f t="shared" ref="A206:A207" si="92">IFERROR(VLOOKUP(C206,Tabla_Insumos,4,FALSE),"")</f>
        <v/>
      </c>
      <c r="B206" s="284" t="str">
        <f t="shared" ref="B206:B207" si="93">IFERROR(VLOOKUP(C206,Tabla_Insumos,5,FALSE),"")</f>
        <v/>
      </c>
      <c r="C206" s="285"/>
      <c r="D206" s="286" t="str">
        <f t="shared" ref="D206:D207" si="94">IFERROR(VLOOKUP(C206,Tabla_Insumos,2,FALSE),"")</f>
        <v/>
      </c>
      <c r="E206" s="421"/>
      <c r="F206" s="287">
        <f t="shared" ref="F206:F207" si="95">IFERROR(VLOOKUP(C206,Tabla_Insumos,3,FALSE),0)</f>
        <v>0</v>
      </c>
      <c r="G206" s="288">
        <f t="shared" si="91"/>
        <v>0</v>
      </c>
      <c r="H206" s="140"/>
    </row>
    <row r="207" spans="1:8" ht="24" customHeight="1" x14ac:dyDescent="0.2">
      <c r="A207" s="283" t="str">
        <f t="shared" si="92"/>
        <v/>
      </c>
      <c r="B207" s="284" t="str">
        <f t="shared" si="93"/>
        <v/>
      </c>
      <c r="C207" s="285"/>
      <c r="D207" s="286" t="str">
        <f t="shared" si="94"/>
        <v/>
      </c>
      <c r="E207" s="421"/>
      <c r="F207" s="287">
        <f t="shared" si="95"/>
        <v>0</v>
      </c>
      <c r="G207" s="288">
        <f t="shared" si="91"/>
        <v>0</v>
      </c>
    </row>
    <row r="208" spans="1:8" ht="24" customHeight="1" x14ac:dyDescent="0.2">
      <c r="A208" s="152"/>
      <c r="D208" s="140"/>
      <c r="E208" s="410"/>
      <c r="F208" s="206" t="s">
        <v>31</v>
      </c>
      <c r="G208" s="153">
        <f>SUBTOTAL(9,G202:G207)</f>
        <v>0</v>
      </c>
      <c r="H208" s="289"/>
    </row>
    <row r="209" spans="1:8" ht="24" customHeight="1" x14ac:dyDescent="0.2">
      <c r="A209" s="152"/>
      <c r="C209" s="154" t="s">
        <v>727</v>
      </c>
      <c r="D209" s="140"/>
      <c r="E209" s="410"/>
      <c r="G209" s="155"/>
      <c r="H209" s="289"/>
    </row>
    <row r="210" spans="1:8" ht="24" customHeight="1" x14ac:dyDescent="0.2">
      <c r="A210" s="283" t="str">
        <f t="shared" ref="A210:A215" si="96">IFERROR(VLOOKUP(C210,Tabla_Insumos,5,FALSE),"")</f>
        <v/>
      </c>
      <c r="B210" s="284" t="str">
        <f t="shared" ref="B210:B215" si="97">IFERROR(VLOOKUP(C210,Tabla_Insumos,6,FALSE),"")</f>
        <v/>
      </c>
      <c r="C210" s="285"/>
      <c r="D210" s="286" t="str">
        <f t="shared" ref="D210:D215" si="98">IFERROR(VLOOKUP(C210,Tabla_Insumos,2,FALSE),"")</f>
        <v/>
      </c>
      <c r="E210" s="421"/>
      <c r="F210" s="287">
        <f t="shared" ref="F210:F215" si="99">IFERROR(VLOOKUP(C210,Tabla_Insumos,4,FALSE),0)</f>
        <v>0</v>
      </c>
      <c r="G210" s="288">
        <f>ROUND(E210*F210,2)</f>
        <v>0</v>
      </c>
      <c r="H210" s="289"/>
    </row>
    <row r="211" spans="1:8" ht="24" customHeight="1" x14ac:dyDescent="0.2">
      <c r="A211" s="283" t="str">
        <f t="shared" si="96"/>
        <v/>
      </c>
      <c r="B211" s="284" t="str">
        <f t="shared" si="97"/>
        <v/>
      </c>
      <c r="C211" s="285"/>
      <c r="D211" s="286" t="str">
        <f t="shared" si="98"/>
        <v/>
      </c>
      <c r="E211" s="421"/>
      <c r="F211" s="287">
        <f t="shared" si="99"/>
        <v>0</v>
      </c>
      <c r="G211" s="288">
        <f t="shared" ref="G211:G215" si="100">ROUND(E211*F211,2)</f>
        <v>0</v>
      </c>
    </row>
    <row r="212" spans="1:8" ht="24" customHeight="1" x14ac:dyDescent="0.2">
      <c r="A212" s="283" t="str">
        <f t="shared" si="96"/>
        <v/>
      </c>
      <c r="B212" s="284" t="str">
        <f t="shared" si="97"/>
        <v/>
      </c>
      <c r="C212" s="285"/>
      <c r="D212" s="286" t="str">
        <f t="shared" si="98"/>
        <v/>
      </c>
      <c r="E212" s="421">
        <v>0.15</v>
      </c>
      <c r="F212" s="287">
        <f t="shared" si="99"/>
        <v>0</v>
      </c>
      <c r="G212" s="288">
        <f t="shared" si="100"/>
        <v>0</v>
      </c>
    </row>
    <row r="213" spans="1:8" ht="24" customHeight="1" x14ac:dyDescent="0.2">
      <c r="A213" s="283" t="str">
        <f t="shared" si="96"/>
        <v/>
      </c>
      <c r="B213" s="284" t="str">
        <f t="shared" si="97"/>
        <v/>
      </c>
      <c r="C213" s="285"/>
      <c r="D213" s="286" t="str">
        <f t="shared" si="98"/>
        <v/>
      </c>
      <c r="E213" s="421">
        <v>0.15</v>
      </c>
      <c r="F213" s="287">
        <f t="shared" si="99"/>
        <v>0</v>
      </c>
      <c r="G213" s="288">
        <f t="shared" si="100"/>
        <v>0</v>
      </c>
      <c r="H213" s="289"/>
    </row>
    <row r="214" spans="1:8" ht="24" customHeight="1" x14ac:dyDescent="0.2">
      <c r="A214" s="283" t="str">
        <f t="shared" si="96"/>
        <v/>
      </c>
      <c r="B214" s="284" t="str">
        <f t="shared" si="97"/>
        <v/>
      </c>
      <c r="C214" s="285"/>
      <c r="D214" s="286" t="str">
        <f t="shared" si="98"/>
        <v/>
      </c>
      <c r="E214" s="421">
        <v>0.2</v>
      </c>
      <c r="F214" s="287">
        <f t="shared" si="99"/>
        <v>0</v>
      </c>
      <c r="G214" s="288">
        <f t="shared" si="100"/>
        <v>0</v>
      </c>
      <c r="H214" s="289"/>
    </row>
    <row r="215" spans="1:8" ht="24" customHeight="1" x14ac:dyDescent="0.2">
      <c r="A215" s="283" t="str">
        <f t="shared" si="96"/>
        <v/>
      </c>
      <c r="B215" s="284" t="str">
        <f t="shared" si="97"/>
        <v/>
      </c>
      <c r="C215" s="285"/>
      <c r="D215" s="286" t="str">
        <f t="shared" si="98"/>
        <v/>
      </c>
      <c r="E215" s="421">
        <v>0.2</v>
      </c>
      <c r="F215" s="287">
        <f t="shared" si="99"/>
        <v>0</v>
      </c>
      <c r="G215" s="288">
        <f t="shared" si="100"/>
        <v>0</v>
      </c>
      <c r="H215" s="289"/>
    </row>
    <row r="216" spans="1:8" ht="24" customHeight="1" x14ac:dyDescent="0.2">
      <c r="A216" s="152"/>
      <c r="D216" s="140"/>
      <c r="E216" s="410"/>
      <c r="F216" s="206" t="s">
        <v>32</v>
      </c>
      <c r="G216" s="153">
        <f>SUBTOTAL(9,G210:G215)</f>
        <v>0</v>
      </c>
    </row>
    <row r="217" spans="1:8" ht="24" customHeight="1" x14ac:dyDescent="0.2">
      <c r="A217" s="152"/>
      <c r="C217" s="154" t="s">
        <v>728</v>
      </c>
      <c r="D217" s="140"/>
      <c r="E217" s="410"/>
      <c r="G217" s="155"/>
    </row>
    <row r="218" spans="1:8" ht="24" customHeight="1" x14ac:dyDescent="0.2">
      <c r="A218" s="283" t="str">
        <f>IFERROR(VLOOKUP(C218,Tabla_Insumos,5,FALSE),"")</f>
        <v/>
      </c>
      <c r="B218" s="284" t="str">
        <f>IFERROR(VLOOKUP(C218,Tabla_Insumos,6,FALSE),"")</f>
        <v/>
      </c>
      <c r="C218" s="285"/>
      <c r="D218" s="286" t="str">
        <f t="shared" ref="D218" si="101">IFERROR(VLOOKUP(C218,Tabla_Insumos,2,FALSE),"")</f>
        <v/>
      </c>
      <c r="E218" s="421">
        <v>6.0000000000000001E-3</v>
      </c>
      <c r="F218" s="287">
        <f>IFERROR(VLOOKUP(C218,Tabla_Insumos,4,FALSE),0)</f>
        <v>0</v>
      </c>
      <c r="G218" s="288">
        <f t="shared" ref="G218" si="102">ROUND(E218*F218,2)</f>
        <v>0</v>
      </c>
      <c r="H218" s="289"/>
    </row>
    <row r="219" spans="1:8" ht="24" customHeight="1" x14ac:dyDescent="0.2">
      <c r="A219" s="283"/>
      <c r="B219" s="284"/>
      <c r="C219" s="285"/>
      <c r="D219" s="286"/>
      <c r="E219" s="421"/>
      <c r="F219" s="287"/>
      <c r="G219" s="288"/>
      <c r="H219" s="289"/>
    </row>
    <row r="220" spans="1:8" ht="24" customHeight="1" x14ac:dyDescent="0.2">
      <c r="A220" s="283"/>
      <c r="B220" s="284"/>
      <c r="C220" s="285"/>
      <c r="D220" s="286"/>
      <c r="E220" s="421"/>
      <c r="F220" s="287"/>
      <c r="G220" s="288"/>
      <c r="H220" s="289"/>
    </row>
    <row r="221" spans="1:8" ht="24" customHeight="1" x14ac:dyDescent="0.2">
      <c r="A221" s="283"/>
      <c r="B221" s="284"/>
      <c r="C221" s="285"/>
      <c r="D221" s="286"/>
      <c r="E221" s="421"/>
      <c r="F221" s="287"/>
      <c r="G221" s="288"/>
    </row>
    <row r="222" spans="1:8" ht="24" customHeight="1" x14ac:dyDescent="0.2">
      <c r="A222" s="283"/>
      <c r="B222" s="284"/>
      <c r="C222" s="285"/>
      <c r="D222" s="286"/>
      <c r="E222" s="421"/>
      <c r="F222" s="287"/>
      <c r="G222" s="288"/>
    </row>
    <row r="223" spans="1:8" ht="24" customHeight="1" x14ac:dyDescent="0.2">
      <c r="A223" s="283"/>
      <c r="B223" s="284"/>
      <c r="C223" s="285"/>
      <c r="D223" s="286"/>
      <c r="E223" s="421"/>
      <c r="F223" s="287"/>
      <c r="G223" s="288"/>
    </row>
    <row r="224" spans="1:8" ht="24" customHeight="1" x14ac:dyDescent="0.2">
      <c r="A224" s="283" t="str">
        <f t="shared" ref="A224:A225" si="103">IFERROR(VLOOKUP(C224,Tabla_Insumos,4,FALSE),"")</f>
        <v/>
      </c>
      <c r="B224" s="284" t="str">
        <f t="shared" ref="B224:B225" si="104">IFERROR(VLOOKUP(C224,Tabla_Insumos,5,FALSE),"")</f>
        <v/>
      </c>
      <c r="C224" s="285"/>
      <c r="D224" s="286" t="str">
        <f t="shared" ref="D224:D225" si="105">IFERROR(VLOOKUP(C224,Tabla_Insumos,2,FALSE),"")</f>
        <v/>
      </c>
      <c r="E224" s="421"/>
      <c r="F224" s="287">
        <f t="shared" ref="F224:F225" si="106">IFERROR(VLOOKUP(C224,Tabla_Insumos,3,FALSE),0)</f>
        <v>0</v>
      </c>
      <c r="G224" s="288">
        <f t="shared" ref="G224:G225" si="107">ROUND(E224*F224,2)</f>
        <v>0</v>
      </c>
    </row>
    <row r="225" spans="1:141" ht="24" customHeight="1" x14ac:dyDescent="0.2">
      <c r="A225" s="283" t="str">
        <f t="shared" si="103"/>
        <v/>
      </c>
      <c r="B225" s="284" t="str">
        <f t="shared" si="104"/>
        <v/>
      </c>
      <c r="C225" s="285"/>
      <c r="D225" s="286" t="str">
        <f t="shared" si="105"/>
        <v/>
      </c>
      <c r="E225" s="421"/>
      <c r="F225" s="287">
        <f t="shared" si="106"/>
        <v>0</v>
      </c>
      <c r="G225" s="288">
        <f t="shared" si="107"/>
        <v>0</v>
      </c>
    </row>
    <row r="226" spans="1:141" ht="24" customHeight="1" x14ac:dyDescent="0.2">
      <c r="A226" s="156"/>
      <c r="B226" s="140"/>
      <c r="D226" s="140"/>
      <c r="E226" s="410"/>
      <c r="F226" s="206" t="s">
        <v>33</v>
      </c>
      <c r="G226" s="153">
        <f>SUBTOTAL(9,G218:G225)</f>
        <v>0</v>
      </c>
    </row>
    <row r="227" spans="1:141" ht="24" customHeight="1" thickBot="1" x14ac:dyDescent="0.25">
      <c r="A227" s="157"/>
      <c r="B227" s="158"/>
      <c r="C227" s="159"/>
      <c r="D227" s="158"/>
      <c r="E227" s="422"/>
      <c r="F227" s="160"/>
      <c r="G227" s="161"/>
    </row>
    <row r="228" spans="1:141" ht="24" customHeight="1" thickBot="1" x14ac:dyDescent="0.25">
      <c r="A228" s="343" t="str">
        <f>B197</f>
        <v>2.3</v>
      </c>
      <c r="B228" s="162" t="str">
        <f>C197</f>
        <v xml:space="preserve">Provisión y Colocación de Accesorios PE  (63,50) </v>
      </c>
      <c r="C228" s="163"/>
      <c r="D228" s="163" t="s">
        <v>34</v>
      </c>
      <c r="E228" s="164"/>
      <c r="F228" s="165" t="s">
        <v>35</v>
      </c>
      <c r="G228" s="166">
        <f>SUBTOTAL(9,G202:G227)</f>
        <v>0</v>
      </c>
      <c r="H228" s="405">
        <f>+G228*Coeficiente_Paso</f>
        <v>0</v>
      </c>
    </row>
    <row r="229" spans="1:141" ht="24" customHeight="1" thickTop="1" x14ac:dyDescent="0.2">
      <c r="A229" s="193" t="s">
        <v>37</v>
      </c>
      <c r="B229" s="194"/>
      <c r="C229" s="194"/>
      <c r="D229" s="194"/>
      <c r="E229" s="419"/>
      <c r="F229" s="194"/>
      <c r="G229" s="195"/>
    </row>
    <row r="230" spans="1:141" ht="24" customHeight="1" x14ac:dyDescent="0.2">
      <c r="A230" s="131" t="s">
        <v>724</v>
      </c>
      <c r="B230" s="132" t="str">
        <f>Comitente</f>
        <v>DIRECCIÓN PROVINCIAL RED DE GAS</v>
      </c>
      <c r="C230" s="127"/>
      <c r="D230" s="133"/>
      <c r="E230" s="133"/>
      <c r="F230" s="134"/>
      <c r="G230" s="135"/>
    </row>
    <row r="231" spans="1:141" ht="24" customHeight="1" x14ac:dyDescent="0.2">
      <c r="A231" s="131" t="s">
        <v>725</v>
      </c>
      <c r="B231" s="132">
        <f>Contratista</f>
        <v>0</v>
      </c>
      <c r="C231" s="128"/>
      <c r="D231" s="128"/>
      <c r="E231" s="420"/>
      <c r="F231" s="136"/>
      <c r="G231" s="137"/>
    </row>
    <row r="232" spans="1:141" ht="24" customHeight="1" x14ac:dyDescent="0.2">
      <c r="A232" s="131" t="s">
        <v>24</v>
      </c>
      <c r="B232" s="132" t="str">
        <f>Obra</f>
        <v>RED DE MEDIA PRESIÓN LOTEO CENTENARIO Y VILLA VIRGEN DEL ROSARIO</v>
      </c>
      <c r="C232" s="128"/>
      <c r="D232" s="128"/>
      <c r="E232" s="420"/>
      <c r="F232" s="136" t="s">
        <v>38</v>
      </c>
      <c r="G232" s="138">
        <f>Fecha_Base</f>
        <v>0</v>
      </c>
    </row>
    <row r="233" spans="1:141" s="140" customFormat="1" ht="24" customHeight="1" x14ac:dyDescent="0.2">
      <c r="A233" s="139" t="s">
        <v>723</v>
      </c>
      <c r="B233" s="129" t="str">
        <f>Ubicación</f>
        <v>Departamento Chimbas</v>
      </c>
      <c r="C233" s="129"/>
      <c r="E233" s="410"/>
      <c r="F233" s="141"/>
      <c r="G233" s="142"/>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c r="AI233" s="290"/>
      <c r="AJ233" s="290"/>
      <c r="AK233" s="290"/>
      <c r="AL233" s="290"/>
      <c r="AM233" s="290"/>
      <c r="AN233" s="290"/>
      <c r="AO233" s="290"/>
      <c r="AP233" s="290"/>
      <c r="AQ233" s="290"/>
      <c r="AR233" s="290"/>
      <c r="AS233" s="290"/>
      <c r="AT233" s="290"/>
      <c r="AU233" s="290"/>
      <c r="AV233" s="290"/>
      <c r="AW233" s="290"/>
      <c r="AX233" s="290"/>
      <c r="AY233" s="290"/>
      <c r="AZ233" s="290"/>
      <c r="BA233" s="290"/>
      <c r="BB233" s="290"/>
      <c r="BC233" s="290"/>
      <c r="BD233" s="290"/>
      <c r="BE233" s="290"/>
      <c r="BF233" s="290"/>
      <c r="BG233" s="290"/>
      <c r="BH233" s="290"/>
      <c r="BI233" s="290"/>
      <c r="BJ233" s="290"/>
      <c r="BK233" s="290"/>
      <c r="BL233" s="290"/>
      <c r="BM233" s="290"/>
      <c r="BN233" s="290"/>
      <c r="BO233" s="290"/>
      <c r="BP233" s="290"/>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c r="DB233" s="290"/>
      <c r="DC233" s="290"/>
      <c r="DD233" s="290"/>
      <c r="DE233" s="290"/>
      <c r="DF233" s="290"/>
      <c r="DG233" s="290"/>
      <c r="DH233" s="290"/>
      <c r="DI233" s="290"/>
      <c r="DJ233" s="290"/>
      <c r="DK233" s="290"/>
      <c r="DL233" s="290"/>
      <c r="DM233" s="290"/>
      <c r="DN233" s="290"/>
      <c r="DO233" s="290"/>
      <c r="DP233" s="290"/>
      <c r="DQ233" s="290"/>
      <c r="DR233" s="290"/>
      <c r="DS233" s="290"/>
      <c r="DT233" s="290"/>
      <c r="DU233" s="290"/>
      <c r="DV233" s="290"/>
      <c r="DW233" s="290"/>
      <c r="DX233" s="290"/>
      <c r="DY233" s="290"/>
      <c r="DZ233" s="290"/>
      <c r="EA233" s="290"/>
      <c r="EB233" s="290"/>
      <c r="EC233" s="290"/>
      <c r="ED233" s="290"/>
      <c r="EE233" s="290"/>
      <c r="EF233" s="290"/>
      <c r="EG233" s="290"/>
      <c r="EH233" s="290"/>
      <c r="EI233" s="290"/>
      <c r="EJ233" s="290"/>
      <c r="EK233" s="290"/>
    </row>
    <row r="234" spans="1:141" ht="24" customHeight="1" x14ac:dyDescent="0.2">
      <c r="A234" s="139" t="s">
        <v>39</v>
      </c>
      <c r="B234" s="21">
        <f>IFERROR(VALUE(LEFT(B235,FIND(".",B235)-1)),"")</f>
        <v>2</v>
      </c>
      <c r="C234" s="130" t="str">
        <f>IFERROR(VLOOKUP(B234,Tabla_CyP,2,FALSE),"")</f>
        <v>CAÑERÍAS</v>
      </c>
      <c r="D234" s="130" t="str">
        <f>IFERROR(VALUE(LEFT(B234,FIND("-",B234)-1)),"")</f>
        <v/>
      </c>
      <c r="E234" s="410"/>
      <c r="G234" s="142"/>
    </row>
    <row r="235" spans="1:141" s="289" customFormat="1" ht="24" customHeight="1" x14ac:dyDescent="0.2">
      <c r="A235" s="139" t="s">
        <v>25</v>
      </c>
      <c r="B235" s="143" t="s">
        <v>1367</v>
      </c>
      <c r="C235" s="130" t="str">
        <f>IFERROR(VLOOKUP(B235,Tabla_CyP,2,FALSE),"")</f>
        <v>Provisión y Colocación de Malla de advertencia 15 cm</v>
      </c>
      <c r="D235" s="140"/>
      <c r="E235" s="410"/>
      <c r="F235" s="136" t="s">
        <v>26</v>
      </c>
      <c r="G235" s="144" t="str">
        <f>IFERROR(VLOOKUP(B235,Tabla_CyP,4,FALSE),"")</f>
        <v>m</v>
      </c>
      <c r="I235" s="344"/>
    </row>
    <row r="236" spans="1:141" s="289" customFormat="1" ht="24" customHeight="1" x14ac:dyDescent="0.2">
      <c r="A236" s="139"/>
      <c r="B236" s="129"/>
      <c r="C236" s="130"/>
      <c r="D236" s="140"/>
      <c r="E236" s="410"/>
      <c r="F236" s="141"/>
      <c r="G236" s="142"/>
    </row>
    <row r="237" spans="1:141" s="289" customFormat="1" ht="24" customHeight="1" x14ac:dyDescent="0.2">
      <c r="A237" s="437" t="s">
        <v>586</v>
      </c>
      <c r="B237" s="438"/>
      <c r="C237" s="439" t="s">
        <v>0</v>
      </c>
      <c r="D237" s="439" t="s">
        <v>27</v>
      </c>
      <c r="E237" s="441" t="s">
        <v>28</v>
      </c>
      <c r="F237" s="443" t="s">
        <v>29</v>
      </c>
      <c r="G237" s="435" t="s">
        <v>30</v>
      </c>
    </row>
    <row r="238" spans="1:141" ht="24" customHeight="1" x14ac:dyDescent="0.2">
      <c r="A238" s="145" t="s">
        <v>587</v>
      </c>
      <c r="B238" s="146" t="s">
        <v>588</v>
      </c>
      <c r="C238" s="440"/>
      <c r="D238" s="440"/>
      <c r="E238" s="442"/>
      <c r="F238" s="444"/>
      <c r="G238" s="436"/>
    </row>
    <row r="239" spans="1:141" ht="24" customHeight="1" x14ac:dyDescent="0.2">
      <c r="A239" s="205"/>
      <c r="B239" s="147"/>
      <c r="C239" s="203" t="s">
        <v>726</v>
      </c>
      <c r="D239" s="148"/>
      <c r="E239" s="149"/>
      <c r="F239" s="150"/>
      <c r="G239" s="151"/>
    </row>
    <row r="240" spans="1:141" s="289" customFormat="1" ht="24" customHeight="1" x14ac:dyDescent="0.2">
      <c r="A240" s="283" t="str">
        <f>IFERROR(VLOOKUP(C240,Tabla_Insumos,5,FALSE),"")</f>
        <v/>
      </c>
      <c r="B240" s="284" t="str">
        <f>IFERROR(VLOOKUP(C240,Tabla_Insumos,6,FALSE),"")</f>
        <v/>
      </c>
      <c r="C240" s="285"/>
      <c r="D240" s="286" t="str">
        <f t="shared" ref="D240:D241" si="108">IFERROR(VLOOKUP(C240,Tabla_Insumos,2,FALSE),"")</f>
        <v/>
      </c>
      <c r="E240" s="421">
        <v>0.85</v>
      </c>
      <c r="F240" s="287">
        <f>IFERROR(VLOOKUP(C240,Tabla_Insumos,4,FALSE),0)</f>
        <v>0</v>
      </c>
      <c r="G240" s="288">
        <f>ROUND(E240*F240,2)</f>
        <v>0</v>
      </c>
    </row>
    <row r="241" spans="1:7" s="289" customFormat="1" ht="24" customHeight="1" x14ac:dyDescent="0.2">
      <c r="A241" s="283" t="str">
        <f>IFERROR(VLOOKUP(C241,Tabla_Insumos,5,FALSE),"")</f>
        <v/>
      </c>
      <c r="B241" s="284" t="str">
        <f>IFERROR(VLOOKUP(C241,Tabla_Insumos,6,FALSE),"")</f>
        <v/>
      </c>
      <c r="C241" s="285"/>
      <c r="D241" s="286" t="str">
        <f t="shared" si="108"/>
        <v/>
      </c>
      <c r="E241" s="421"/>
      <c r="F241" s="287">
        <f>IFERROR(VLOOKUP(C241,Tabla_Insumos,4,FALSE),0)</f>
        <v>0</v>
      </c>
      <c r="G241" s="288">
        <f>ROUND(E241*F241,2)</f>
        <v>0</v>
      </c>
    </row>
    <row r="242" spans="1:7" s="289" customFormat="1" ht="24" customHeight="1" x14ac:dyDescent="0.2">
      <c r="A242" s="283"/>
      <c r="B242" s="284"/>
      <c r="C242" s="285"/>
      <c r="D242" s="286"/>
      <c r="E242" s="421"/>
      <c r="F242" s="287"/>
      <c r="G242" s="288">
        <f t="shared" ref="G242:G245" si="109">ROUND(E242*F242,2)</f>
        <v>0</v>
      </c>
    </row>
    <row r="243" spans="1:7" ht="24" customHeight="1" x14ac:dyDescent="0.2">
      <c r="A243" s="283"/>
      <c r="B243" s="284"/>
      <c r="C243" s="285"/>
      <c r="D243" s="286"/>
      <c r="E243" s="421"/>
      <c r="F243" s="287"/>
      <c r="G243" s="288">
        <f t="shared" si="109"/>
        <v>0</v>
      </c>
    </row>
    <row r="244" spans="1:7" ht="24" customHeight="1" x14ac:dyDescent="0.2">
      <c r="A244" s="283" t="str">
        <f t="shared" ref="A244:A245" si="110">IFERROR(VLOOKUP(C244,Tabla_Insumos,4,FALSE),"")</f>
        <v/>
      </c>
      <c r="B244" s="284" t="str">
        <f t="shared" ref="B244:B245" si="111">IFERROR(VLOOKUP(C244,Tabla_Insumos,5,FALSE),"")</f>
        <v/>
      </c>
      <c r="C244" s="285"/>
      <c r="D244" s="286" t="str">
        <f t="shared" ref="D244:D245" si="112">IFERROR(VLOOKUP(C244,Tabla_Insumos,2,FALSE),"")</f>
        <v/>
      </c>
      <c r="E244" s="421"/>
      <c r="F244" s="287">
        <f t="shared" ref="F244:F245" si="113">IFERROR(VLOOKUP(C244,Tabla_Insumos,3,FALSE),0)</f>
        <v>0</v>
      </c>
      <c r="G244" s="288">
        <f t="shared" si="109"/>
        <v>0</v>
      </c>
    </row>
    <row r="245" spans="1:7" s="289" customFormat="1" ht="24" customHeight="1" x14ac:dyDescent="0.2">
      <c r="A245" s="283" t="str">
        <f t="shared" si="110"/>
        <v/>
      </c>
      <c r="B245" s="284" t="str">
        <f t="shared" si="111"/>
        <v/>
      </c>
      <c r="C245" s="285"/>
      <c r="D245" s="286" t="str">
        <f t="shared" si="112"/>
        <v/>
      </c>
      <c r="E245" s="421"/>
      <c r="F245" s="287">
        <f t="shared" si="113"/>
        <v>0</v>
      </c>
      <c r="G245" s="288">
        <f t="shared" si="109"/>
        <v>0</v>
      </c>
    </row>
    <row r="246" spans="1:7" s="289" customFormat="1" ht="24" customHeight="1" x14ac:dyDescent="0.2">
      <c r="A246" s="152"/>
      <c r="B246" s="130"/>
      <c r="C246" s="130"/>
      <c r="D246" s="140"/>
      <c r="E246" s="410"/>
      <c r="F246" s="206" t="s">
        <v>31</v>
      </c>
      <c r="G246" s="153">
        <f>SUBTOTAL(9,G240:G245)</f>
        <v>0</v>
      </c>
    </row>
    <row r="247" spans="1:7" s="289" customFormat="1" ht="24" customHeight="1" x14ac:dyDescent="0.2">
      <c r="A247" s="152"/>
      <c r="B247" s="130"/>
      <c r="C247" s="154" t="s">
        <v>727</v>
      </c>
      <c r="D247" s="140"/>
      <c r="E247" s="410"/>
      <c r="F247" s="141"/>
      <c r="G247" s="155"/>
    </row>
    <row r="248" spans="1:7" ht="24" customHeight="1" x14ac:dyDescent="0.2">
      <c r="A248" s="283" t="str">
        <f t="shared" ref="A248:A253" si="114">IFERROR(VLOOKUP(C248,Tabla_Insumos,5,FALSE),"")</f>
        <v/>
      </c>
      <c r="B248" s="284" t="str">
        <f t="shared" ref="B248:B253" si="115">IFERROR(VLOOKUP(C248,Tabla_Insumos,6,FALSE),"")</f>
        <v/>
      </c>
      <c r="C248" s="285"/>
      <c r="D248" s="286" t="str">
        <f t="shared" ref="D248:D253" si="116">IFERROR(VLOOKUP(C248,Tabla_Insumos,2,FALSE),"")</f>
        <v/>
      </c>
      <c r="E248" s="421"/>
      <c r="F248" s="287">
        <f t="shared" ref="F248:F253" si="117">IFERROR(VLOOKUP(C248,Tabla_Insumos,4,FALSE),0)</f>
        <v>0</v>
      </c>
      <c r="G248" s="288">
        <f>ROUND(E248*F248,2)</f>
        <v>0</v>
      </c>
    </row>
    <row r="249" spans="1:7" ht="24" customHeight="1" x14ac:dyDescent="0.2">
      <c r="A249" s="283" t="str">
        <f t="shared" si="114"/>
        <v/>
      </c>
      <c r="B249" s="284" t="str">
        <f t="shared" si="115"/>
        <v/>
      </c>
      <c r="C249" s="285"/>
      <c r="D249" s="286" t="str">
        <f t="shared" si="116"/>
        <v/>
      </c>
      <c r="E249" s="421"/>
      <c r="F249" s="287">
        <f t="shared" si="117"/>
        <v>0</v>
      </c>
      <c r="G249" s="288">
        <f t="shared" ref="G249:G253" si="118">ROUND(E249*F249,2)</f>
        <v>0</v>
      </c>
    </row>
    <row r="250" spans="1:7" ht="24" customHeight="1" x14ac:dyDescent="0.2">
      <c r="A250" s="283" t="str">
        <f t="shared" si="114"/>
        <v/>
      </c>
      <c r="B250" s="284" t="str">
        <f t="shared" si="115"/>
        <v/>
      </c>
      <c r="C250" s="285"/>
      <c r="D250" s="286" t="str">
        <f t="shared" si="116"/>
        <v/>
      </c>
      <c r="E250" s="421">
        <v>11</v>
      </c>
      <c r="F250" s="287">
        <f t="shared" si="117"/>
        <v>0</v>
      </c>
      <c r="G250" s="288">
        <f t="shared" si="118"/>
        <v>0</v>
      </c>
    </row>
    <row r="251" spans="1:7" ht="24" customHeight="1" x14ac:dyDescent="0.2">
      <c r="A251" s="283" t="str">
        <f t="shared" si="114"/>
        <v/>
      </c>
      <c r="B251" s="284" t="str">
        <f t="shared" si="115"/>
        <v/>
      </c>
      <c r="C251" s="285"/>
      <c r="D251" s="286" t="str">
        <f t="shared" si="116"/>
        <v/>
      </c>
      <c r="E251" s="421">
        <v>11</v>
      </c>
      <c r="F251" s="287">
        <f t="shared" si="117"/>
        <v>0</v>
      </c>
      <c r="G251" s="288">
        <f t="shared" si="118"/>
        <v>0</v>
      </c>
    </row>
    <row r="252" spans="1:7" ht="24" customHeight="1" x14ac:dyDescent="0.2">
      <c r="A252" s="283" t="str">
        <f t="shared" si="114"/>
        <v/>
      </c>
      <c r="B252" s="284" t="str">
        <f t="shared" si="115"/>
        <v/>
      </c>
      <c r="C252" s="285"/>
      <c r="D252" s="286" t="str">
        <f t="shared" si="116"/>
        <v/>
      </c>
      <c r="E252" s="421">
        <v>11</v>
      </c>
      <c r="F252" s="287">
        <f t="shared" si="117"/>
        <v>0</v>
      </c>
      <c r="G252" s="288">
        <f t="shared" si="118"/>
        <v>0</v>
      </c>
    </row>
    <row r="253" spans="1:7" ht="24" customHeight="1" x14ac:dyDescent="0.2">
      <c r="A253" s="283" t="str">
        <f t="shared" si="114"/>
        <v/>
      </c>
      <c r="B253" s="284" t="str">
        <f t="shared" si="115"/>
        <v/>
      </c>
      <c r="C253" s="285"/>
      <c r="D253" s="286" t="str">
        <f t="shared" si="116"/>
        <v/>
      </c>
      <c r="E253" s="421">
        <v>11</v>
      </c>
      <c r="F253" s="287">
        <f t="shared" si="117"/>
        <v>0</v>
      </c>
      <c r="G253" s="288">
        <f t="shared" si="118"/>
        <v>0</v>
      </c>
    </row>
    <row r="254" spans="1:7" ht="24" customHeight="1" x14ac:dyDescent="0.2">
      <c r="A254" s="152"/>
      <c r="D254" s="140"/>
      <c r="E254" s="410"/>
      <c r="F254" s="206" t="s">
        <v>32</v>
      </c>
      <c r="G254" s="153">
        <f>SUBTOTAL(9,G248:G253)</f>
        <v>0</v>
      </c>
    </row>
    <row r="255" spans="1:7" ht="24" customHeight="1" x14ac:dyDescent="0.2">
      <c r="A255" s="152"/>
      <c r="C255" s="154" t="s">
        <v>728</v>
      </c>
      <c r="D255" s="140"/>
      <c r="E255" s="410"/>
      <c r="G255" s="155"/>
    </row>
    <row r="256" spans="1:7" ht="24" customHeight="1" x14ac:dyDescent="0.2">
      <c r="A256" s="283" t="str">
        <f>IFERROR(VLOOKUP(C256,Tabla_Insumos,5,FALSE),"")</f>
        <v/>
      </c>
      <c r="B256" s="284" t="str">
        <f>IFERROR(VLOOKUP(C256,Tabla_Insumos,6,FALSE),"")</f>
        <v/>
      </c>
      <c r="C256" s="285"/>
      <c r="D256" s="286" t="str">
        <f t="shared" ref="D256" si="119">IFERROR(VLOOKUP(C256,Tabla_Insumos,2,FALSE),"")</f>
        <v/>
      </c>
      <c r="E256" s="421">
        <v>0.03</v>
      </c>
      <c r="F256" s="287">
        <f>IFERROR(VLOOKUP(C256,Tabla_Insumos,4,FALSE),0)</f>
        <v>0</v>
      </c>
      <c r="G256" s="288">
        <f t="shared" ref="G256" si="120">ROUND(E256*F256,2)</f>
        <v>0</v>
      </c>
    </row>
    <row r="257" spans="1:141" ht="24" customHeight="1" x14ac:dyDescent="0.2">
      <c r="A257" s="283"/>
      <c r="B257" s="284"/>
      <c r="C257" s="285"/>
      <c r="D257" s="286"/>
      <c r="E257" s="421"/>
      <c r="F257" s="287"/>
      <c r="G257" s="288"/>
    </row>
    <row r="258" spans="1:141" ht="24" customHeight="1" x14ac:dyDescent="0.2">
      <c r="A258" s="283"/>
      <c r="B258" s="284"/>
      <c r="C258" s="285"/>
      <c r="D258" s="286"/>
      <c r="E258" s="421"/>
      <c r="F258" s="287"/>
      <c r="G258" s="288"/>
    </row>
    <row r="259" spans="1:141" ht="24" customHeight="1" x14ac:dyDescent="0.2">
      <c r="A259" s="283"/>
      <c r="B259" s="284"/>
      <c r="C259" s="285"/>
      <c r="D259" s="286"/>
      <c r="E259" s="421"/>
      <c r="F259" s="287"/>
      <c r="G259" s="288"/>
    </row>
    <row r="260" spans="1:141" ht="24" customHeight="1" x14ac:dyDescent="0.2">
      <c r="A260" s="283"/>
      <c r="B260" s="284"/>
      <c r="C260" s="285"/>
      <c r="D260" s="286"/>
      <c r="E260" s="421"/>
      <c r="F260" s="287"/>
      <c r="G260" s="288"/>
    </row>
    <row r="261" spans="1:141" s="140" customFormat="1" ht="24" customHeight="1" x14ac:dyDescent="0.2">
      <c r="A261" s="283"/>
      <c r="B261" s="284"/>
      <c r="C261" s="285"/>
      <c r="D261" s="286"/>
      <c r="E261" s="421"/>
      <c r="F261" s="287"/>
      <c r="G261" s="288"/>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c r="AI261" s="290"/>
      <c r="AJ261" s="290"/>
      <c r="AK261" s="290"/>
      <c r="AL261" s="290"/>
      <c r="AM261" s="290"/>
      <c r="AN261" s="290"/>
      <c r="AO261" s="290"/>
      <c r="AP261" s="290"/>
      <c r="AQ261" s="290"/>
      <c r="AR261" s="290"/>
      <c r="AS261" s="290"/>
      <c r="AT261" s="290"/>
      <c r="AU261" s="290"/>
      <c r="AV261" s="290"/>
      <c r="AW261" s="290"/>
      <c r="AX261" s="290"/>
      <c r="AY261" s="290"/>
      <c r="AZ261" s="290"/>
      <c r="BA261" s="290"/>
      <c r="BB261" s="290"/>
      <c r="BC261" s="290"/>
      <c r="BD261" s="290"/>
      <c r="BE261" s="290"/>
      <c r="BF261" s="290"/>
      <c r="BG261" s="290"/>
      <c r="BH261" s="290"/>
      <c r="BI261" s="290"/>
      <c r="BJ261" s="290"/>
      <c r="BK261" s="290"/>
      <c r="BL261" s="290"/>
      <c r="BM261" s="290"/>
      <c r="BN261" s="290"/>
      <c r="BO261" s="290"/>
      <c r="BP261" s="290"/>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c r="DB261" s="290"/>
      <c r="DC261" s="290"/>
      <c r="DD261" s="290"/>
      <c r="DE261" s="290"/>
      <c r="DF261" s="290"/>
      <c r="DG261" s="290"/>
      <c r="DH261" s="290"/>
      <c r="DI261" s="290"/>
      <c r="DJ261" s="290"/>
      <c r="DK261" s="290"/>
      <c r="DL261" s="290"/>
      <c r="DM261" s="290"/>
      <c r="DN261" s="290"/>
      <c r="DO261" s="290"/>
      <c r="DP261" s="290"/>
      <c r="DQ261" s="290"/>
      <c r="DR261" s="290"/>
      <c r="DS261" s="290"/>
      <c r="DT261" s="290"/>
      <c r="DU261" s="290"/>
      <c r="DV261" s="290"/>
      <c r="DW261" s="290"/>
      <c r="DX261" s="290"/>
      <c r="DY261" s="290"/>
      <c r="DZ261" s="290"/>
      <c r="EA261" s="290"/>
      <c r="EB261" s="290"/>
      <c r="EC261" s="290"/>
      <c r="ED261" s="290"/>
      <c r="EE261" s="290"/>
      <c r="EF261" s="290"/>
      <c r="EG261" s="290"/>
      <c r="EH261" s="290"/>
      <c r="EI261" s="290"/>
      <c r="EJ261" s="290"/>
      <c r="EK261" s="290"/>
    </row>
    <row r="262" spans="1:141" ht="24" customHeight="1" x14ac:dyDescent="0.2">
      <c r="A262" s="283" t="str">
        <f t="shared" ref="A262:A263" si="121">IFERROR(VLOOKUP(C262,Tabla_Insumos,4,FALSE),"")</f>
        <v/>
      </c>
      <c r="B262" s="284" t="str">
        <f t="shared" ref="B262:B263" si="122">IFERROR(VLOOKUP(C262,Tabla_Insumos,5,FALSE),"")</f>
        <v/>
      </c>
      <c r="C262" s="285"/>
      <c r="D262" s="286" t="str">
        <f t="shared" ref="D262:D263" si="123">IFERROR(VLOOKUP(C262,Tabla_Insumos,2,FALSE),"")</f>
        <v/>
      </c>
      <c r="E262" s="421"/>
      <c r="F262" s="287">
        <f t="shared" ref="F262:F263" si="124">IFERROR(VLOOKUP(C262,Tabla_Insumos,3,FALSE),0)</f>
        <v>0</v>
      </c>
      <c r="G262" s="288">
        <f t="shared" ref="G262:G263" si="125">ROUND(E262*F262,2)</f>
        <v>0</v>
      </c>
    </row>
    <row r="263" spans="1:141" s="289" customFormat="1" ht="24" customHeight="1" x14ac:dyDescent="0.2">
      <c r="A263" s="283" t="str">
        <f t="shared" si="121"/>
        <v/>
      </c>
      <c r="B263" s="284" t="str">
        <f t="shared" si="122"/>
        <v/>
      </c>
      <c r="C263" s="285"/>
      <c r="D263" s="286" t="str">
        <f t="shared" si="123"/>
        <v/>
      </c>
      <c r="E263" s="421"/>
      <c r="F263" s="287">
        <f t="shared" si="124"/>
        <v>0</v>
      </c>
      <c r="G263" s="288">
        <f t="shared" si="125"/>
        <v>0</v>
      </c>
      <c r="I263" s="344"/>
    </row>
    <row r="264" spans="1:141" s="289" customFormat="1" ht="24" customHeight="1" x14ac:dyDescent="0.2">
      <c r="A264" s="156"/>
      <c r="B264" s="140"/>
      <c r="C264" s="130"/>
      <c r="D264" s="140"/>
      <c r="E264" s="410"/>
      <c r="F264" s="206" t="s">
        <v>33</v>
      </c>
      <c r="G264" s="153">
        <f>SUBTOTAL(9,G256:G263)</f>
        <v>0</v>
      </c>
    </row>
    <row r="265" spans="1:141" s="289" customFormat="1" ht="24" customHeight="1" thickBot="1" x14ac:dyDescent="0.25">
      <c r="A265" s="157"/>
      <c r="B265" s="158"/>
      <c r="C265" s="159"/>
      <c r="D265" s="158"/>
      <c r="E265" s="422"/>
      <c r="F265" s="160"/>
      <c r="G265" s="161"/>
      <c r="H265" s="130"/>
    </row>
    <row r="266" spans="1:141" ht="24" customHeight="1" thickBot="1" x14ac:dyDescent="0.25">
      <c r="A266" s="343" t="str">
        <f>B235</f>
        <v>2.4</v>
      </c>
      <c r="B266" s="162" t="str">
        <f>C235</f>
        <v>Provisión y Colocación de Malla de advertencia 15 cm</v>
      </c>
      <c r="C266" s="163"/>
      <c r="D266" s="163" t="s">
        <v>34</v>
      </c>
      <c r="E266" s="164"/>
      <c r="F266" s="165" t="s">
        <v>35</v>
      </c>
      <c r="G266" s="166">
        <f>SUBTOTAL(9,G240:G265)</f>
        <v>0</v>
      </c>
      <c r="H266" s="405">
        <f>+G266*Coeficiente_Paso</f>
        <v>0</v>
      </c>
    </row>
    <row r="267" spans="1:141" ht="24" customHeight="1" thickTop="1" thickBot="1" x14ac:dyDescent="0.25"/>
    <row r="268" spans="1:141" s="289" customFormat="1" ht="24" customHeight="1" thickTop="1" x14ac:dyDescent="0.2">
      <c r="A268" s="193" t="s">
        <v>37</v>
      </c>
      <c r="B268" s="194"/>
      <c r="C268" s="194"/>
      <c r="D268" s="194"/>
      <c r="E268" s="419"/>
      <c r="F268" s="194"/>
      <c r="G268" s="195"/>
    </row>
    <row r="269" spans="1:141" s="289" customFormat="1" ht="24" customHeight="1" x14ac:dyDescent="0.2">
      <c r="A269" s="131" t="s">
        <v>724</v>
      </c>
      <c r="B269" s="132" t="str">
        <f>Comitente</f>
        <v>DIRECCIÓN PROVINCIAL RED DE GAS</v>
      </c>
      <c r="C269" s="127"/>
      <c r="D269" s="133"/>
      <c r="E269" s="133"/>
      <c r="F269" s="134"/>
      <c r="G269" s="135"/>
    </row>
    <row r="270" spans="1:141" s="289" customFormat="1" ht="24" customHeight="1" x14ac:dyDescent="0.2">
      <c r="A270" s="131" t="s">
        <v>725</v>
      </c>
      <c r="B270" s="132">
        <f>Contratista</f>
        <v>0</v>
      </c>
      <c r="C270" s="128"/>
      <c r="D270" s="128"/>
      <c r="E270" s="420"/>
      <c r="F270" s="136"/>
      <c r="G270" s="137"/>
    </row>
    <row r="271" spans="1:141" ht="24" customHeight="1" x14ac:dyDescent="0.2">
      <c r="A271" s="131" t="s">
        <v>24</v>
      </c>
      <c r="B271" s="132" t="str">
        <f>Obra</f>
        <v>RED DE MEDIA PRESIÓN LOTEO CENTENARIO Y VILLA VIRGEN DEL ROSARIO</v>
      </c>
      <c r="C271" s="128"/>
      <c r="D271" s="128"/>
      <c r="E271" s="420"/>
      <c r="F271" s="136" t="s">
        <v>38</v>
      </c>
      <c r="G271" s="138">
        <f>Fecha_Base</f>
        <v>0</v>
      </c>
    </row>
    <row r="272" spans="1:141" ht="24" customHeight="1" x14ac:dyDescent="0.2">
      <c r="A272" s="139" t="s">
        <v>723</v>
      </c>
      <c r="B272" s="129" t="str">
        <f>Ubicación</f>
        <v>Departamento Chimbas</v>
      </c>
      <c r="C272" s="129"/>
      <c r="D272" s="140"/>
      <c r="E272" s="410"/>
      <c r="G272" s="142"/>
    </row>
    <row r="273" spans="1:7" s="289" customFormat="1" ht="24" customHeight="1" x14ac:dyDescent="0.2">
      <c r="A273" s="139" t="s">
        <v>39</v>
      </c>
      <c r="B273" s="21">
        <f>IFERROR(VALUE(LEFT(B274,FIND(".",B274)-1)),"")</f>
        <v>2</v>
      </c>
      <c r="C273" s="130" t="str">
        <f>IFERROR(VLOOKUP(B273,Tabla_CyP,2,FALSE),"")</f>
        <v>CAÑERÍAS</v>
      </c>
      <c r="D273" s="130" t="str">
        <f>IFERROR(VALUE(LEFT(B273,FIND("-",B273)-1)),"")</f>
        <v/>
      </c>
      <c r="E273" s="410"/>
      <c r="F273" s="141"/>
      <c r="G273" s="142"/>
    </row>
    <row r="274" spans="1:7" s="289" customFormat="1" ht="24" customHeight="1" x14ac:dyDescent="0.2">
      <c r="A274" s="139" t="s">
        <v>25</v>
      </c>
      <c r="B274" s="143" t="s">
        <v>1368</v>
      </c>
      <c r="C274" s="130" t="str">
        <f>IFERROR(VLOOKUP(B274,Tabla_CyP,2,FALSE),"")</f>
        <v>Excavación de zanja para la instalación de cañeria PE -Red Media Presión</v>
      </c>
      <c r="D274" s="140"/>
      <c r="E274" s="410"/>
      <c r="F274" s="136" t="s">
        <v>26</v>
      </c>
      <c r="G274" s="144" t="str">
        <f>IFERROR(VLOOKUP(B274,Tabla_CyP,4,FALSE),"")</f>
        <v>m</v>
      </c>
    </row>
    <row r="275" spans="1:7" s="289" customFormat="1" ht="24" customHeight="1" x14ac:dyDescent="0.2">
      <c r="A275" s="139"/>
      <c r="B275" s="129"/>
      <c r="C275" s="130"/>
      <c r="D275" s="140"/>
      <c r="E275" s="410"/>
      <c r="F275" s="141"/>
      <c r="G275" s="142"/>
    </row>
    <row r="276" spans="1:7" ht="24" customHeight="1" x14ac:dyDescent="0.2">
      <c r="A276" s="437" t="s">
        <v>586</v>
      </c>
      <c r="B276" s="438"/>
      <c r="C276" s="439" t="s">
        <v>0</v>
      </c>
      <c r="D276" s="439" t="s">
        <v>27</v>
      </c>
      <c r="E276" s="441" t="s">
        <v>28</v>
      </c>
      <c r="F276" s="443" t="s">
        <v>29</v>
      </c>
      <c r="G276" s="435" t="s">
        <v>30</v>
      </c>
    </row>
    <row r="277" spans="1:7" ht="24" customHeight="1" x14ac:dyDescent="0.2">
      <c r="A277" s="145" t="s">
        <v>587</v>
      </c>
      <c r="B277" s="146" t="s">
        <v>588</v>
      </c>
      <c r="C277" s="440"/>
      <c r="D277" s="440"/>
      <c r="E277" s="442"/>
      <c r="F277" s="444"/>
      <c r="G277" s="436"/>
    </row>
    <row r="278" spans="1:7" ht="24" customHeight="1" x14ac:dyDescent="0.2">
      <c r="A278" s="205"/>
      <c r="B278" s="147"/>
      <c r="C278" s="203" t="s">
        <v>726</v>
      </c>
      <c r="D278" s="148"/>
      <c r="E278" s="149"/>
      <c r="F278" s="150"/>
      <c r="G278" s="151"/>
    </row>
    <row r="279" spans="1:7" ht="24" customHeight="1" x14ac:dyDescent="0.2">
      <c r="A279" s="283" t="str">
        <f>IFERROR(VLOOKUP(C279,Tabla_Insumos,5,FALSE),"")</f>
        <v/>
      </c>
      <c r="B279" s="284" t="str">
        <f>IFERROR(VLOOKUP(C279,Tabla_Insumos,6,FALSE),"")</f>
        <v/>
      </c>
      <c r="C279" s="285"/>
      <c r="D279" s="286" t="str">
        <f t="shared" ref="D279:D280" si="126">IFERROR(VLOOKUP(C279,Tabla_Insumos,2,FALSE),"")</f>
        <v/>
      </c>
      <c r="E279" s="421">
        <v>1</v>
      </c>
      <c r="F279" s="287">
        <f>IFERROR(VLOOKUP(C279,Tabla_Insumos,4,FALSE),0)</f>
        <v>0</v>
      </c>
      <c r="G279" s="288">
        <f>ROUND(E279*F279,2)</f>
        <v>0</v>
      </c>
    </row>
    <row r="280" spans="1:7" ht="24" customHeight="1" x14ac:dyDescent="0.2">
      <c r="A280" s="283" t="str">
        <f>IFERROR(VLOOKUP(C280,Tabla_Insumos,5,FALSE),"")</f>
        <v/>
      </c>
      <c r="B280" s="284" t="str">
        <f>IFERROR(VLOOKUP(C280,Tabla_Insumos,6,FALSE),"")</f>
        <v/>
      </c>
      <c r="C280" s="285"/>
      <c r="D280" s="286" t="str">
        <f t="shared" si="126"/>
        <v/>
      </c>
      <c r="E280" s="421"/>
      <c r="F280" s="287">
        <f>IFERROR(VLOOKUP(C280,Tabla_Insumos,4,FALSE),0)</f>
        <v>0</v>
      </c>
      <c r="G280" s="288">
        <f>ROUND(E280*F280,2)</f>
        <v>0</v>
      </c>
    </row>
    <row r="281" spans="1:7" ht="24" customHeight="1" x14ac:dyDescent="0.2">
      <c r="A281" s="283"/>
      <c r="B281" s="284"/>
      <c r="C281" s="285"/>
      <c r="D281" s="286"/>
      <c r="E281" s="421"/>
      <c r="F281" s="287"/>
      <c r="G281" s="288">
        <f t="shared" ref="G281:G284" si="127">ROUND(E281*F281,2)</f>
        <v>0</v>
      </c>
    </row>
    <row r="282" spans="1:7" ht="24" customHeight="1" x14ac:dyDescent="0.2">
      <c r="A282" s="283"/>
      <c r="B282" s="284"/>
      <c r="C282" s="285"/>
      <c r="D282" s="286"/>
      <c r="E282" s="421"/>
      <c r="F282" s="287"/>
      <c r="G282" s="288">
        <f t="shared" si="127"/>
        <v>0</v>
      </c>
    </row>
    <row r="283" spans="1:7" ht="24" customHeight="1" x14ac:dyDescent="0.2">
      <c r="A283" s="283" t="str">
        <f t="shared" ref="A283:A284" si="128">IFERROR(VLOOKUP(C283,Tabla_Insumos,4,FALSE),"")</f>
        <v/>
      </c>
      <c r="B283" s="284" t="str">
        <f t="shared" ref="B283:B284" si="129">IFERROR(VLOOKUP(C283,Tabla_Insumos,5,FALSE),"")</f>
        <v/>
      </c>
      <c r="C283" s="285"/>
      <c r="D283" s="286" t="str">
        <f t="shared" ref="D283:D284" si="130">IFERROR(VLOOKUP(C283,Tabla_Insumos,2,FALSE),"")</f>
        <v/>
      </c>
      <c r="E283" s="421"/>
      <c r="F283" s="287">
        <f t="shared" ref="F283:F284" si="131">IFERROR(VLOOKUP(C283,Tabla_Insumos,3,FALSE),0)</f>
        <v>0</v>
      </c>
      <c r="G283" s="288">
        <f t="shared" si="127"/>
        <v>0</v>
      </c>
    </row>
    <row r="284" spans="1:7" ht="24" customHeight="1" x14ac:dyDescent="0.2">
      <c r="A284" s="283" t="str">
        <f t="shared" si="128"/>
        <v/>
      </c>
      <c r="B284" s="284" t="str">
        <f t="shared" si="129"/>
        <v/>
      </c>
      <c r="C284" s="285"/>
      <c r="D284" s="286" t="str">
        <f t="shared" si="130"/>
        <v/>
      </c>
      <c r="E284" s="421"/>
      <c r="F284" s="287">
        <f t="shared" si="131"/>
        <v>0</v>
      </c>
      <c r="G284" s="288">
        <f t="shared" si="127"/>
        <v>0</v>
      </c>
    </row>
    <row r="285" spans="1:7" ht="24" customHeight="1" x14ac:dyDescent="0.2">
      <c r="A285" s="152"/>
      <c r="D285" s="140"/>
      <c r="E285" s="410"/>
      <c r="F285" s="206" t="s">
        <v>31</v>
      </c>
      <c r="G285" s="153">
        <f>SUBTOTAL(9,G279:G284)</f>
        <v>0</v>
      </c>
    </row>
    <row r="286" spans="1:7" ht="24" customHeight="1" x14ac:dyDescent="0.2">
      <c r="A286" s="152"/>
      <c r="C286" s="154" t="s">
        <v>727</v>
      </c>
      <c r="D286" s="140"/>
      <c r="E286" s="410"/>
      <c r="G286" s="155"/>
    </row>
    <row r="287" spans="1:7" ht="24" customHeight="1" x14ac:dyDescent="0.2">
      <c r="A287" s="283" t="str">
        <f t="shared" ref="A287:A292" si="132">IFERROR(VLOOKUP(C287,Tabla_Insumos,5,FALSE),"")</f>
        <v/>
      </c>
      <c r="B287" s="284" t="str">
        <f t="shared" ref="B287:B292" si="133">IFERROR(VLOOKUP(C287,Tabla_Insumos,6,FALSE),"")</f>
        <v/>
      </c>
      <c r="C287" s="285"/>
      <c r="D287" s="286" t="str">
        <f t="shared" ref="D287:D292" si="134">IFERROR(VLOOKUP(C287,Tabla_Insumos,2,FALSE),"")</f>
        <v/>
      </c>
      <c r="E287" s="421"/>
      <c r="F287" s="287">
        <f t="shared" ref="F287:F292" si="135">IFERROR(VLOOKUP(C287,Tabla_Insumos,4,FALSE),0)</f>
        <v>0</v>
      </c>
      <c r="G287" s="288">
        <f>ROUND(E287*F287,2)</f>
        <v>0</v>
      </c>
    </row>
    <row r="288" spans="1:7" ht="24" customHeight="1" x14ac:dyDescent="0.2">
      <c r="A288" s="283" t="str">
        <f t="shared" si="132"/>
        <v/>
      </c>
      <c r="B288" s="284" t="str">
        <f t="shared" si="133"/>
        <v/>
      </c>
      <c r="C288" s="285"/>
      <c r="D288" s="286" t="str">
        <f t="shared" si="134"/>
        <v/>
      </c>
      <c r="E288" s="421"/>
      <c r="F288" s="287">
        <f t="shared" si="135"/>
        <v>0</v>
      </c>
      <c r="G288" s="288">
        <f t="shared" ref="G288:G292" si="136">ROUND(E288*F288,2)</f>
        <v>0</v>
      </c>
    </row>
    <row r="289" spans="1:141" s="140" customFormat="1" ht="24" customHeight="1" x14ac:dyDescent="0.2">
      <c r="A289" s="283" t="str">
        <f t="shared" si="132"/>
        <v/>
      </c>
      <c r="B289" s="284" t="str">
        <f t="shared" si="133"/>
        <v/>
      </c>
      <c r="C289" s="285"/>
      <c r="D289" s="286" t="str">
        <f t="shared" si="134"/>
        <v/>
      </c>
      <c r="E289" s="421">
        <v>0</v>
      </c>
      <c r="F289" s="287">
        <f t="shared" si="135"/>
        <v>0</v>
      </c>
      <c r="G289" s="288">
        <f t="shared" si="136"/>
        <v>0</v>
      </c>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c r="AI289" s="290"/>
      <c r="AJ289" s="290"/>
      <c r="AK289" s="290"/>
      <c r="AL289" s="290"/>
      <c r="AM289" s="290"/>
      <c r="AN289" s="290"/>
      <c r="AO289" s="290"/>
      <c r="AP289" s="290"/>
      <c r="AQ289" s="290"/>
      <c r="AR289" s="290"/>
      <c r="AS289" s="290"/>
      <c r="AT289" s="290"/>
      <c r="AU289" s="290"/>
      <c r="AV289" s="290"/>
      <c r="AW289" s="290"/>
      <c r="AX289" s="290"/>
      <c r="AY289" s="290"/>
      <c r="AZ289" s="290"/>
      <c r="BA289" s="290"/>
      <c r="BB289" s="290"/>
      <c r="BC289" s="290"/>
      <c r="BD289" s="290"/>
      <c r="BE289" s="290"/>
      <c r="BF289" s="290"/>
      <c r="BG289" s="290"/>
      <c r="BH289" s="290"/>
      <c r="BI289" s="290"/>
      <c r="BJ289" s="290"/>
      <c r="BK289" s="290"/>
      <c r="BL289" s="290"/>
      <c r="BM289" s="290"/>
      <c r="BN289" s="290"/>
      <c r="BO289" s="290"/>
      <c r="BP289" s="290"/>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c r="DB289" s="290"/>
      <c r="DC289" s="290"/>
      <c r="DD289" s="290"/>
      <c r="DE289" s="290"/>
      <c r="DF289" s="290"/>
      <c r="DG289" s="290"/>
      <c r="DH289" s="290"/>
      <c r="DI289" s="290"/>
      <c r="DJ289" s="290"/>
      <c r="DK289" s="290"/>
      <c r="DL289" s="290"/>
      <c r="DM289" s="290"/>
      <c r="DN289" s="290"/>
      <c r="DO289" s="290"/>
      <c r="DP289" s="290"/>
      <c r="DQ289" s="290"/>
      <c r="DR289" s="290"/>
      <c r="DS289" s="290"/>
      <c r="DT289" s="290"/>
      <c r="DU289" s="290"/>
      <c r="DV289" s="290"/>
      <c r="DW289" s="290"/>
      <c r="DX289" s="290"/>
      <c r="DY289" s="290"/>
      <c r="DZ289" s="290"/>
      <c r="EA289" s="290"/>
      <c r="EB289" s="290"/>
      <c r="EC289" s="290"/>
      <c r="ED289" s="290"/>
      <c r="EE289" s="290"/>
      <c r="EF289" s="290"/>
      <c r="EG289" s="290"/>
      <c r="EH289" s="290"/>
      <c r="EI289" s="290"/>
      <c r="EJ289" s="290"/>
      <c r="EK289" s="290"/>
    </row>
    <row r="290" spans="1:141" ht="24" customHeight="1" x14ac:dyDescent="0.2">
      <c r="A290" s="283" t="str">
        <f t="shared" si="132"/>
        <v/>
      </c>
      <c r="B290" s="284" t="str">
        <f t="shared" si="133"/>
        <v/>
      </c>
      <c r="C290" s="285"/>
      <c r="D290" s="286" t="str">
        <f t="shared" si="134"/>
        <v/>
      </c>
      <c r="E290" s="421">
        <v>0</v>
      </c>
      <c r="F290" s="287">
        <f t="shared" si="135"/>
        <v>0</v>
      </c>
      <c r="G290" s="288">
        <f t="shared" si="136"/>
        <v>0</v>
      </c>
    </row>
    <row r="291" spans="1:141" s="289" customFormat="1" ht="24" customHeight="1" x14ac:dyDescent="0.2">
      <c r="A291" s="283" t="str">
        <f t="shared" si="132"/>
        <v/>
      </c>
      <c r="B291" s="284" t="str">
        <f t="shared" si="133"/>
        <v/>
      </c>
      <c r="C291" s="285"/>
      <c r="D291" s="286" t="str">
        <f t="shared" si="134"/>
        <v/>
      </c>
      <c r="E291" s="421">
        <v>0.05</v>
      </c>
      <c r="F291" s="287">
        <f t="shared" si="135"/>
        <v>0</v>
      </c>
      <c r="G291" s="288">
        <f t="shared" si="136"/>
        <v>0</v>
      </c>
    </row>
    <row r="292" spans="1:141" s="289" customFormat="1" ht="24" customHeight="1" x14ac:dyDescent="0.2">
      <c r="A292" s="283" t="str">
        <f t="shared" si="132"/>
        <v/>
      </c>
      <c r="B292" s="284" t="str">
        <f t="shared" si="133"/>
        <v/>
      </c>
      <c r="C292" s="285"/>
      <c r="D292" s="286" t="str">
        <f t="shared" si="134"/>
        <v/>
      </c>
      <c r="E292" s="421">
        <v>0.05</v>
      </c>
      <c r="F292" s="287">
        <f t="shared" si="135"/>
        <v>0</v>
      </c>
      <c r="G292" s="288">
        <f t="shared" si="136"/>
        <v>0</v>
      </c>
    </row>
    <row r="293" spans="1:141" s="289" customFormat="1" ht="24" customHeight="1" x14ac:dyDescent="0.2">
      <c r="A293" s="152"/>
      <c r="B293" s="130"/>
      <c r="C293" s="130"/>
      <c r="D293" s="140"/>
      <c r="E293" s="410"/>
      <c r="F293" s="206" t="s">
        <v>32</v>
      </c>
      <c r="G293" s="153">
        <f>SUBTOTAL(9,G287:G292)</f>
        <v>0</v>
      </c>
    </row>
    <row r="294" spans="1:141" ht="24" customHeight="1" x14ac:dyDescent="0.2">
      <c r="A294" s="152"/>
      <c r="C294" s="154" t="s">
        <v>728</v>
      </c>
      <c r="D294" s="140"/>
      <c r="E294" s="410"/>
      <c r="G294" s="155"/>
    </row>
    <row r="295" spans="1:141" ht="24" customHeight="1" x14ac:dyDescent="0.2">
      <c r="A295" s="283" t="str">
        <f>IFERROR(VLOOKUP(C295,Tabla_Insumos,5,FALSE),"")</f>
        <v/>
      </c>
      <c r="B295" s="284" t="str">
        <f>IFERROR(VLOOKUP(C295,Tabla_Insumos,6,FALSE),"")</f>
        <v/>
      </c>
      <c r="C295" s="285"/>
      <c r="D295" s="286" t="str">
        <f t="shared" ref="D295" si="137">IFERROR(VLOOKUP(C295,Tabla_Insumos,2,FALSE),"")</f>
        <v/>
      </c>
      <c r="E295" s="423">
        <v>2E-3</v>
      </c>
      <c r="F295" s="287">
        <f>IFERROR(VLOOKUP(C295,Tabla_Insumos,4,FALSE),0)</f>
        <v>0</v>
      </c>
      <c r="G295" s="288">
        <f t="shared" ref="G295" si="138">ROUND(E295*F295,2)</f>
        <v>0</v>
      </c>
    </row>
    <row r="296" spans="1:141" s="289" customFormat="1" ht="24" customHeight="1" x14ac:dyDescent="0.2">
      <c r="A296" s="283"/>
      <c r="B296" s="284"/>
      <c r="C296" s="285"/>
      <c r="D296" s="286"/>
      <c r="E296" s="421"/>
      <c r="F296" s="287"/>
      <c r="G296" s="288"/>
    </row>
    <row r="297" spans="1:141" s="289" customFormat="1" ht="24" customHeight="1" x14ac:dyDescent="0.2">
      <c r="A297" s="283"/>
      <c r="B297" s="284"/>
      <c r="C297" s="285"/>
      <c r="D297" s="286"/>
      <c r="E297" s="421"/>
      <c r="F297" s="287"/>
      <c r="G297" s="288"/>
    </row>
    <row r="298" spans="1:141" s="289" customFormat="1" ht="24" customHeight="1" x14ac:dyDescent="0.2">
      <c r="A298" s="283"/>
      <c r="B298" s="284"/>
      <c r="C298" s="285"/>
      <c r="D298" s="286"/>
      <c r="E298" s="421"/>
      <c r="F298" s="287"/>
      <c r="G298" s="288"/>
    </row>
    <row r="299" spans="1:141" ht="24" customHeight="1" x14ac:dyDescent="0.2">
      <c r="A299" s="283"/>
      <c r="B299" s="284"/>
      <c r="C299" s="285"/>
      <c r="D299" s="286"/>
      <c r="E299" s="421"/>
      <c r="F299" s="287"/>
      <c r="G299" s="288"/>
    </row>
    <row r="300" spans="1:141" ht="24" customHeight="1" x14ac:dyDescent="0.2">
      <c r="A300" s="283"/>
      <c r="B300" s="284"/>
      <c r="C300" s="285"/>
      <c r="D300" s="286"/>
      <c r="E300" s="421"/>
      <c r="F300" s="287"/>
      <c r="G300" s="288"/>
    </row>
    <row r="301" spans="1:141" s="289" customFormat="1" ht="24" customHeight="1" x14ac:dyDescent="0.2">
      <c r="A301" s="283" t="str">
        <f t="shared" ref="A301:A302" si="139">IFERROR(VLOOKUP(C301,Tabla_Insumos,4,FALSE),"")</f>
        <v/>
      </c>
      <c r="B301" s="284" t="str">
        <f t="shared" ref="B301:B302" si="140">IFERROR(VLOOKUP(C301,Tabla_Insumos,5,FALSE),"")</f>
        <v/>
      </c>
      <c r="C301" s="285"/>
      <c r="D301" s="286" t="str">
        <f t="shared" ref="D301:D302" si="141">IFERROR(VLOOKUP(C301,Tabla_Insumos,2,FALSE),"")</f>
        <v/>
      </c>
      <c r="E301" s="421"/>
      <c r="F301" s="287">
        <f t="shared" ref="F301:F302" si="142">IFERROR(VLOOKUP(C301,Tabla_Insumos,3,FALSE),0)</f>
        <v>0</v>
      </c>
      <c r="G301" s="288">
        <f t="shared" ref="G301:G302" si="143">ROUND(E301*F301,2)</f>
        <v>0</v>
      </c>
    </row>
    <row r="302" spans="1:141" s="289" customFormat="1" ht="24" customHeight="1" x14ac:dyDescent="0.2">
      <c r="A302" s="283" t="str">
        <f t="shared" si="139"/>
        <v/>
      </c>
      <c r="B302" s="284" t="str">
        <f t="shared" si="140"/>
        <v/>
      </c>
      <c r="C302" s="285"/>
      <c r="D302" s="286" t="str">
        <f t="shared" si="141"/>
        <v/>
      </c>
      <c r="E302" s="421"/>
      <c r="F302" s="287">
        <f t="shared" si="142"/>
        <v>0</v>
      </c>
      <c r="G302" s="288">
        <f t="shared" si="143"/>
        <v>0</v>
      </c>
    </row>
    <row r="303" spans="1:141" s="289" customFormat="1" ht="24" customHeight="1" x14ac:dyDescent="0.2">
      <c r="A303" s="156"/>
      <c r="B303" s="140"/>
      <c r="C303" s="130"/>
      <c r="D303" s="140"/>
      <c r="E303" s="410"/>
      <c r="F303" s="206" t="s">
        <v>33</v>
      </c>
      <c r="G303" s="153">
        <f>SUBTOTAL(9,G295:G302)</f>
        <v>0</v>
      </c>
    </row>
    <row r="304" spans="1:141" ht="24" customHeight="1" thickBot="1" x14ac:dyDescent="0.25">
      <c r="A304" s="157"/>
      <c r="B304" s="158"/>
      <c r="C304" s="159"/>
      <c r="D304" s="158"/>
      <c r="E304" s="422"/>
      <c r="F304" s="160"/>
      <c r="G304" s="161"/>
    </row>
    <row r="305" spans="1:141" ht="24" customHeight="1" thickBot="1" x14ac:dyDescent="0.25">
      <c r="A305" s="343" t="str">
        <f>B274</f>
        <v>2.5</v>
      </c>
      <c r="B305" s="162" t="str">
        <f>C274</f>
        <v>Excavación de zanja para la instalación de cañeria PE -Red Media Presión</v>
      </c>
      <c r="C305" s="163"/>
      <c r="D305" s="163" t="s">
        <v>34</v>
      </c>
      <c r="E305" s="164"/>
      <c r="F305" s="165" t="s">
        <v>35</v>
      </c>
      <c r="G305" s="166">
        <f>SUBTOTAL(9,G279:G304)</f>
        <v>0</v>
      </c>
      <c r="H305" s="405">
        <f>+G305*Coeficiente_Paso</f>
        <v>0</v>
      </c>
    </row>
    <row r="306" spans="1:141" ht="24" customHeight="1" thickTop="1" thickBot="1" x14ac:dyDescent="0.25"/>
    <row r="307" spans="1:141" ht="24" customHeight="1" thickTop="1" x14ac:dyDescent="0.2">
      <c r="A307" s="193" t="s">
        <v>37</v>
      </c>
      <c r="B307" s="194"/>
      <c r="C307" s="194"/>
      <c r="D307" s="194"/>
      <c r="E307" s="419"/>
      <c r="F307" s="194"/>
      <c r="G307" s="195"/>
      <c r="H307" s="289"/>
    </row>
    <row r="308" spans="1:141" ht="24" customHeight="1" x14ac:dyDescent="0.2">
      <c r="A308" s="131" t="s">
        <v>724</v>
      </c>
      <c r="B308" s="132" t="str">
        <f>Comitente</f>
        <v>DIRECCIÓN PROVINCIAL RED DE GAS</v>
      </c>
      <c r="C308" s="127"/>
      <c r="D308" s="133"/>
      <c r="E308" s="133"/>
      <c r="F308" s="134"/>
      <c r="G308" s="135"/>
      <c r="H308" s="289"/>
    </row>
    <row r="309" spans="1:141" ht="24" customHeight="1" x14ac:dyDescent="0.2">
      <c r="A309" s="131" t="s">
        <v>725</v>
      </c>
      <c r="B309" s="132">
        <f>Contratista</f>
        <v>0</v>
      </c>
      <c r="C309" s="128"/>
      <c r="D309" s="128"/>
      <c r="E309" s="420"/>
      <c r="F309" s="136"/>
      <c r="G309" s="137"/>
      <c r="H309" s="289"/>
    </row>
    <row r="310" spans="1:141" ht="24" customHeight="1" x14ac:dyDescent="0.2">
      <c r="A310" s="131" t="s">
        <v>24</v>
      </c>
      <c r="B310" s="132" t="str">
        <f>Obra</f>
        <v>RED DE MEDIA PRESIÓN LOTEO CENTENARIO Y VILLA VIRGEN DEL ROSARIO</v>
      </c>
      <c r="C310" s="128"/>
      <c r="D310" s="128"/>
      <c r="E310" s="420"/>
      <c r="F310" s="136" t="s">
        <v>38</v>
      </c>
      <c r="G310" s="138">
        <f>Fecha_Base</f>
        <v>0</v>
      </c>
    </row>
    <row r="311" spans="1:141" ht="24" customHeight="1" x14ac:dyDescent="0.2">
      <c r="A311" s="139" t="s">
        <v>723</v>
      </c>
      <c r="B311" s="129" t="str">
        <f>Ubicación</f>
        <v>Departamento Chimbas</v>
      </c>
      <c r="C311" s="129"/>
      <c r="D311" s="140"/>
      <c r="E311" s="410"/>
      <c r="G311" s="142"/>
    </row>
    <row r="312" spans="1:141" ht="24" customHeight="1" x14ac:dyDescent="0.2">
      <c r="A312" s="139" t="s">
        <v>39</v>
      </c>
      <c r="B312" s="21">
        <f>IFERROR(VALUE(LEFT(B313,FIND(".",B313)-1)),"")</f>
        <v>2</v>
      </c>
      <c r="C312" s="130" t="str">
        <f>IFERROR(VLOOKUP(B312,Tabla_CyP,2,FALSE),"")</f>
        <v>CAÑERÍAS</v>
      </c>
      <c r="D312" s="130" t="str">
        <f>IFERROR(VALUE(LEFT(B312,FIND("-",B312)-1)),"")</f>
        <v/>
      </c>
      <c r="E312" s="410"/>
      <c r="G312" s="142"/>
      <c r="H312" s="289"/>
    </row>
    <row r="313" spans="1:141" ht="24" customHeight="1" x14ac:dyDescent="0.2">
      <c r="A313" s="139" t="s">
        <v>25</v>
      </c>
      <c r="B313" s="143" t="s">
        <v>2129</v>
      </c>
      <c r="C313" s="130" t="str">
        <f>IFERROR(VLOOKUP(B313,Tabla_CyP,2,FALSE),"")</f>
        <v>Provisión e Instalación de Servicios Integrales Domiciliarios</v>
      </c>
      <c r="D313" s="140"/>
      <c r="E313" s="410"/>
      <c r="F313" s="136" t="s">
        <v>26</v>
      </c>
      <c r="G313" s="144" t="str">
        <f>IFERROR(VLOOKUP(B313,Tabla_CyP,4,FALSE),"")</f>
        <v>un</v>
      </c>
      <c r="H313" s="289"/>
    </row>
    <row r="314" spans="1:141" ht="24" customHeight="1" x14ac:dyDescent="0.2">
      <c r="A314" s="139"/>
      <c r="B314" s="129"/>
      <c r="D314" s="140"/>
      <c r="E314" s="410"/>
      <c r="G314" s="142"/>
      <c r="H314" s="289"/>
    </row>
    <row r="315" spans="1:141" ht="24" customHeight="1" x14ac:dyDescent="0.2">
      <c r="A315" s="437" t="s">
        <v>586</v>
      </c>
      <c r="B315" s="438"/>
      <c r="C315" s="439" t="s">
        <v>0</v>
      </c>
      <c r="D315" s="439" t="s">
        <v>27</v>
      </c>
      <c r="E315" s="441" t="s">
        <v>28</v>
      </c>
      <c r="F315" s="443" t="s">
        <v>29</v>
      </c>
      <c r="G315" s="435" t="s">
        <v>30</v>
      </c>
    </row>
    <row r="316" spans="1:141" ht="24" customHeight="1" x14ac:dyDescent="0.2">
      <c r="A316" s="145" t="s">
        <v>587</v>
      </c>
      <c r="B316" s="146" t="s">
        <v>588</v>
      </c>
      <c r="C316" s="440"/>
      <c r="D316" s="440"/>
      <c r="E316" s="442"/>
      <c r="F316" s="444"/>
      <c r="G316" s="436"/>
    </row>
    <row r="317" spans="1:141" s="140" customFormat="1" ht="24" customHeight="1" x14ac:dyDescent="0.2">
      <c r="A317" s="205"/>
      <c r="B317" s="147"/>
      <c r="C317" s="203" t="s">
        <v>726</v>
      </c>
      <c r="D317" s="148"/>
      <c r="E317" s="149"/>
      <c r="F317" s="150"/>
      <c r="G317" s="151"/>
      <c r="H317" s="130"/>
      <c r="I317" s="289"/>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c r="AI317" s="290"/>
      <c r="AJ317" s="290"/>
      <c r="AK317" s="290"/>
      <c r="AL317" s="290"/>
      <c r="AM317" s="290"/>
      <c r="AN317" s="290"/>
      <c r="AO317" s="290"/>
      <c r="AP317" s="290"/>
      <c r="AQ317" s="290"/>
      <c r="AR317" s="290"/>
      <c r="AS317" s="290"/>
      <c r="AT317" s="290"/>
      <c r="AU317" s="290"/>
      <c r="AV317" s="290"/>
      <c r="AW317" s="290"/>
      <c r="AX317" s="290"/>
      <c r="AY317" s="290"/>
      <c r="AZ317" s="290"/>
      <c r="BA317" s="290"/>
      <c r="BB317" s="290"/>
      <c r="BC317" s="290"/>
      <c r="BD317" s="290"/>
      <c r="BE317" s="290"/>
      <c r="BF317" s="290"/>
      <c r="BG317" s="290"/>
      <c r="BH317" s="290"/>
      <c r="BI317" s="290"/>
      <c r="BJ317" s="290"/>
      <c r="BK317" s="290"/>
      <c r="BL317" s="290"/>
      <c r="BM317" s="290"/>
      <c r="BN317" s="290"/>
      <c r="BO317" s="290"/>
      <c r="BP317" s="290"/>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c r="DB317" s="290"/>
      <c r="DC317" s="290"/>
      <c r="DD317" s="290"/>
      <c r="DE317" s="290"/>
      <c r="DF317" s="290"/>
      <c r="DG317" s="290"/>
      <c r="DH317" s="290"/>
      <c r="DI317" s="290"/>
      <c r="DJ317" s="290"/>
      <c r="DK317" s="290"/>
      <c r="DL317" s="290"/>
      <c r="DM317" s="290"/>
      <c r="DN317" s="290"/>
      <c r="DO317" s="290"/>
      <c r="DP317" s="290"/>
      <c r="DQ317" s="290"/>
      <c r="DR317" s="290"/>
      <c r="DS317" s="290"/>
      <c r="DT317" s="290"/>
      <c r="DU317" s="290"/>
      <c r="DV317" s="290"/>
      <c r="DW317" s="290"/>
      <c r="DX317" s="290"/>
      <c r="DY317" s="290"/>
      <c r="DZ317" s="290"/>
      <c r="EA317" s="290"/>
      <c r="EB317" s="290"/>
      <c r="EC317" s="290"/>
      <c r="ED317" s="290"/>
      <c r="EE317" s="290"/>
      <c r="EF317" s="290"/>
      <c r="EG317" s="290"/>
      <c r="EH317" s="290"/>
      <c r="EI317" s="290"/>
      <c r="EJ317" s="290"/>
      <c r="EK317" s="290"/>
    </row>
    <row r="318" spans="1:141" ht="24" customHeight="1" x14ac:dyDescent="0.2">
      <c r="A318" s="283"/>
      <c r="B318" s="284"/>
      <c r="C318" s="285"/>
      <c r="D318" s="286"/>
      <c r="E318" s="421"/>
      <c r="F318" s="287"/>
      <c r="G318" s="288"/>
    </row>
    <row r="319" spans="1:141" s="289" customFormat="1" ht="24" customHeight="1" x14ac:dyDescent="0.2">
      <c r="A319" s="283" t="str">
        <f>IFERROR(VLOOKUP(C319,Tabla_Insumos,5,FALSE),"")</f>
        <v/>
      </c>
      <c r="B319" s="284" t="str">
        <f>IFERROR(VLOOKUP(C319,Tabla_Insumos,6,FALSE),"")</f>
        <v/>
      </c>
      <c r="C319" s="285"/>
      <c r="D319" s="286" t="str">
        <f t="shared" ref="D319" si="144">IFERROR(VLOOKUP(C319,Tabla_Insumos,2,FALSE),"")</f>
        <v/>
      </c>
      <c r="E319" s="421"/>
      <c r="F319" s="287">
        <f>IFERROR(VLOOKUP(C319,Tabla_Insumos,4,FALSE),0)</f>
        <v>0</v>
      </c>
      <c r="G319" s="288">
        <f>ROUND(E319*F319,2)</f>
        <v>0</v>
      </c>
      <c r="H319" s="130"/>
    </row>
    <row r="320" spans="1:141" s="289" customFormat="1" ht="24" customHeight="1" x14ac:dyDescent="0.2">
      <c r="A320" s="283"/>
      <c r="B320" s="284"/>
      <c r="C320" s="285"/>
      <c r="D320" s="286"/>
      <c r="E320" s="421"/>
      <c r="F320" s="287"/>
      <c r="G320" s="288">
        <f t="shared" ref="G320:G323" si="145">ROUND(E320*F320,2)</f>
        <v>0</v>
      </c>
      <c r="H320" s="130"/>
    </row>
    <row r="321" spans="1:9" s="289" customFormat="1" ht="24" customHeight="1" x14ac:dyDescent="0.2">
      <c r="A321" s="283"/>
      <c r="B321" s="284"/>
      <c r="C321" s="285"/>
      <c r="D321" s="286"/>
      <c r="E321" s="421"/>
      <c r="F321" s="287"/>
      <c r="G321" s="288">
        <f t="shared" si="145"/>
        <v>0</v>
      </c>
      <c r="H321" s="130"/>
    </row>
    <row r="322" spans="1:9" ht="24" customHeight="1" x14ac:dyDescent="0.2">
      <c r="A322" s="283" t="str">
        <f t="shared" ref="A322:A323" si="146">IFERROR(VLOOKUP(C322,Tabla_Insumos,4,FALSE),"")</f>
        <v/>
      </c>
      <c r="B322" s="284" t="str">
        <f t="shared" ref="B322:B323" si="147">IFERROR(VLOOKUP(C322,Tabla_Insumos,5,FALSE),"")</f>
        <v/>
      </c>
      <c r="C322" s="285"/>
      <c r="D322" s="286" t="str">
        <f t="shared" ref="D322:D323" si="148">IFERROR(VLOOKUP(C322,Tabla_Insumos,2,FALSE),"")</f>
        <v/>
      </c>
      <c r="E322" s="421"/>
      <c r="F322" s="287">
        <f t="shared" ref="F322:F323" si="149">IFERROR(VLOOKUP(C322,Tabla_Insumos,3,FALSE),0)</f>
        <v>0</v>
      </c>
      <c r="G322" s="288">
        <f t="shared" si="145"/>
        <v>0</v>
      </c>
    </row>
    <row r="323" spans="1:9" ht="24" customHeight="1" x14ac:dyDescent="0.2">
      <c r="A323" s="283" t="str">
        <f t="shared" si="146"/>
        <v/>
      </c>
      <c r="B323" s="284" t="str">
        <f t="shared" si="147"/>
        <v/>
      </c>
      <c r="C323" s="285"/>
      <c r="D323" s="286" t="str">
        <f t="shared" si="148"/>
        <v/>
      </c>
      <c r="E323" s="421"/>
      <c r="F323" s="287">
        <f t="shared" si="149"/>
        <v>0</v>
      </c>
      <c r="G323" s="288">
        <f t="shared" si="145"/>
        <v>0</v>
      </c>
    </row>
    <row r="324" spans="1:9" s="289" customFormat="1" ht="24" customHeight="1" x14ac:dyDescent="0.2">
      <c r="A324" s="152"/>
      <c r="B324" s="130"/>
      <c r="C324" s="130"/>
      <c r="D324" s="140"/>
      <c r="E324" s="410"/>
      <c r="F324" s="206" t="s">
        <v>31</v>
      </c>
      <c r="G324" s="153">
        <f>SUBTOTAL(9,G318:G323)</f>
        <v>0</v>
      </c>
      <c r="H324" s="130"/>
    </row>
    <row r="325" spans="1:9" s="289" customFormat="1" ht="24" customHeight="1" x14ac:dyDescent="0.2">
      <c r="A325" s="152"/>
      <c r="B325" s="130"/>
      <c r="C325" s="154" t="s">
        <v>727</v>
      </c>
      <c r="D325" s="140"/>
      <c r="E325" s="410"/>
      <c r="F325" s="141"/>
      <c r="G325" s="155"/>
      <c r="H325" s="130"/>
    </row>
    <row r="326" spans="1:9" s="289" customFormat="1" ht="24" customHeight="1" x14ac:dyDescent="0.2">
      <c r="A326" s="283" t="str">
        <f t="shared" ref="A326:A331" si="150">IFERROR(VLOOKUP(C326,Tabla_Insumos,5,FALSE),"")</f>
        <v/>
      </c>
      <c r="B326" s="284" t="str">
        <f t="shared" ref="B326:B331" si="151">IFERROR(VLOOKUP(C326,Tabla_Insumos,6,FALSE),"")</f>
        <v/>
      </c>
      <c r="C326" s="285"/>
      <c r="D326" s="286" t="str">
        <f t="shared" ref="D326:D331" si="152">IFERROR(VLOOKUP(C326,Tabla_Insumos,2,FALSE),"")</f>
        <v/>
      </c>
      <c r="E326" s="421">
        <v>0.1</v>
      </c>
      <c r="F326" s="287">
        <f t="shared" ref="F326:F331" si="153">IFERROR(VLOOKUP(C326,Tabla_Insumos,4,FALSE),0)</f>
        <v>0</v>
      </c>
      <c r="G326" s="288">
        <f>ROUND(E326*F326,2)</f>
        <v>0</v>
      </c>
      <c r="H326" s="130"/>
    </row>
    <row r="327" spans="1:9" ht="24" customHeight="1" x14ac:dyDescent="0.2">
      <c r="A327" s="283" t="str">
        <f t="shared" si="150"/>
        <v/>
      </c>
      <c r="B327" s="284" t="str">
        <f t="shared" si="151"/>
        <v/>
      </c>
      <c r="C327" s="285"/>
      <c r="D327" s="286" t="str">
        <f t="shared" si="152"/>
        <v/>
      </c>
      <c r="E327" s="421">
        <v>0.1</v>
      </c>
      <c r="F327" s="287">
        <f t="shared" si="153"/>
        <v>0</v>
      </c>
      <c r="G327" s="288">
        <f t="shared" ref="G327:G331" si="154">ROUND(E327*F327,2)</f>
        <v>0</v>
      </c>
    </row>
    <row r="328" spans="1:9" ht="24" customHeight="1" x14ac:dyDescent="0.2">
      <c r="A328" s="283" t="str">
        <f t="shared" si="150"/>
        <v/>
      </c>
      <c r="B328" s="284" t="str">
        <f t="shared" si="151"/>
        <v/>
      </c>
      <c r="C328" s="285"/>
      <c r="D328" s="286" t="str">
        <f t="shared" si="152"/>
        <v/>
      </c>
      <c r="E328" s="421">
        <v>0</v>
      </c>
      <c r="F328" s="287">
        <f t="shared" si="153"/>
        <v>0</v>
      </c>
      <c r="G328" s="288">
        <f t="shared" si="154"/>
        <v>0</v>
      </c>
      <c r="H328" s="140"/>
      <c r="I328" s="290"/>
    </row>
    <row r="329" spans="1:9" s="289" customFormat="1" ht="24" customHeight="1" x14ac:dyDescent="0.2">
      <c r="A329" s="283" t="str">
        <f t="shared" si="150"/>
        <v/>
      </c>
      <c r="B329" s="284" t="str">
        <f t="shared" si="151"/>
        <v/>
      </c>
      <c r="C329" s="285"/>
      <c r="D329" s="286" t="str">
        <f t="shared" si="152"/>
        <v/>
      </c>
      <c r="E329" s="421">
        <v>0</v>
      </c>
      <c r="F329" s="287">
        <f t="shared" si="153"/>
        <v>0</v>
      </c>
      <c r="G329" s="288">
        <f t="shared" si="154"/>
        <v>0</v>
      </c>
      <c r="H329" s="130"/>
    </row>
    <row r="330" spans="1:9" s="289" customFormat="1" ht="24" customHeight="1" x14ac:dyDescent="0.2">
      <c r="A330" s="283" t="str">
        <f t="shared" si="150"/>
        <v/>
      </c>
      <c r="B330" s="284" t="str">
        <f t="shared" si="151"/>
        <v/>
      </c>
      <c r="C330" s="285"/>
      <c r="D330" s="286" t="str">
        <f t="shared" si="152"/>
        <v/>
      </c>
      <c r="E330" s="421">
        <v>0.1</v>
      </c>
      <c r="F330" s="287">
        <f t="shared" si="153"/>
        <v>0</v>
      </c>
      <c r="G330" s="288">
        <f t="shared" si="154"/>
        <v>0</v>
      </c>
    </row>
    <row r="331" spans="1:9" s="289" customFormat="1" ht="24" customHeight="1" x14ac:dyDescent="0.2">
      <c r="A331" s="283" t="str">
        <f t="shared" si="150"/>
        <v/>
      </c>
      <c r="B331" s="284" t="str">
        <f t="shared" si="151"/>
        <v/>
      </c>
      <c r="C331" s="285"/>
      <c r="D331" s="286" t="str">
        <f t="shared" si="152"/>
        <v/>
      </c>
      <c r="E331" s="421">
        <v>0.1</v>
      </c>
      <c r="F331" s="287">
        <f t="shared" si="153"/>
        <v>0</v>
      </c>
      <c r="G331" s="288">
        <f t="shared" si="154"/>
        <v>0</v>
      </c>
    </row>
    <row r="332" spans="1:9" ht="24" customHeight="1" x14ac:dyDescent="0.2">
      <c r="A332" s="152"/>
      <c r="D332" s="140"/>
      <c r="E332" s="410"/>
      <c r="F332" s="206" t="s">
        <v>32</v>
      </c>
      <c r="G332" s="153">
        <f>SUBTOTAL(9,G326:G331)</f>
        <v>0</v>
      </c>
      <c r="H332" s="289"/>
    </row>
    <row r="333" spans="1:9" ht="24" customHeight="1" x14ac:dyDescent="0.2">
      <c r="A333" s="152"/>
      <c r="C333" s="154" t="s">
        <v>728</v>
      </c>
      <c r="D333" s="140"/>
      <c r="E333" s="410"/>
      <c r="G333" s="155"/>
    </row>
    <row r="334" spans="1:9" ht="24" customHeight="1" x14ac:dyDescent="0.2">
      <c r="A334" s="283" t="str">
        <f>IFERROR(VLOOKUP(C334,Tabla_Insumos,5,FALSE),"")</f>
        <v/>
      </c>
      <c r="B334" s="284" t="str">
        <f>IFERROR(VLOOKUP(C334,Tabla_Insumos,6,FALSE),"")</f>
        <v/>
      </c>
      <c r="C334" s="285"/>
      <c r="D334" s="286" t="str">
        <f t="shared" ref="D334:D335" si="155">IFERROR(VLOOKUP(C334,Tabla_Insumos,2,FALSE),"")</f>
        <v/>
      </c>
      <c r="E334" s="423">
        <v>1E-3</v>
      </c>
      <c r="F334" s="287">
        <f>IFERROR(VLOOKUP(C334,Tabla_Insumos,4,FALSE),0)</f>
        <v>0</v>
      </c>
      <c r="G334" s="288">
        <f t="shared" ref="G334" si="156">ROUND(E334*F334,2)</f>
        <v>0</v>
      </c>
    </row>
    <row r="335" spans="1:9" ht="24" customHeight="1" x14ac:dyDescent="0.2">
      <c r="A335" s="283" t="str">
        <f>IFERROR(VLOOKUP(C335,Tabla_Insumos,5,FALSE),"")</f>
        <v/>
      </c>
      <c r="B335" s="284" t="str">
        <f>IFERROR(VLOOKUP(C335,Tabla_Insumos,6,FALSE),"")</f>
        <v/>
      </c>
      <c r="C335" s="285"/>
      <c r="D335" s="286" t="str">
        <f t="shared" si="155"/>
        <v/>
      </c>
      <c r="E335" s="424">
        <v>1E-4</v>
      </c>
      <c r="F335" s="287">
        <f>IFERROR(VLOOKUP(C335,Tabla_Insumos,4,FALSE),0)</f>
        <v>0</v>
      </c>
      <c r="G335" s="288">
        <f t="shared" ref="G335" si="157">ROUND(E335*F335,2)</f>
        <v>0</v>
      </c>
      <c r="H335" s="289"/>
    </row>
    <row r="336" spans="1:9" ht="24" customHeight="1" x14ac:dyDescent="0.2">
      <c r="A336" s="283"/>
      <c r="B336" s="284"/>
      <c r="C336" s="285"/>
      <c r="D336" s="286"/>
      <c r="E336" s="421"/>
      <c r="F336" s="287"/>
      <c r="G336" s="288"/>
      <c r="H336" s="289"/>
    </row>
    <row r="337" spans="1:141" ht="24" customHeight="1" x14ac:dyDescent="0.2">
      <c r="A337" s="283"/>
      <c r="B337" s="284"/>
      <c r="C337" s="285"/>
      <c r="D337" s="286"/>
      <c r="E337" s="421"/>
      <c r="F337" s="287"/>
      <c r="G337" s="288"/>
      <c r="H337" s="289"/>
    </row>
    <row r="338" spans="1:141" ht="24" customHeight="1" x14ac:dyDescent="0.2">
      <c r="A338" s="283"/>
      <c r="B338" s="284"/>
      <c r="C338" s="285"/>
      <c r="D338" s="286"/>
      <c r="E338" s="421"/>
      <c r="F338" s="287"/>
      <c r="G338" s="288"/>
    </row>
    <row r="339" spans="1:141" ht="24" customHeight="1" x14ac:dyDescent="0.2">
      <c r="A339" s="283"/>
      <c r="B339" s="284"/>
      <c r="C339" s="285"/>
      <c r="D339" s="286"/>
      <c r="E339" s="421"/>
      <c r="F339" s="287"/>
      <c r="G339" s="288"/>
    </row>
    <row r="340" spans="1:141" ht="24" customHeight="1" x14ac:dyDescent="0.2">
      <c r="A340" s="283" t="str">
        <f t="shared" ref="A340:A341" si="158">IFERROR(VLOOKUP(C340,Tabla_Insumos,4,FALSE),"")</f>
        <v/>
      </c>
      <c r="B340" s="284" t="str">
        <f t="shared" ref="B340:B341" si="159">IFERROR(VLOOKUP(C340,Tabla_Insumos,5,FALSE),"")</f>
        <v/>
      </c>
      <c r="C340" s="285"/>
      <c r="D340" s="286" t="str">
        <f t="shared" ref="D340:D341" si="160">IFERROR(VLOOKUP(C340,Tabla_Insumos,2,FALSE),"")</f>
        <v/>
      </c>
      <c r="E340" s="421"/>
      <c r="F340" s="287">
        <f t="shared" ref="F340:F341" si="161">IFERROR(VLOOKUP(C340,Tabla_Insumos,3,FALSE),0)</f>
        <v>0</v>
      </c>
      <c r="G340" s="288">
        <f t="shared" ref="G340:G341" si="162">ROUND(E340*F340,2)</f>
        <v>0</v>
      </c>
      <c r="H340" s="289"/>
    </row>
    <row r="341" spans="1:141" ht="24" customHeight="1" x14ac:dyDescent="0.2">
      <c r="A341" s="283" t="str">
        <f t="shared" si="158"/>
        <v/>
      </c>
      <c r="B341" s="284" t="str">
        <f t="shared" si="159"/>
        <v/>
      </c>
      <c r="C341" s="285"/>
      <c r="D341" s="286" t="str">
        <f t="shared" si="160"/>
        <v/>
      </c>
      <c r="E341" s="421"/>
      <c r="F341" s="287">
        <f t="shared" si="161"/>
        <v>0</v>
      </c>
      <c r="G341" s="288">
        <f t="shared" si="162"/>
        <v>0</v>
      </c>
      <c r="H341" s="289"/>
    </row>
    <row r="342" spans="1:141" ht="24" customHeight="1" x14ac:dyDescent="0.2">
      <c r="A342" s="156"/>
      <c r="B342" s="140"/>
      <c r="D342" s="140"/>
      <c r="E342" s="410"/>
      <c r="F342" s="206" t="s">
        <v>33</v>
      </c>
      <c r="G342" s="153">
        <f>SUBTOTAL(9,G334:G341)</f>
        <v>0</v>
      </c>
      <c r="H342" s="289"/>
    </row>
    <row r="343" spans="1:141" ht="24" customHeight="1" thickBot="1" x14ac:dyDescent="0.25">
      <c r="A343" s="157"/>
      <c r="B343" s="158"/>
      <c r="C343" s="159"/>
      <c r="D343" s="158"/>
      <c r="E343" s="422"/>
      <c r="F343" s="160"/>
      <c r="G343" s="161"/>
    </row>
    <row r="344" spans="1:141" ht="24" customHeight="1" thickBot="1" x14ac:dyDescent="0.25">
      <c r="A344" s="343" t="str">
        <f>B313</f>
        <v>2.6</v>
      </c>
      <c r="B344" s="162" t="str">
        <f>C313</f>
        <v>Provisión e Instalación de Servicios Integrales Domiciliarios</v>
      </c>
      <c r="C344" s="163"/>
      <c r="D344" s="163" t="s">
        <v>34</v>
      </c>
      <c r="E344" s="164"/>
      <c r="F344" s="165" t="s">
        <v>35</v>
      </c>
      <c r="G344" s="166">
        <f>SUBTOTAL(9,G318:G343)</f>
        <v>0</v>
      </c>
      <c r="H344" s="405">
        <f>+G344*Coeficiente_Paso</f>
        <v>0</v>
      </c>
    </row>
    <row r="345" spans="1:141" s="140" customFormat="1" ht="24" customHeight="1" thickTop="1" thickBot="1" x14ac:dyDescent="0.25">
      <c r="A345" s="130"/>
      <c r="B345" s="130"/>
      <c r="C345" s="130"/>
      <c r="D345" s="130"/>
      <c r="F345" s="141"/>
      <c r="G345" s="141"/>
      <c r="H345" s="130"/>
      <c r="I345" s="289"/>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c r="AI345" s="290"/>
      <c r="AJ345" s="290"/>
      <c r="AK345" s="290"/>
      <c r="AL345" s="290"/>
      <c r="AM345" s="290"/>
      <c r="AN345" s="290"/>
      <c r="AO345" s="290"/>
      <c r="AP345" s="290"/>
      <c r="AQ345" s="290"/>
      <c r="AR345" s="290"/>
      <c r="AS345" s="290"/>
      <c r="AT345" s="290"/>
      <c r="AU345" s="290"/>
      <c r="AV345" s="290"/>
      <c r="AW345" s="290"/>
      <c r="AX345" s="290"/>
      <c r="AY345" s="290"/>
      <c r="AZ345" s="290"/>
      <c r="BA345" s="290"/>
      <c r="BB345" s="290"/>
      <c r="BC345" s="290"/>
      <c r="BD345" s="290"/>
      <c r="BE345" s="290"/>
      <c r="BF345" s="290"/>
      <c r="BG345" s="290"/>
      <c r="BH345" s="290"/>
      <c r="BI345" s="290"/>
      <c r="BJ345" s="290"/>
      <c r="BK345" s="290"/>
      <c r="BL345" s="290"/>
      <c r="BM345" s="290"/>
      <c r="BN345" s="290"/>
      <c r="BO345" s="290"/>
      <c r="BP345" s="290"/>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c r="DB345" s="290"/>
      <c r="DC345" s="290"/>
      <c r="DD345" s="290"/>
      <c r="DE345" s="290"/>
      <c r="DF345" s="290"/>
      <c r="DG345" s="290"/>
      <c r="DH345" s="290"/>
      <c r="DI345" s="290"/>
      <c r="DJ345" s="290"/>
      <c r="DK345" s="290"/>
      <c r="DL345" s="290"/>
      <c r="DM345" s="290"/>
      <c r="DN345" s="290"/>
      <c r="DO345" s="290"/>
      <c r="DP345" s="290"/>
      <c r="DQ345" s="290"/>
      <c r="DR345" s="290"/>
      <c r="DS345" s="290"/>
      <c r="DT345" s="290"/>
      <c r="DU345" s="290"/>
      <c r="DV345" s="290"/>
      <c r="DW345" s="290"/>
      <c r="DX345" s="290"/>
      <c r="DY345" s="290"/>
      <c r="DZ345" s="290"/>
      <c r="EA345" s="290"/>
      <c r="EB345" s="290"/>
      <c r="EC345" s="290"/>
      <c r="ED345" s="290"/>
      <c r="EE345" s="290"/>
      <c r="EF345" s="290"/>
      <c r="EG345" s="290"/>
      <c r="EH345" s="290"/>
      <c r="EI345" s="290"/>
      <c r="EJ345" s="290"/>
      <c r="EK345" s="290"/>
    </row>
    <row r="346" spans="1:141" ht="24" customHeight="1" thickTop="1" x14ac:dyDescent="0.2">
      <c r="A346" s="193" t="s">
        <v>37</v>
      </c>
      <c r="B346" s="194"/>
      <c r="C346" s="194"/>
      <c r="D346" s="194"/>
      <c r="E346" s="419"/>
      <c r="F346" s="194"/>
      <c r="G346" s="195"/>
      <c r="H346" s="289"/>
    </row>
    <row r="347" spans="1:141" s="289" customFormat="1" ht="24" customHeight="1" x14ac:dyDescent="0.2">
      <c r="A347" s="131" t="s">
        <v>724</v>
      </c>
      <c r="B347" s="132" t="str">
        <f>Comitente</f>
        <v>DIRECCIÓN PROVINCIAL RED DE GAS</v>
      </c>
      <c r="C347" s="127"/>
      <c r="D347" s="133"/>
      <c r="E347" s="133"/>
      <c r="F347" s="134"/>
      <c r="G347" s="135"/>
    </row>
    <row r="348" spans="1:141" s="289" customFormat="1" ht="24" customHeight="1" x14ac:dyDescent="0.2">
      <c r="A348" s="131" t="s">
        <v>725</v>
      </c>
      <c r="B348" s="132">
        <f>Contratista</f>
        <v>0</v>
      </c>
      <c r="C348" s="128"/>
      <c r="D348" s="128"/>
      <c r="E348" s="420"/>
      <c r="F348" s="136"/>
      <c r="G348" s="137"/>
    </row>
    <row r="349" spans="1:141" s="289" customFormat="1" ht="24" customHeight="1" x14ac:dyDescent="0.2">
      <c r="A349" s="131" t="s">
        <v>24</v>
      </c>
      <c r="B349" s="132" t="str">
        <f>Obra</f>
        <v>RED DE MEDIA PRESIÓN LOTEO CENTENARIO Y VILLA VIRGEN DEL ROSARIO</v>
      </c>
      <c r="C349" s="128"/>
      <c r="D349" s="128"/>
      <c r="E349" s="420"/>
      <c r="F349" s="136" t="s">
        <v>38</v>
      </c>
      <c r="G349" s="138">
        <f>Fecha_Base</f>
        <v>0</v>
      </c>
      <c r="H349" s="130"/>
    </row>
    <row r="350" spans="1:141" ht="24" customHeight="1" x14ac:dyDescent="0.2">
      <c r="A350" s="139" t="s">
        <v>723</v>
      </c>
      <c r="B350" s="129" t="str">
        <f>Ubicación</f>
        <v>Departamento Chimbas</v>
      </c>
      <c r="C350" s="129"/>
      <c r="D350" s="140"/>
      <c r="E350" s="410"/>
      <c r="G350" s="142"/>
    </row>
    <row r="351" spans="1:141" ht="24" customHeight="1" x14ac:dyDescent="0.2">
      <c r="A351" s="139" t="s">
        <v>39</v>
      </c>
      <c r="B351" s="21">
        <f>IFERROR(VALUE(LEFT(B352,FIND(".",B352)-1)),"")</f>
        <v>2</v>
      </c>
      <c r="C351" s="130" t="str">
        <f>IFERROR(VLOOKUP(B351,Tabla_CyP,2,FALSE),"")</f>
        <v>CAÑERÍAS</v>
      </c>
      <c r="D351" s="130" t="str">
        <f>IFERROR(VALUE(LEFT(B351,FIND("-",B351)-1)),"")</f>
        <v/>
      </c>
      <c r="E351" s="410"/>
      <c r="G351" s="142"/>
      <c r="H351" s="289"/>
    </row>
    <row r="352" spans="1:141" s="289" customFormat="1" ht="24" customHeight="1" x14ac:dyDescent="0.2">
      <c r="A352" s="139" t="s">
        <v>25</v>
      </c>
      <c r="B352" s="143" t="s">
        <v>1369</v>
      </c>
      <c r="C352" s="130" t="str">
        <f>IFERROR(VLOOKUP(B352,Tabla_CyP,2,FALSE),"")</f>
        <v>Tapado  y Compactación de zanja cañeria PE Red media presión</v>
      </c>
      <c r="D352" s="140"/>
      <c r="E352" s="410"/>
      <c r="F352" s="136" t="s">
        <v>26</v>
      </c>
      <c r="G352" s="144" t="str">
        <f>IFERROR(VLOOKUP(B352,Tabla_CyP,4,FALSE),"")</f>
        <v>m</v>
      </c>
    </row>
    <row r="353" spans="1:9" s="289" customFormat="1" ht="24" customHeight="1" x14ac:dyDescent="0.2">
      <c r="A353" s="139"/>
      <c r="B353" s="129"/>
      <c r="C353" s="130"/>
      <c r="D353" s="140"/>
      <c r="E353" s="410"/>
      <c r="F353" s="141"/>
      <c r="G353" s="142"/>
    </row>
    <row r="354" spans="1:9" s="289" customFormat="1" ht="24" customHeight="1" x14ac:dyDescent="0.2">
      <c r="A354" s="437" t="s">
        <v>586</v>
      </c>
      <c r="B354" s="438"/>
      <c r="C354" s="439" t="s">
        <v>0</v>
      </c>
      <c r="D354" s="439" t="s">
        <v>27</v>
      </c>
      <c r="E354" s="441" t="s">
        <v>28</v>
      </c>
      <c r="F354" s="443" t="s">
        <v>29</v>
      </c>
      <c r="G354" s="435" t="s">
        <v>30</v>
      </c>
      <c r="H354" s="130"/>
    </row>
    <row r="355" spans="1:9" ht="24" customHeight="1" x14ac:dyDescent="0.2">
      <c r="A355" s="145" t="s">
        <v>587</v>
      </c>
      <c r="B355" s="146" t="s">
        <v>588</v>
      </c>
      <c r="C355" s="440"/>
      <c r="D355" s="440"/>
      <c r="E355" s="442"/>
      <c r="F355" s="444"/>
      <c r="G355" s="436"/>
    </row>
    <row r="356" spans="1:9" ht="24" customHeight="1" x14ac:dyDescent="0.2">
      <c r="A356" s="205"/>
      <c r="B356" s="147"/>
      <c r="C356" s="203" t="s">
        <v>726</v>
      </c>
      <c r="D356" s="148"/>
      <c r="E356" s="149"/>
      <c r="F356" s="150"/>
      <c r="G356" s="151"/>
    </row>
    <row r="357" spans="1:9" s="289" customFormat="1" ht="24" customHeight="1" x14ac:dyDescent="0.2">
      <c r="A357" s="283" t="str">
        <f>IFERROR(VLOOKUP(C357,Tabla_Insumos,5,FALSE),"")</f>
        <v/>
      </c>
      <c r="B357" s="284" t="str">
        <f>IFERROR(VLOOKUP(C357,Tabla_Insumos,6,FALSE),"")</f>
        <v/>
      </c>
      <c r="C357" s="285"/>
      <c r="D357" s="286" t="str">
        <f t="shared" ref="D357:D358" si="163">IFERROR(VLOOKUP(C357,Tabla_Insumos,2,FALSE),"")</f>
        <v/>
      </c>
      <c r="E357" s="421">
        <v>1</v>
      </c>
      <c r="F357" s="287">
        <f>IFERROR(VLOOKUP(C357,Tabla_Insumos,4,FALSE),0)</f>
        <v>0</v>
      </c>
      <c r="G357" s="288">
        <f>ROUND(E357*F357,2)</f>
        <v>0</v>
      </c>
      <c r="H357" s="130"/>
    </row>
    <row r="358" spans="1:9" s="289" customFormat="1" ht="24" customHeight="1" x14ac:dyDescent="0.2">
      <c r="A358" s="283" t="str">
        <f>IFERROR(VLOOKUP(C358,Tabla_Insumos,5,FALSE),"")</f>
        <v/>
      </c>
      <c r="B358" s="284" t="str">
        <f>IFERROR(VLOOKUP(C358,Tabla_Insumos,6,FALSE),"")</f>
        <v/>
      </c>
      <c r="C358" s="285"/>
      <c r="D358" s="286" t="str">
        <f t="shared" si="163"/>
        <v/>
      </c>
      <c r="E358" s="421"/>
      <c r="F358" s="287">
        <f>IFERROR(VLOOKUP(C358,Tabla_Insumos,4,FALSE),0)</f>
        <v>0</v>
      </c>
      <c r="G358" s="288">
        <f>ROUND(E358*F358,2)</f>
        <v>0</v>
      </c>
      <c r="H358" s="130"/>
    </row>
    <row r="359" spans="1:9" s="289" customFormat="1" ht="24" customHeight="1" x14ac:dyDescent="0.2">
      <c r="A359" s="283"/>
      <c r="B359" s="284"/>
      <c r="C359" s="285"/>
      <c r="D359" s="286"/>
      <c r="E359" s="421"/>
      <c r="F359" s="287"/>
      <c r="G359" s="288">
        <f t="shared" ref="G359:G362" si="164">ROUND(E359*F359,2)</f>
        <v>0</v>
      </c>
      <c r="H359" s="130"/>
    </row>
    <row r="360" spans="1:9" ht="24" customHeight="1" x14ac:dyDescent="0.2">
      <c r="A360" s="283"/>
      <c r="B360" s="284"/>
      <c r="C360" s="285"/>
      <c r="D360" s="286"/>
      <c r="E360" s="421"/>
      <c r="F360" s="287"/>
      <c r="G360" s="288">
        <f t="shared" si="164"/>
        <v>0</v>
      </c>
    </row>
    <row r="361" spans="1:9" ht="24" customHeight="1" x14ac:dyDescent="0.2">
      <c r="A361" s="283" t="str">
        <f t="shared" ref="A361:A362" si="165">IFERROR(VLOOKUP(C361,Tabla_Insumos,4,FALSE),"")</f>
        <v/>
      </c>
      <c r="B361" s="284" t="str">
        <f t="shared" ref="B361:B362" si="166">IFERROR(VLOOKUP(C361,Tabla_Insumos,5,FALSE),"")</f>
        <v/>
      </c>
      <c r="C361" s="285"/>
      <c r="D361" s="286" t="str">
        <f t="shared" ref="D361:D362" si="167">IFERROR(VLOOKUP(C361,Tabla_Insumos,2,FALSE),"")</f>
        <v/>
      </c>
      <c r="E361" s="421"/>
      <c r="F361" s="287">
        <f t="shared" ref="F361:F362" si="168">IFERROR(VLOOKUP(C361,Tabla_Insumos,3,FALSE),0)</f>
        <v>0</v>
      </c>
      <c r="G361" s="288">
        <f t="shared" si="164"/>
        <v>0</v>
      </c>
    </row>
    <row r="362" spans="1:9" ht="24" customHeight="1" x14ac:dyDescent="0.2">
      <c r="A362" s="283" t="str">
        <f t="shared" si="165"/>
        <v/>
      </c>
      <c r="B362" s="284" t="str">
        <f t="shared" si="166"/>
        <v/>
      </c>
      <c r="C362" s="285"/>
      <c r="D362" s="286" t="str">
        <f t="shared" si="167"/>
        <v/>
      </c>
      <c r="E362" s="421"/>
      <c r="F362" s="287">
        <f t="shared" si="168"/>
        <v>0</v>
      </c>
      <c r="G362" s="288">
        <f t="shared" si="164"/>
        <v>0</v>
      </c>
    </row>
    <row r="363" spans="1:9" ht="24" customHeight="1" x14ac:dyDescent="0.2">
      <c r="A363" s="152"/>
      <c r="D363" s="140"/>
      <c r="E363" s="410"/>
      <c r="F363" s="206" t="s">
        <v>31</v>
      </c>
      <c r="G363" s="153">
        <f>SUBTOTAL(9,G357:G362)</f>
        <v>0</v>
      </c>
    </row>
    <row r="364" spans="1:9" ht="24" customHeight="1" x14ac:dyDescent="0.2">
      <c r="A364" s="152"/>
      <c r="C364" s="154" t="s">
        <v>727</v>
      </c>
      <c r="D364" s="140"/>
      <c r="E364" s="410"/>
      <c r="G364" s="155"/>
    </row>
    <row r="365" spans="1:9" ht="24" customHeight="1" x14ac:dyDescent="0.2">
      <c r="A365" s="283" t="str">
        <f t="shared" ref="A365:A370" si="169">IFERROR(VLOOKUP(C365,Tabla_Insumos,5,FALSE),"")</f>
        <v/>
      </c>
      <c r="B365" s="284" t="str">
        <f t="shared" ref="B365:B370" si="170">IFERROR(VLOOKUP(C365,Tabla_Insumos,6,FALSE),"")</f>
        <v/>
      </c>
      <c r="C365" s="285"/>
      <c r="D365" s="286" t="str">
        <f t="shared" ref="D365:D370" si="171">IFERROR(VLOOKUP(C365,Tabla_Insumos,2,FALSE),"")</f>
        <v/>
      </c>
      <c r="E365" s="421"/>
      <c r="F365" s="287">
        <f t="shared" ref="F365:F370" si="172">IFERROR(VLOOKUP(C365,Tabla_Insumos,4,FALSE),0)</f>
        <v>0</v>
      </c>
      <c r="G365" s="288">
        <f>ROUND(E365*F365,2)</f>
        <v>0</v>
      </c>
    </row>
    <row r="366" spans="1:9" ht="24" customHeight="1" x14ac:dyDescent="0.2">
      <c r="A366" s="283" t="str">
        <f t="shared" si="169"/>
        <v/>
      </c>
      <c r="B366" s="284" t="str">
        <f t="shared" si="170"/>
        <v/>
      </c>
      <c r="C366" s="285"/>
      <c r="D366" s="286" t="str">
        <f t="shared" si="171"/>
        <v/>
      </c>
      <c r="E366" s="421"/>
      <c r="F366" s="287">
        <f t="shared" si="172"/>
        <v>0</v>
      </c>
      <c r="G366" s="288">
        <f t="shared" ref="G366:G370" si="173">ROUND(E366*F366,2)</f>
        <v>0</v>
      </c>
    </row>
    <row r="367" spans="1:9" ht="24" customHeight="1" x14ac:dyDescent="0.2">
      <c r="A367" s="283" t="str">
        <f t="shared" si="169"/>
        <v/>
      </c>
      <c r="B367" s="284" t="str">
        <f t="shared" si="170"/>
        <v/>
      </c>
      <c r="C367" s="285"/>
      <c r="D367" s="286" t="str">
        <f t="shared" si="171"/>
        <v/>
      </c>
      <c r="E367" s="421">
        <v>0.25</v>
      </c>
      <c r="F367" s="287">
        <f t="shared" si="172"/>
        <v>0</v>
      </c>
      <c r="G367" s="288">
        <f t="shared" si="173"/>
        <v>0</v>
      </c>
      <c r="H367" s="140"/>
      <c r="I367" s="290"/>
    </row>
    <row r="368" spans="1:9" ht="24" customHeight="1" x14ac:dyDescent="0.2">
      <c r="A368" s="283" t="str">
        <f t="shared" si="169"/>
        <v/>
      </c>
      <c r="B368" s="284" t="str">
        <f t="shared" si="170"/>
        <v/>
      </c>
      <c r="C368" s="285"/>
      <c r="D368" s="286" t="str">
        <f t="shared" si="171"/>
        <v/>
      </c>
      <c r="E368" s="421">
        <v>0.25</v>
      </c>
      <c r="F368" s="287">
        <f t="shared" si="172"/>
        <v>0</v>
      </c>
      <c r="G368" s="288">
        <f t="shared" si="173"/>
        <v>0</v>
      </c>
    </row>
    <row r="369" spans="1:141" ht="24" customHeight="1" x14ac:dyDescent="0.2">
      <c r="A369" s="283" t="str">
        <f t="shared" si="169"/>
        <v/>
      </c>
      <c r="B369" s="284" t="str">
        <f t="shared" si="170"/>
        <v/>
      </c>
      <c r="C369" s="285"/>
      <c r="D369" s="286" t="str">
        <f t="shared" si="171"/>
        <v/>
      </c>
      <c r="E369" s="421">
        <v>0.1</v>
      </c>
      <c r="F369" s="287">
        <f t="shared" si="172"/>
        <v>0</v>
      </c>
      <c r="G369" s="288">
        <f t="shared" si="173"/>
        <v>0</v>
      </c>
      <c r="H369" s="289"/>
    </row>
    <row r="370" spans="1:141" ht="24" customHeight="1" x14ac:dyDescent="0.2">
      <c r="A370" s="283" t="str">
        <f t="shared" si="169"/>
        <v/>
      </c>
      <c r="B370" s="284" t="str">
        <f t="shared" si="170"/>
        <v/>
      </c>
      <c r="C370" s="285"/>
      <c r="D370" s="286" t="str">
        <f t="shared" si="171"/>
        <v/>
      </c>
      <c r="E370" s="421">
        <v>0.1</v>
      </c>
      <c r="F370" s="287">
        <f t="shared" si="172"/>
        <v>0</v>
      </c>
      <c r="G370" s="288">
        <f t="shared" si="173"/>
        <v>0</v>
      </c>
      <c r="H370" s="289"/>
    </row>
    <row r="371" spans="1:141" ht="24" customHeight="1" x14ac:dyDescent="0.2">
      <c r="A371" s="152"/>
      <c r="D371" s="140"/>
      <c r="E371" s="410"/>
      <c r="F371" s="206" t="s">
        <v>32</v>
      </c>
      <c r="G371" s="153">
        <f>SUBTOTAL(9,G365:G370)</f>
        <v>0</v>
      </c>
      <c r="H371" s="289"/>
    </row>
    <row r="372" spans="1:141" ht="24" customHeight="1" x14ac:dyDescent="0.2">
      <c r="A372" s="152"/>
      <c r="C372" s="154" t="s">
        <v>728</v>
      </c>
      <c r="D372" s="140"/>
      <c r="E372" s="410"/>
      <c r="G372" s="155"/>
    </row>
    <row r="373" spans="1:141" s="140" customFormat="1" ht="24" customHeight="1" x14ac:dyDescent="0.2">
      <c r="A373" s="283" t="str">
        <f>IFERROR(VLOOKUP(C373,Tabla_Insumos,5,FALSE),"")</f>
        <v/>
      </c>
      <c r="B373" s="284" t="str">
        <f>IFERROR(VLOOKUP(C373,Tabla_Insumos,6,FALSE),"")</f>
        <v/>
      </c>
      <c r="C373" s="285"/>
      <c r="D373" s="286" t="str">
        <f t="shared" ref="D373" si="174">IFERROR(VLOOKUP(C373,Tabla_Insumos,2,FALSE),"")</f>
        <v/>
      </c>
      <c r="E373" s="423">
        <v>0.04</v>
      </c>
      <c r="F373" s="287">
        <f>IFERROR(VLOOKUP(C373,Tabla_Insumos,4,FALSE),0)</f>
        <v>0</v>
      </c>
      <c r="G373" s="288">
        <f t="shared" ref="G373" si="175">ROUND(E373*F373,2)</f>
        <v>0</v>
      </c>
      <c r="H373" s="130"/>
      <c r="I373" s="289"/>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c r="AH373" s="290"/>
      <c r="AI373" s="290"/>
      <c r="AJ373" s="290"/>
      <c r="AK373" s="290"/>
      <c r="AL373" s="290"/>
      <c r="AM373" s="290"/>
      <c r="AN373" s="290"/>
      <c r="AO373" s="290"/>
      <c r="AP373" s="290"/>
      <c r="AQ373" s="290"/>
      <c r="AR373" s="290"/>
      <c r="AS373" s="290"/>
      <c r="AT373" s="290"/>
      <c r="AU373" s="290"/>
      <c r="AV373" s="290"/>
      <c r="AW373" s="290"/>
      <c r="AX373" s="290"/>
      <c r="AY373" s="290"/>
      <c r="AZ373" s="290"/>
      <c r="BA373" s="290"/>
      <c r="BB373" s="290"/>
      <c r="BC373" s="290"/>
      <c r="BD373" s="290"/>
      <c r="BE373" s="290"/>
      <c r="BF373" s="290"/>
      <c r="BG373" s="290"/>
      <c r="BH373" s="290"/>
      <c r="BI373" s="290"/>
      <c r="BJ373" s="290"/>
      <c r="BK373" s="290"/>
      <c r="BL373" s="290"/>
      <c r="BM373" s="290"/>
      <c r="BN373" s="290"/>
      <c r="BO373" s="290"/>
      <c r="BP373" s="290"/>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c r="DB373" s="290"/>
      <c r="DC373" s="290"/>
      <c r="DD373" s="290"/>
      <c r="DE373" s="290"/>
      <c r="DF373" s="290"/>
      <c r="DG373" s="290"/>
      <c r="DH373" s="290"/>
      <c r="DI373" s="290"/>
      <c r="DJ373" s="290"/>
      <c r="DK373" s="290"/>
      <c r="DL373" s="290"/>
      <c r="DM373" s="290"/>
      <c r="DN373" s="290"/>
      <c r="DO373" s="290"/>
      <c r="DP373" s="290"/>
      <c r="DQ373" s="290"/>
      <c r="DR373" s="290"/>
      <c r="DS373" s="290"/>
      <c r="DT373" s="290"/>
      <c r="DU373" s="290"/>
      <c r="DV373" s="290"/>
      <c r="DW373" s="290"/>
      <c r="DX373" s="290"/>
      <c r="DY373" s="290"/>
      <c r="DZ373" s="290"/>
      <c r="EA373" s="290"/>
      <c r="EB373" s="290"/>
      <c r="EC373" s="290"/>
      <c r="ED373" s="290"/>
      <c r="EE373" s="290"/>
      <c r="EF373" s="290"/>
      <c r="EG373" s="290"/>
      <c r="EH373" s="290"/>
      <c r="EI373" s="290"/>
      <c r="EJ373" s="290"/>
      <c r="EK373" s="290"/>
    </row>
    <row r="374" spans="1:141" ht="24" customHeight="1" x14ac:dyDescent="0.2">
      <c r="A374" s="283"/>
      <c r="B374" s="284"/>
      <c r="C374" s="285"/>
      <c r="D374" s="286"/>
      <c r="E374" s="424"/>
      <c r="F374" s="287"/>
      <c r="G374" s="288"/>
      <c r="H374" s="289"/>
    </row>
    <row r="375" spans="1:141" s="289" customFormat="1" ht="24" customHeight="1" x14ac:dyDescent="0.2">
      <c r="A375" s="283"/>
      <c r="B375" s="284"/>
      <c r="C375" s="285"/>
      <c r="D375" s="286"/>
      <c r="E375" s="421"/>
      <c r="F375" s="287"/>
      <c r="G375" s="288"/>
      <c r="J375" s="346"/>
    </row>
    <row r="376" spans="1:141" s="289" customFormat="1" ht="24" customHeight="1" x14ac:dyDescent="0.2">
      <c r="A376" s="283"/>
      <c r="B376" s="284"/>
      <c r="C376" s="285"/>
      <c r="D376" s="286"/>
      <c r="E376" s="421"/>
      <c r="F376" s="287"/>
      <c r="G376" s="288"/>
    </row>
    <row r="377" spans="1:141" s="289" customFormat="1" ht="24" customHeight="1" x14ac:dyDescent="0.2">
      <c r="A377" s="283"/>
      <c r="B377" s="284"/>
      <c r="C377" s="285"/>
      <c r="D377" s="286"/>
      <c r="E377" s="421"/>
      <c r="F377" s="287"/>
      <c r="G377" s="288"/>
      <c r="H377" s="130"/>
    </row>
    <row r="378" spans="1:141" ht="24" customHeight="1" x14ac:dyDescent="0.2">
      <c r="A378" s="283"/>
      <c r="B378" s="284"/>
      <c r="C378" s="285"/>
      <c r="D378" s="286"/>
      <c r="E378" s="421"/>
      <c r="F378" s="287"/>
      <c r="G378" s="288"/>
    </row>
    <row r="379" spans="1:141" ht="24" customHeight="1" x14ac:dyDescent="0.2">
      <c r="A379" s="283" t="str">
        <f t="shared" ref="A379:A380" si="176">IFERROR(VLOOKUP(C379,Tabla_Insumos,4,FALSE),"")</f>
        <v/>
      </c>
      <c r="B379" s="284" t="str">
        <f t="shared" ref="B379:B380" si="177">IFERROR(VLOOKUP(C379,Tabla_Insumos,5,FALSE),"")</f>
        <v/>
      </c>
      <c r="C379" s="285"/>
      <c r="D379" s="286" t="str">
        <f t="shared" ref="D379:D380" si="178">IFERROR(VLOOKUP(C379,Tabla_Insumos,2,FALSE),"")</f>
        <v/>
      </c>
      <c r="E379" s="421"/>
      <c r="F379" s="287">
        <f t="shared" ref="F379:F380" si="179">IFERROR(VLOOKUP(C379,Tabla_Insumos,3,FALSE),0)</f>
        <v>0</v>
      </c>
      <c r="G379" s="288">
        <f t="shared" ref="G379:G380" si="180">ROUND(E379*F379,2)</f>
        <v>0</v>
      </c>
      <c r="H379" s="289"/>
    </row>
    <row r="380" spans="1:141" s="289" customFormat="1" ht="24" customHeight="1" x14ac:dyDescent="0.2">
      <c r="A380" s="283" t="str">
        <f t="shared" si="176"/>
        <v/>
      </c>
      <c r="B380" s="284" t="str">
        <f t="shared" si="177"/>
        <v/>
      </c>
      <c r="C380" s="285"/>
      <c r="D380" s="286" t="str">
        <f t="shared" si="178"/>
        <v/>
      </c>
      <c r="E380" s="421"/>
      <c r="F380" s="287">
        <f t="shared" si="179"/>
        <v>0</v>
      </c>
      <c r="G380" s="288">
        <f t="shared" si="180"/>
        <v>0</v>
      </c>
    </row>
    <row r="381" spans="1:141" s="289" customFormat="1" ht="24" customHeight="1" x14ac:dyDescent="0.2">
      <c r="A381" s="156"/>
      <c r="B381" s="140"/>
      <c r="C381" s="130"/>
      <c r="D381" s="140"/>
      <c r="E381" s="410"/>
      <c r="F381" s="206" t="s">
        <v>33</v>
      </c>
      <c r="G381" s="153">
        <f>SUBTOTAL(9,G373:G380)</f>
        <v>0</v>
      </c>
    </row>
    <row r="382" spans="1:141" s="289" customFormat="1" ht="24" customHeight="1" thickBot="1" x14ac:dyDescent="0.25">
      <c r="A382" s="157"/>
      <c r="B382" s="158"/>
      <c r="C382" s="159"/>
      <c r="D382" s="158"/>
      <c r="E382" s="422"/>
      <c r="F382" s="160"/>
      <c r="G382" s="161"/>
      <c r="H382" s="130"/>
    </row>
    <row r="383" spans="1:141" ht="24" customHeight="1" thickBot="1" x14ac:dyDescent="0.25">
      <c r="A383" s="343" t="str">
        <f>B352</f>
        <v>2.7</v>
      </c>
      <c r="B383" s="162" t="str">
        <f>C352</f>
        <v>Tapado  y Compactación de zanja cañeria PE Red media presión</v>
      </c>
      <c r="C383" s="163"/>
      <c r="D383" s="163" t="s">
        <v>34</v>
      </c>
      <c r="E383" s="164"/>
      <c r="F383" s="165" t="s">
        <v>35</v>
      </c>
      <c r="G383" s="166">
        <f>SUBTOTAL(9,G357:G382)</f>
        <v>0</v>
      </c>
      <c r="H383" s="405">
        <f>+G383*Coeficiente_Paso</f>
        <v>0</v>
      </c>
    </row>
    <row r="384" spans="1:141" ht="24" customHeight="1" thickTop="1" x14ac:dyDescent="0.2">
      <c r="A384" s="193" t="s">
        <v>37</v>
      </c>
      <c r="B384" s="194"/>
      <c r="C384" s="194"/>
      <c r="D384" s="194"/>
      <c r="E384" s="419"/>
      <c r="F384" s="194"/>
      <c r="G384" s="195"/>
      <c r="H384" s="289"/>
    </row>
    <row r="385" spans="1:141" ht="24" customHeight="1" x14ac:dyDescent="0.2">
      <c r="A385" s="131" t="s">
        <v>724</v>
      </c>
      <c r="B385" s="132" t="str">
        <f>Comitente</f>
        <v>DIRECCIÓN PROVINCIAL RED DE GAS</v>
      </c>
      <c r="C385" s="127"/>
      <c r="D385" s="133"/>
      <c r="E385" s="133"/>
      <c r="F385" s="134"/>
      <c r="G385" s="135"/>
      <c r="H385" s="289"/>
    </row>
    <row r="386" spans="1:141" ht="24" customHeight="1" x14ac:dyDescent="0.2">
      <c r="A386" s="131" t="s">
        <v>725</v>
      </c>
      <c r="B386" s="132">
        <f>Contratista</f>
        <v>0</v>
      </c>
      <c r="C386" s="128"/>
      <c r="D386" s="128"/>
      <c r="E386" s="420"/>
      <c r="F386" s="136"/>
      <c r="G386" s="137"/>
      <c r="H386" s="289"/>
    </row>
    <row r="387" spans="1:141" ht="24" customHeight="1" x14ac:dyDescent="0.2">
      <c r="A387" s="131" t="s">
        <v>24</v>
      </c>
      <c r="B387" s="132" t="str">
        <f>Obra</f>
        <v>RED DE MEDIA PRESIÓN LOTEO CENTENARIO Y VILLA VIRGEN DEL ROSARIO</v>
      </c>
      <c r="C387" s="128"/>
      <c r="D387" s="128"/>
      <c r="E387" s="420"/>
      <c r="F387" s="136" t="s">
        <v>38</v>
      </c>
      <c r="G387" s="138">
        <f>Fecha_Base</f>
        <v>0</v>
      </c>
    </row>
    <row r="388" spans="1:141" ht="24" customHeight="1" x14ac:dyDescent="0.2">
      <c r="A388" s="139" t="s">
        <v>723</v>
      </c>
      <c r="B388" s="129" t="str">
        <f>Ubicación</f>
        <v>Departamento Chimbas</v>
      </c>
      <c r="C388" s="129"/>
      <c r="D388" s="140"/>
      <c r="E388" s="410"/>
      <c r="G388" s="142"/>
    </row>
    <row r="389" spans="1:141" ht="24" customHeight="1" x14ac:dyDescent="0.2">
      <c r="A389" s="139" t="s">
        <v>39</v>
      </c>
      <c r="B389" s="21">
        <f>IFERROR(VALUE(LEFT(B390,FIND(".",B390)-1)),"")</f>
        <v>2</v>
      </c>
      <c r="C389" s="130" t="str">
        <f>IFERROR(VLOOKUP(B389,Tabla_CyP,2,FALSE),"")</f>
        <v>CAÑERÍAS</v>
      </c>
      <c r="D389" s="130" t="str">
        <f>IFERROR(VALUE(LEFT(B389,FIND("-",B389)-1)),"")</f>
        <v/>
      </c>
      <c r="E389" s="410"/>
      <c r="G389" s="142"/>
      <c r="H389" s="289"/>
    </row>
    <row r="390" spans="1:141" ht="24" customHeight="1" x14ac:dyDescent="0.2">
      <c r="A390" s="139" t="s">
        <v>25</v>
      </c>
      <c r="B390" s="143" t="s">
        <v>1370</v>
      </c>
      <c r="C390" s="130" t="str">
        <f>IFERROR(VLOOKUP(B390,Tabla_CyP,2,FALSE),"")</f>
        <v>Rotura de calle de hormigon /  asfalto / veredas</v>
      </c>
      <c r="D390" s="140"/>
      <c r="E390" s="410"/>
      <c r="F390" s="136" t="s">
        <v>26</v>
      </c>
      <c r="G390" s="144" t="str">
        <f>IFERROR(VLOOKUP(B390,Tabla_CyP,4,FALSE),"")</f>
        <v>m</v>
      </c>
      <c r="H390" s="289"/>
    </row>
    <row r="391" spans="1:141" ht="24" customHeight="1" x14ac:dyDescent="0.2">
      <c r="A391" s="139"/>
      <c r="B391" s="129"/>
      <c r="D391" s="140"/>
      <c r="E391" s="410"/>
      <c r="G391" s="142"/>
      <c r="H391" s="289"/>
    </row>
    <row r="392" spans="1:141" ht="24" customHeight="1" x14ac:dyDescent="0.2">
      <c r="A392" s="437" t="s">
        <v>586</v>
      </c>
      <c r="B392" s="438"/>
      <c r="C392" s="439" t="s">
        <v>0</v>
      </c>
      <c r="D392" s="439" t="s">
        <v>27</v>
      </c>
      <c r="E392" s="441" t="s">
        <v>28</v>
      </c>
      <c r="F392" s="443" t="s">
        <v>29</v>
      </c>
      <c r="G392" s="435" t="s">
        <v>30</v>
      </c>
    </row>
    <row r="393" spans="1:141" ht="24" customHeight="1" x14ac:dyDescent="0.2">
      <c r="A393" s="145" t="s">
        <v>587</v>
      </c>
      <c r="B393" s="146" t="s">
        <v>588</v>
      </c>
      <c r="C393" s="440"/>
      <c r="D393" s="440"/>
      <c r="E393" s="442"/>
      <c r="F393" s="444"/>
      <c r="G393" s="436"/>
    </row>
    <row r="394" spans="1:141" s="140" customFormat="1" ht="24" customHeight="1" x14ac:dyDescent="0.2">
      <c r="A394" s="205"/>
      <c r="B394" s="147"/>
      <c r="C394" s="203" t="s">
        <v>726</v>
      </c>
      <c r="D394" s="148"/>
      <c r="E394" s="149"/>
      <c r="F394" s="150"/>
      <c r="G394" s="151"/>
      <c r="H394" s="130"/>
      <c r="I394" s="289"/>
      <c r="J394" s="290"/>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c r="AH394" s="290"/>
      <c r="AI394" s="290"/>
      <c r="AJ394" s="290"/>
      <c r="AK394" s="290"/>
      <c r="AL394" s="290"/>
      <c r="AM394" s="290"/>
      <c r="AN394" s="290"/>
      <c r="AO394" s="290"/>
      <c r="AP394" s="290"/>
      <c r="AQ394" s="290"/>
      <c r="AR394" s="290"/>
      <c r="AS394" s="290"/>
      <c r="AT394" s="290"/>
      <c r="AU394" s="290"/>
      <c r="AV394" s="290"/>
      <c r="AW394" s="290"/>
      <c r="AX394" s="290"/>
      <c r="AY394" s="290"/>
      <c r="AZ394" s="290"/>
      <c r="BA394" s="290"/>
      <c r="BB394" s="290"/>
      <c r="BC394" s="290"/>
      <c r="BD394" s="290"/>
      <c r="BE394" s="290"/>
      <c r="BF394" s="290"/>
      <c r="BG394" s="290"/>
      <c r="BH394" s="290"/>
      <c r="BI394" s="290"/>
      <c r="BJ394" s="290"/>
      <c r="BK394" s="290"/>
      <c r="BL394" s="290"/>
      <c r="BM394" s="290"/>
      <c r="BN394" s="290"/>
      <c r="BO394" s="290"/>
      <c r="BP394" s="290"/>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c r="DB394" s="290"/>
      <c r="DC394" s="290"/>
      <c r="DD394" s="290"/>
      <c r="DE394" s="290"/>
      <c r="DF394" s="290"/>
      <c r="DG394" s="290"/>
      <c r="DH394" s="290"/>
      <c r="DI394" s="290"/>
      <c r="DJ394" s="290"/>
      <c r="DK394" s="290"/>
      <c r="DL394" s="290"/>
      <c r="DM394" s="290"/>
      <c r="DN394" s="290"/>
      <c r="DO394" s="290"/>
      <c r="DP394" s="290"/>
      <c r="DQ394" s="290"/>
      <c r="DR394" s="290"/>
      <c r="DS394" s="290"/>
      <c r="DT394" s="290"/>
      <c r="DU394" s="290"/>
      <c r="DV394" s="290"/>
      <c r="DW394" s="290"/>
      <c r="DX394" s="290"/>
      <c r="DY394" s="290"/>
      <c r="DZ394" s="290"/>
      <c r="EA394" s="290"/>
      <c r="EB394" s="290"/>
      <c r="EC394" s="290"/>
      <c r="ED394" s="290"/>
      <c r="EE394" s="290"/>
      <c r="EF394" s="290"/>
      <c r="EG394" s="290"/>
      <c r="EH394" s="290"/>
      <c r="EI394" s="290"/>
      <c r="EJ394" s="290"/>
      <c r="EK394" s="290"/>
    </row>
    <row r="395" spans="1:141" ht="24" customHeight="1" x14ac:dyDescent="0.2">
      <c r="A395" s="283"/>
      <c r="B395" s="284"/>
      <c r="C395" s="285"/>
      <c r="D395" s="286"/>
      <c r="E395" s="421"/>
      <c r="F395" s="287"/>
      <c r="G395" s="288"/>
    </row>
    <row r="396" spans="1:141" s="289" customFormat="1" ht="24" customHeight="1" x14ac:dyDescent="0.2">
      <c r="A396" s="283" t="str">
        <f>IFERROR(VLOOKUP(C396,Tabla_Insumos,5,FALSE),"")</f>
        <v/>
      </c>
      <c r="B396" s="284" t="str">
        <f>IFERROR(VLOOKUP(C396,Tabla_Insumos,6,FALSE),"")</f>
        <v/>
      </c>
      <c r="C396" s="285"/>
      <c r="D396" s="286" t="str">
        <f t="shared" ref="D396" si="181">IFERROR(VLOOKUP(C396,Tabla_Insumos,2,FALSE),"")</f>
        <v/>
      </c>
      <c r="E396" s="421"/>
      <c r="F396" s="287">
        <f>IFERROR(VLOOKUP(C396,Tabla_Insumos,4,FALSE),0)</f>
        <v>0</v>
      </c>
      <c r="G396" s="288">
        <f>ROUND(E396*F396,2)</f>
        <v>0</v>
      </c>
      <c r="H396" s="130"/>
    </row>
    <row r="397" spans="1:141" s="289" customFormat="1" ht="24" customHeight="1" x14ac:dyDescent="0.2">
      <c r="A397" s="283"/>
      <c r="B397" s="284"/>
      <c r="C397" s="285"/>
      <c r="D397" s="286"/>
      <c r="E397" s="421"/>
      <c r="F397" s="287"/>
      <c r="G397" s="288">
        <f t="shared" ref="G397:G400" si="182">ROUND(E397*F397,2)</f>
        <v>0</v>
      </c>
      <c r="H397" s="130"/>
    </row>
    <row r="398" spans="1:141" s="289" customFormat="1" ht="24" customHeight="1" x14ac:dyDescent="0.2">
      <c r="A398" s="283"/>
      <c r="B398" s="284"/>
      <c r="C398" s="285"/>
      <c r="D398" s="286"/>
      <c r="E398" s="421"/>
      <c r="F398" s="287"/>
      <c r="G398" s="288">
        <f t="shared" si="182"/>
        <v>0</v>
      </c>
      <c r="H398" s="130"/>
    </row>
    <row r="399" spans="1:141" ht="24" customHeight="1" x14ac:dyDescent="0.2">
      <c r="A399" s="283" t="str">
        <f t="shared" ref="A399:A400" si="183">IFERROR(VLOOKUP(C399,Tabla_Insumos,4,FALSE),"")</f>
        <v/>
      </c>
      <c r="B399" s="284" t="str">
        <f t="shared" ref="B399:B400" si="184">IFERROR(VLOOKUP(C399,Tabla_Insumos,5,FALSE),"")</f>
        <v/>
      </c>
      <c r="C399" s="285"/>
      <c r="D399" s="286" t="str">
        <f t="shared" ref="D399:D400" si="185">IFERROR(VLOOKUP(C399,Tabla_Insumos,2,FALSE),"")</f>
        <v/>
      </c>
      <c r="E399" s="421"/>
      <c r="F399" s="287">
        <f t="shared" ref="F399:F400" si="186">IFERROR(VLOOKUP(C399,Tabla_Insumos,3,FALSE),0)</f>
        <v>0</v>
      </c>
      <c r="G399" s="288">
        <f t="shared" si="182"/>
        <v>0</v>
      </c>
    </row>
    <row r="400" spans="1:141" ht="24" customHeight="1" x14ac:dyDescent="0.2">
      <c r="A400" s="283" t="str">
        <f t="shared" si="183"/>
        <v/>
      </c>
      <c r="B400" s="284" t="str">
        <f t="shared" si="184"/>
        <v/>
      </c>
      <c r="C400" s="285"/>
      <c r="D400" s="286" t="str">
        <f t="shared" si="185"/>
        <v/>
      </c>
      <c r="E400" s="421"/>
      <c r="F400" s="287">
        <f t="shared" si="186"/>
        <v>0</v>
      </c>
      <c r="G400" s="288">
        <f t="shared" si="182"/>
        <v>0</v>
      </c>
    </row>
    <row r="401" spans="1:9" s="289" customFormat="1" ht="24" customHeight="1" x14ac:dyDescent="0.2">
      <c r="A401" s="152"/>
      <c r="B401" s="130"/>
      <c r="C401" s="130"/>
      <c r="D401" s="140"/>
      <c r="E401" s="410"/>
      <c r="F401" s="206" t="s">
        <v>31</v>
      </c>
      <c r="G401" s="153">
        <f>SUBTOTAL(9,G395:G400)</f>
        <v>0</v>
      </c>
      <c r="H401" s="130"/>
    </row>
    <row r="402" spans="1:9" s="289" customFormat="1" ht="24" customHeight="1" x14ac:dyDescent="0.2">
      <c r="A402" s="152"/>
      <c r="B402" s="130"/>
      <c r="C402" s="154" t="s">
        <v>727</v>
      </c>
      <c r="D402" s="140"/>
      <c r="E402" s="410"/>
      <c r="F402" s="141"/>
      <c r="G402" s="155"/>
      <c r="H402" s="130"/>
    </row>
    <row r="403" spans="1:9" s="289" customFormat="1" ht="24" customHeight="1" x14ac:dyDescent="0.2">
      <c r="A403" s="283" t="str">
        <f t="shared" ref="A403:A408" si="187">IFERROR(VLOOKUP(C403,Tabla_Insumos,5,FALSE),"")</f>
        <v/>
      </c>
      <c r="B403" s="284" t="str">
        <f t="shared" ref="B403:B408" si="188">IFERROR(VLOOKUP(C403,Tabla_Insumos,6,FALSE),"")</f>
        <v/>
      </c>
      <c r="C403" s="285"/>
      <c r="D403" s="286" t="str">
        <f t="shared" ref="D403:D408" si="189">IFERROR(VLOOKUP(C403,Tabla_Insumos,2,FALSE),"")</f>
        <v/>
      </c>
      <c r="E403" s="421">
        <v>0.1</v>
      </c>
      <c r="F403" s="287">
        <f t="shared" ref="F403:F408" si="190">IFERROR(VLOOKUP(C403,Tabla_Insumos,4,FALSE),0)</f>
        <v>0</v>
      </c>
      <c r="G403" s="288">
        <f>ROUND(E403*F403,2)</f>
        <v>0</v>
      </c>
      <c r="H403" s="130"/>
    </row>
    <row r="404" spans="1:9" ht="24" customHeight="1" x14ac:dyDescent="0.2">
      <c r="A404" s="283" t="str">
        <f t="shared" si="187"/>
        <v/>
      </c>
      <c r="B404" s="284" t="str">
        <f t="shared" si="188"/>
        <v/>
      </c>
      <c r="C404" s="285"/>
      <c r="D404" s="286" t="str">
        <f t="shared" si="189"/>
        <v/>
      </c>
      <c r="E404" s="421">
        <v>0.1</v>
      </c>
      <c r="F404" s="287">
        <f t="shared" si="190"/>
        <v>0</v>
      </c>
      <c r="G404" s="288">
        <f t="shared" ref="G404:G408" si="191">ROUND(E404*F404,2)</f>
        <v>0</v>
      </c>
    </row>
    <row r="405" spans="1:9" ht="24" customHeight="1" x14ac:dyDescent="0.2">
      <c r="A405" s="283" t="str">
        <f t="shared" si="187"/>
        <v/>
      </c>
      <c r="B405" s="284" t="str">
        <f t="shared" si="188"/>
        <v/>
      </c>
      <c r="C405" s="285"/>
      <c r="D405" s="286" t="str">
        <f t="shared" si="189"/>
        <v/>
      </c>
      <c r="E405" s="421">
        <v>0</v>
      </c>
      <c r="F405" s="287">
        <f t="shared" si="190"/>
        <v>0</v>
      </c>
      <c r="G405" s="288">
        <f t="shared" si="191"/>
        <v>0</v>
      </c>
      <c r="H405" s="140"/>
      <c r="I405" s="290"/>
    </row>
    <row r="406" spans="1:9" s="289" customFormat="1" ht="24" customHeight="1" x14ac:dyDescent="0.2">
      <c r="A406" s="283" t="str">
        <f t="shared" si="187"/>
        <v/>
      </c>
      <c r="B406" s="284" t="str">
        <f t="shared" si="188"/>
        <v/>
      </c>
      <c r="C406" s="285"/>
      <c r="D406" s="286" t="str">
        <f t="shared" si="189"/>
        <v/>
      </c>
      <c r="E406" s="421">
        <v>0</v>
      </c>
      <c r="F406" s="287">
        <f t="shared" si="190"/>
        <v>0</v>
      </c>
      <c r="G406" s="288">
        <f t="shared" si="191"/>
        <v>0</v>
      </c>
      <c r="H406" s="130"/>
    </row>
    <row r="407" spans="1:9" s="289" customFormat="1" ht="24" customHeight="1" x14ac:dyDescent="0.2">
      <c r="A407" s="283" t="str">
        <f t="shared" si="187"/>
        <v/>
      </c>
      <c r="B407" s="284" t="str">
        <f t="shared" si="188"/>
        <v/>
      </c>
      <c r="C407" s="285"/>
      <c r="D407" s="286" t="str">
        <f t="shared" si="189"/>
        <v/>
      </c>
      <c r="E407" s="421">
        <v>0.1</v>
      </c>
      <c r="F407" s="287">
        <f t="shared" si="190"/>
        <v>0</v>
      </c>
      <c r="G407" s="288">
        <f t="shared" si="191"/>
        <v>0</v>
      </c>
    </row>
    <row r="408" spans="1:9" s="289" customFormat="1" ht="24" customHeight="1" x14ac:dyDescent="0.2">
      <c r="A408" s="283" t="str">
        <f t="shared" si="187"/>
        <v/>
      </c>
      <c r="B408" s="284" t="str">
        <f t="shared" si="188"/>
        <v/>
      </c>
      <c r="C408" s="285"/>
      <c r="D408" s="286" t="str">
        <f t="shared" si="189"/>
        <v/>
      </c>
      <c r="E408" s="421">
        <v>0.1</v>
      </c>
      <c r="F408" s="287">
        <f t="shared" si="190"/>
        <v>0</v>
      </c>
      <c r="G408" s="288">
        <f t="shared" si="191"/>
        <v>0</v>
      </c>
    </row>
    <row r="409" spans="1:9" ht="24" customHeight="1" x14ac:dyDescent="0.2">
      <c r="A409" s="152"/>
      <c r="D409" s="140"/>
      <c r="E409" s="410"/>
      <c r="F409" s="206" t="s">
        <v>32</v>
      </c>
      <c r="G409" s="153">
        <f>SUBTOTAL(9,G403:G408)</f>
        <v>0</v>
      </c>
      <c r="H409" s="289"/>
    </row>
    <row r="410" spans="1:9" ht="24" customHeight="1" x14ac:dyDescent="0.2">
      <c r="A410" s="152"/>
      <c r="C410" s="154" t="s">
        <v>728</v>
      </c>
      <c r="D410" s="140"/>
      <c r="E410" s="410"/>
      <c r="G410" s="155"/>
    </row>
    <row r="411" spans="1:9" ht="24" customHeight="1" x14ac:dyDescent="0.2">
      <c r="A411" s="283" t="str">
        <f>IFERROR(VLOOKUP(C411,Tabla_Insumos,5,FALSE),"")</f>
        <v/>
      </c>
      <c r="B411" s="284" t="str">
        <f>IFERROR(VLOOKUP(C411,Tabla_Insumos,6,FALSE),"")</f>
        <v/>
      </c>
      <c r="C411" s="285"/>
      <c r="D411" s="286" t="str">
        <f t="shared" ref="D411:D412" si="192">IFERROR(VLOOKUP(C411,Tabla_Insumos,2,FALSE),"")</f>
        <v/>
      </c>
      <c r="E411" s="423">
        <v>1E-3</v>
      </c>
      <c r="F411" s="287">
        <f>IFERROR(VLOOKUP(C411,Tabla_Insumos,4,FALSE),0)</f>
        <v>0</v>
      </c>
      <c r="G411" s="288">
        <f t="shared" ref="G411:G412" si="193">ROUND(E411*F411,2)</f>
        <v>0</v>
      </c>
    </row>
    <row r="412" spans="1:9" ht="24" customHeight="1" x14ac:dyDescent="0.2">
      <c r="A412" s="283" t="str">
        <f>IFERROR(VLOOKUP(C412,Tabla_Insumos,5,FALSE),"")</f>
        <v/>
      </c>
      <c r="B412" s="284" t="str">
        <f>IFERROR(VLOOKUP(C412,Tabla_Insumos,6,FALSE),"")</f>
        <v/>
      </c>
      <c r="C412" s="285"/>
      <c r="D412" s="286" t="str">
        <f t="shared" si="192"/>
        <v/>
      </c>
      <c r="E412" s="424">
        <v>1E-4</v>
      </c>
      <c r="F412" s="287">
        <f>IFERROR(VLOOKUP(C412,Tabla_Insumos,4,FALSE),0)</f>
        <v>0</v>
      </c>
      <c r="G412" s="288">
        <f t="shared" si="193"/>
        <v>0</v>
      </c>
      <c r="H412" s="289"/>
    </row>
    <row r="413" spans="1:9" ht="24" customHeight="1" x14ac:dyDescent="0.2">
      <c r="A413" s="283"/>
      <c r="B413" s="284"/>
      <c r="C413" s="285"/>
      <c r="D413" s="286"/>
      <c r="E413" s="421"/>
      <c r="F413" s="287"/>
      <c r="G413" s="288"/>
      <c r="H413" s="289"/>
    </row>
    <row r="414" spans="1:9" ht="24" customHeight="1" x14ac:dyDescent="0.2">
      <c r="A414" s="283"/>
      <c r="B414" s="284"/>
      <c r="C414" s="285"/>
      <c r="D414" s="286"/>
      <c r="E414" s="421"/>
      <c r="F414" s="287"/>
      <c r="G414" s="288"/>
      <c r="H414" s="289"/>
    </row>
    <row r="415" spans="1:9" ht="24" customHeight="1" x14ac:dyDescent="0.2">
      <c r="A415" s="283"/>
      <c r="B415" s="284"/>
      <c r="C415" s="285"/>
      <c r="D415" s="286"/>
      <c r="E415" s="421"/>
      <c r="F415" s="287"/>
      <c r="G415" s="288"/>
    </row>
    <row r="416" spans="1:9" ht="24" customHeight="1" x14ac:dyDescent="0.2">
      <c r="A416" s="283"/>
      <c r="B416" s="284"/>
      <c r="C416" s="285"/>
      <c r="D416" s="286"/>
      <c r="E416" s="421"/>
      <c r="F416" s="287"/>
      <c r="G416" s="288"/>
    </row>
    <row r="417" spans="1:141" ht="24" customHeight="1" x14ac:dyDescent="0.2">
      <c r="A417" s="283" t="str">
        <f t="shared" ref="A417:A418" si="194">IFERROR(VLOOKUP(C417,Tabla_Insumos,4,FALSE),"")</f>
        <v/>
      </c>
      <c r="B417" s="284" t="str">
        <f t="shared" ref="B417:B418" si="195">IFERROR(VLOOKUP(C417,Tabla_Insumos,5,FALSE),"")</f>
        <v/>
      </c>
      <c r="C417" s="285"/>
      <c r="D417" s="286" t="str">
        <f t="shared" ref="D417:D418" si="196">IFERROR(VLOOKUP(C417,Tabla_Insumos,2,FALSE),"")</f>
        <v/>
      </c>
      <c r="E417" s="421"/>
      <c r="F417" s="287">
        <f t="shared" ref="F417:F418" si="197">IFERROR(VLOOKUP(C417,Tabla_Insumos,3,FALSE),0)</f>
        <v>0</v>
      </c>
      <c r="G417" s="288">
        <f t="shared" ref="G417:G418" si="198">ROUND(E417*F417,2)</f>
        <v>0</v>
      </c>
      <c r="H417" s="289"/>
    </row>
    <row r="418" spans="1:141" ht="24" customHeight="1" x14ac:dyDescent="0.2">
      <c r="A418" s="283" t="str">
        <f t="shared" si="194"/>
        <v/>
      </c>
      <c r="B418" s="284" t="str">
        <f t="shared" si="195"/>
        <v/>
      </c>
      <c r="C418" s="285"/>
      <c r="D418" s="286" t="str">
        <f t="shared" si="196"/>
        <v/>
      </c>
      <c r="E418" s="421"/>
      <c r="F418" s="287">
        <f t="shared" si="197"/>
        <v>0</v>
      </c>
      <c r="G418" s="288">
        <f t="shared" si="198"/>
        <v>0</v>
      </c>
      <c r="H418" s="289"/>
    </row>
    <row r="419" spans="1:141" ht="24" customHeight="1" x14ac:dyDescent="0.2">
      <c r="A419" s="156"/>
      <c r="B419" s="140"/>
      <c r="D419" s="140"/>
      <c r="E419" s="410"/>
      <c r="F419" s="206" t="s">
        <v>33</v>
      </c>
      <c r="G419" s="153">
        <f>SUBTOTAL(9,G411:G418)</f>
        <v>0</v>
      </c>
      <c r="H419" s="289"/>
    </row>
    <row r="420" spans="1:141" ht="24" customHeight="1" thickBot="1" x14ac:dyDescent="0.25">
      <c r="A420" s="157"/>
      <c r="B420" s="158"/>
      <c r="C420" s="159"/>
      <c r="D420" s="158"/>
      <c r="E420" s="422"/>
      <c r="F420" s="160"/>
      <c r="G420" s="161"/>
    </row>
    <row r="421" spans="1:141" ht="24" customHeight="1" thickBot="1" x14ac:dyDescent="0.25">
      <c r="A421" s="343" t="str">
        <f>B390</f>
        <v>2.8</v>
      </c>
      <c r="B421" s="162" t="str">
        <f>C390</f>
        <v>Rotura de calle de hormigon /  asfalto / veredas</v>
      </c>
      <c r="C421" s="163"/>
      <c r="D421" s="163" t="s">
        <v>34</v>
      </c>
      <c r="E421" s="164"/>
      <c r="F421" s="165" t="s">
        <v>35</v>
      </c>
      <c r="G421" s="166">
        <f>SUBTOTAL(9,G395:G420)</f>
        <v>0</v>
      </c>
      <c r="H421" s="405">
        <f>+G421*Coeficiente_Paso</f>
        <v>0</v>
      </c>
    </row>
    <row r="422" spans="1:141" s="140" customFormat="1" ht="24" customHeight="1" thickTop="1" thickBot="1" x14ac:dyDescent="0.25">
      <c r="A422" s="130"/>
      <c r="B422" s="130"/>
      <c r="C422" s="130"/>
      <c r="D422" s="130"/>
      <c r="F422" s="141"/>
      <c r="G422" s="141"/>
      <c r="H422" s="130"/>
      <c r="I422" s="289"/>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290"/>
      <c r="AF422" s="290"/>
      <c r="AG422" s="290"/>
      <c r="AH422" s="290"/>
      <c r="AI422" s="290"/>
      <c r="AJ422" s="290"/>
      <c r="AK422" s="290"/>
      <c r="AL422" s="290"/>
      <c r="AM422" s="290"/>
      <c r="AN422" s="290"/>
      <c r="AO422" s="290"/>
      <c r="AP422" s="290"/>
      <c r="AQ422" s="290"/>
      <c r="AR422" s="290"/>
      <c r="AS422" s="290"/>
      <c r="AT422" s="290"/>
      <c r="AU422" s="290"/>
      <c r="AV422" s="290"/>
      <c r="AW422" s="290"/>
      <c r="AX422" s="290"/>
      <c r="AY422" s="290"/>
      <c r="AZ422" s="290"/>
      <c r="BA422" s="290"/>
      <c r="BB422" s="290"/>
      <c r="BC422" s="290"/>
      <c r="BD422" s="290"/>
      <c r="BE422" s="290"/>
      <c r="BF422" s="290"/>
      <c r="BG422" s="290"/>
      <c r="BH422" s="290"/>
      <c r="BI422" s="290"/>
      <c r="BJ422" s="290"/>
      <c r="BK422" s="290"/>
      <c r="BL422" s="290"/>
      <c r="BM422" s="290"/>
      <c r="BN422" s="290"/>
      <c r="BO422" s="290"/>
      <c r="BP422" s="290"/>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c r="DB422" s="290"/>
      <c r="DC422" s="290"/>
      <c r="DD422" s="290"/>
      <c r="DE422" s="290"/>
      <c r="DF422" s="290"/>
      <c r="DG422" s="290"/>
      <c r="DH422" s="290"/>
      <c r="DI422" s="290"/>
      <c r="DJ422" s="290"/>
      <c r="DK422" s="290"/>
      <c r="DL422" s="290"/>
      <c r="DM422" s="290"/>
      <c r="DN422" s="290"/>
      <c r="DO422" s="290"/>
      <c r="DP422" s="290"/>
      <c r="DQ422" s="290"/>
      <c r="DR422" s="290"/>
      <c r="DS422" s="290"/>
      <c r="DT422" s="290"/>
      <c r="DU422" s="290"/>
      <c r="DV422" s="290"/>
      <c r="DW422" s="290"/>
      <c r="DX422" s="290"/>
      <c r="DY422" s="290"/>
      <c r="DZ422" s="290"/>
      <c r="EA422" s="290"/>
      <c r="EB422" s="290"/>
      <c r="EC422" s="290"/>
      <c r="ED422" s="290"/>
      <c r="EE422" s="290"/>
      <c r="EF422" s="290"/>
      <c r="EG422" s="290"/>
      <c r="EH422" s="290"/>
      <c r="EI422" s="290"/>
      <c r="EJ422" s="290"/>
      <c r="EK422" s="290"/>
    </row>
    <row r="423" spans="1:141" ht="24" customHeight="1" thickTop="1" x14ac:dyDescent="0.2">
      <c r="A423" s="193" t="s">
        <v>37</v>
      </c>
      <c r="B423" s="194"/>
      <c r="C423" s="194"/>
      <c r="D423" s="194"/>
      <c r="E423" s="419"/>
      <c r="F423" s="194"/>
      <c r="G423" s="195"/>
      <c r="H423" s="289"/>
    </row>
    <row r="424" spans="1:141" s="289" customFormat="1" ht="24" customHeight="1" x14ac:dyDescent="0.2">
      <c r="A424" s="131" t="s">
        <v>724</v>
      </c>
      <c r="B424" s="132" t="str">
        <f>Comitente</f>
        <v>DIRECCIÓN PROVINCIAL RED DE GAS</v>
      </c>
      <c r="C424" s="127"/>
      <c r="D424" s="133"/>
      <c r="E424" s="133"/>
      <c r="F424" s="134"/>
      <c r="G424" s="135"/>
    </row>
    <row r="425" spans="1:141" s="289" customFormat="1" ht="24" customHeight="1" x14ac:dyDescent="0.2">
      <c r="A425" s="131" t="s">
        <v>725</v>
      </c>
      <c r="B425" s="132">
        <f>Contratista</f>
        <v>0</v>
      </c>
      <c r="C425" s="128"/>
      <c r="D425" s="128"/>
      <c r="E425" s="420"/>
      <c r="F425" s="136"/>
      <c r="G425" s="137"/>
    </row>
    <row r="426" spans="1:141" s="289" customFormat="1" ht="24" customHeight="1" x14ac:dyDescent="0.2">
      <c r="A426" s="131" t="s">
        <v>24</v>
      </c>
      <c r="B426" s="132" t="str">
        <f>Obra</f>
        <v>RED DE MEDIA PRESIÓN LOTEO CENTENARIO Y VILLA VIRGEN DEL ROSARIO</v>
      </c>
      <c r="C426" s="128"/>
      <c r="D426" s="128"/>
      <c r="E426" s="420"/>
      <c r="F426" s="136" t="s">
        <v>38</v>
      </c>
      <c r="G426" s="138">
        <f>Fecha_Base</f>
        <v>0</v>
      </c>
      <c r="H426" s="130"/>
    </row>
    <row r="427" spans="1:141" ht="24" customHeight="1" x14ac:dyDescent="0.2">
      <c r="A427" s="139" t="s">
        <v>723</v>
      </c>
      <c r="B427" s="129" t="str">
        <f>Ubicación</f>
        <v>Departamento Chimbas</v>
      </c>
      <c r="C427" s="129"/>
      <c r="D427" s="140"/>
      <c r="E427" s="410"/>
      <c r="G427" s="142"/>
    </row>
    <row r="428" spans="1:141" ht="24" customHeight="1" x14ac:dyDescent="0.2">
      <c r="A428" s="139" t="s">
        <v>39</v>
      </c>
      <c r="B428" s="21">
        <f>IFERROR(VALUE(LEFT(B429,FIND(".",B429)-1)),"")</f>
        <v>2</v>
      </c>
      <c r="C428" s="130" t="str">
        <f>IFERROR(VLOOKUP(B428,Tabla_CyP,2,FALSE),"")</f>
        <v>CAÑERÍAS</v>
      </c>
      <c r="D428" s="130" t="str">
        <f>IFERROR(VALUE(LEFT(B428,FIND("-",B428)-1)),"")</f>
        <v/>
      </c>
      <c r="E428" s="410"/>
      <c r="G428" s="142"/>
      <c r="H428" s="289"/>
    </row>
    <row r="429" spans="1:141" s="289" customFormat="1" ht="24" customHeight="1" x14ac:dyDescent="0.2">
      <c r="A429" s="139" t="s">
        <v>25</v>
      </c>
      <c r="B429" s="143" t="s">
        <v>1371</v>
      </c>
      <c r="C429" s="130" t="str">
        <f>IFERROR(VLOOKUP(B429,Tabla_CyP,2,FALSE),"")</f>
        <v>Reparacion de calle de hormigon / asfalto / veredas</v>
      </c>
      <c r="D429" s="140"/>
      <c r="E429" s="410"/>
      <c r="F429" s="136" t="s">
        <v>26</v>
      </c>
      <c r="G429" s="144" t="str">
        <f>IFERROR(VLOOKUP(B429,Tabla_CyP,4,FALSE),"")</f>
        <v>m</v>
      </c>
    </row>
    <row r="430" spans="1:141" s="289" customFormat="1" ht="24" customHeight="1" x14ac:dyDescent="0.2">
      <c r="A430" s="139"/>
      <c r="B430" s="129"/>
      <c r="C430" s="130"/>
      <c r="D430" s="140"/>
      <c r="E430" s="410"/>
      <c r="F430" s="141"/>
      <c r="G430" s="142"/>
    </row>
    <row r="431" spans="1:141" s="289" customFormat="1" ht="24" customHeight="1" x14ac:dyDescent="0.2">
      <c r="A431" s="437" t="s">
        <v>586</v>
      </c>
      <c r="B431" s="438"/>
      <c r="C431" s="439" t="s">
        <v>0</v>
      </c>
      <c r="D431" s="439" t="s">
        <v>27</v>
      </c>
      <c r="E431" s="441" t="s">
        <v>28</v>
      </c>
      <c r="F431" s="443" t="s">
        <v>29</v>
      </c>
      <c r="G431" s="435" t="s">
        <v>30</v>
      </c>
      <c r="H431" s="130"/>
    </row>
    <row r="432" spans="1:141" ht="24" customHeight="1" x14ac:dyDescent="0.2">
      <c r="A432" s="145" t="s">
        <v>587</v>
      </c>
      <c r="B432" s="146" t="s">
        <v>588</v>
      </c>
      <c r="C432" s="440"/>
      <c r="D432" s="440"/>
      <c r="E432" s="442"/>
      <c r="F432" s="444"/>
      <c r="G432" s="436"/>
    </row>
    <row r="433" spans="1:9" ht="24" customHeight="1" x14ac:dyDescent="0.2">
      <c r="A433" s="205"/>
      <c r="B433" s="147"/>
      <c r="C433" s="203" t="s">
        <v>726</v>
      </c>
      <c r="D433" s="148"/>
      <c r="E433" s="149"/>
      <c r="F433" s="150"/>
      <c r="G433" s="151"/>
    </row>
    <row r="434" spans="1:9" s="289" customFormat="1" ht="24" customHeight="1" x14ac:dyDescent="0.2">
      <c r="A434" s="283" t="str">
        <f>IFERROR(VLOOKUP(C434,Tabla_Insumos,5,FALSE),"")</f>
        <v/>
      </c>
      <c r="B434" s="284" t="str">
        <f>IFERROR(VLOOKUP(C434,Tabla_Insumos,6,FALSE),"")</f>
        <v/>
      </c>
      <c r="C434" s="285"/>
      <c r="D434" s="286" t="str">
        <f t="shared" ref="D434:D435" si="199">IFERROR(VLOOKUP(C434,Tabla_Insumos,2,FALSE),"")</f>
        <v/>
      </c>
      <c r="E434" s="421">
        <v>1</v>
      </c>
      <c r="F434" s="287">
        <f>IFERROR(VLOOKUP(C434,Tabla_Insumos,4,FALSE),0)</f>
        <v>0</v>
      </c>
      <c r="G434" s="288">
        <f>ROUND(E434*F434,2)</f>
        <v>0</v>
      </c>
      <c r="H434" s="130"/>
    </row>
    <row r="435" spans="1:9" s="289" customFormat="1" ht="24" customHeight="1" x14ac:dyDescent="0.2">
      <c r="A435" s="283" t="str">
        <f>IFERROR(VLOOKUP(C435,Tabla_Insumos,5,FALSE),"")</f>
        <v/>
      </c>
      <c r="B435" s="284" t="str">
        <f>IFERROR(VLOOKUP(C435,Tabla_Insumos,6,FALSE),"")</f>
        <v/>
      </c>
      <c r="C435" s="285"/>
      <c r="D435" s="286" t="str">
        <f t="shared" si="199"/>
        <v/>
      </c>
      <c r="E435" s="421"/>
      <c r="F435" s="287">
        <f>IFERROR(VLOOKUP(C435,Tabla_Insumos,4,FALSE),0)</f>
        <v>0</v>
      </c>
      <c r="G435" s="288">
        <f>ROUND(E435*F435,2)</f>
        <v>0</v>
      </c>
      <c r="H435" s="130"/>
    </row>
    <row r="436" spans="1:9" s="289" customFormat="1" ht="24" customHeight="1" x14ac:dyDescent="0.2">
      <c r="A436" s="283"/>
      <c r="B436" s="284"/>
      <c r="C436" s="285"/>
      <c r="D436" s="286"/>
      <c r="E436" s="421"/>
      <c r="F436" s="287"/>
      <c r="G436" s="288">
        <f t="shared" ref="G436:G439" si="200">ROUND(E436*F436,2)</f>
        <v>0</v>
      </c>
      <c r="H436" s="130"/>
    </row>
    <row r="437" spans="1:9" ht="24" customHeight="1" x14ac:dyDescent="0.2">
      <c r="A437" s="283"/>
      <c r="B437" s="284"/>
      <c r="C437" s="285"/>
      <c r="D437" s="286"/>
      <c r="E437" s="421"/>
      <c r="F437" s="287"/>
      <c r="G437" s="288">
        <f t="shared" si="200"/>
        <v>0</v>
      </c>
    </row>
    <row r="438" spans="1:9" ht="24" customHeight="1" x14ac:dyDescent="0.2">
      <c r="A438" s="283" t="str">
        <f t="shared" ref="A438:A439" si="201">IFERROR(VLOOKUP(C438,Tabla_Insumos,4,FALSE),"")</f>
        <v/>
      </c>
      <c r="B438" s="284" t="str">
        <f t="shared" ref="B438:B439" si="202">IFERROR(VLOOKUP(C438,Tabla_Insumos,5,FALSE),"")</f>
        <v/>
      </c>
      <c r="C438" s="285"/>
      <c r="D438" s="286" t="str">
        <f t="shared" ref="D438:D439" si="203">IFERROR(VLOOKUP(C438,Tabla_Insumos,2,FALSE),"")</f>
        <v/>
      </c>
      <c r="E438" s="421"/>
      <c r="F438" s="287">
        <f t="shared" ref="F438:F439" si="204">IFERROR(VLOOKUP(C438,Tabla_Insumos,3,FALSE),0)</f>
        <v>0</v>
      </c>
      <c r="G438" s="288">
        <f t="shared" si="200"/>
        <v>0</v>
      </c>
    </row>
    <row r="439" spans="1:9" ht="24" customHeight="1" x14ac:dyDescent="0.2">
      <c r="A439" s="283" t="str">
        <f t="shared" si="201"/>
        <v/>
      </c>
      <c r="B439" s="284" t="str">
        <f t="shared" si="202"/>
        <v/>
      </c>
      <c r="C439" s="285"/>
      <c r="D439" s="286" t="str">
        <f t="shared" si="203"/>
        <v/>
      </c>
      <c r="E439" s="421"/>
      <c r="F439" s="287">
        <f t="shared" si="204"/>
        <v>0</v>
      </c>
      <c r="G439" s="288">
        <f t="shared" si="200"/>
        <v>0</v>
      </c>
    </row>
    <row r="440" spans="1:9" ht="24" customHeight="1" x14ac:dyDescent="0.2">
      <c r="A440" s="152"/>
      <c r="D440" s="140"/>
      <c r="E440" s="410"/>
      <c r="F440" s="206" t="s">
        <v>31</v>
      </c>
      <c r="G440" s="153">
        <f>SUBTOTAL(9,G434:G439)</f>
        <v>0</v>
      </c>
    </row>
    <row r="441" spans="1:9" ht="24" customHeight="1" x14ac:dyDescent="0.2">
      <c r="A441" s="152"/>
      <c r="C441" s="154" t="s">
        <v>727</v>
      </c>
      <c r="D441" s="140"/>
      <c r="E441" s="410"/>
      <c r="G441" s="155"/>
    </row>
    <row r="442" spans="1:9" ht="24" customHeight="1" x14ac:dyDescent="0.2">
      <c r="A442" s="283" t="str">
        <f t="shared" ref="A442:A447" si="205">IFERROR(VLOOKUP(C442,Tabla_Insumos,5,FALSE),"")</f>
        <v/>
      </c>
      <c r="B442" s="284" t="str">
        <f t="shared" ref="B442:B447" si="206">IFERROR(VLOOKUP(C442,Tabla_Insumos,6,FALSE),"")</f>
        <v/>
      </c>
      <c r="C442" s="285"/>
      <c r="D442" s="286" t="str">
        <f t="shared" ref="D442:D447" si="207">IFERROR(VLOOKUP(C442,Tabla_Insumos,2,FALSE),"")</f>
        <v/>
      </c>
      <c r="E442" s="421"/>
      <c r="F442" s="287">
        <f t="shared" ref="F442:F447" si="208">IFERROR(VLOOKUP(C442,Tabla_Insumos,4,FALSE),0)</f>
        <v>0</v>
      </c>
      <c r="G442" s="288">
        <f>ROUND(E442*F442,2)</f>
        <v>0</v>
      </c>
    </row>
    <row r="443" spans="1:9" ht="24" customHeight="1" x14ac:dyDescent="0.2">
      <c r="A443" s="283" t="str">
        <f t="shared" si="205"/>
        <v/>
      </c>
      <c r="B443" s="284" t="str">
        <f t="shared" si="206"/>
        <v/>
      </c>
      <c r="C443" s="285"/>
      <c r="D443" s="286" t="str">
        <f t="shared" si="207"/>
        <v/>
      </c>
      <c r="E443" s="421"/>
      <c r="F443" s="287">
        <f t="shared" si="208"/>
        <v>0</v>
      </c>
      <c r="G443" s="288">
        <f t="shared" ref="G443:G447" si="209">ROUND(E443*F443,2)</f>
        <v>0</v>
      </c>
    </row>
    <row r="444" spans="1:9" ht="24" customHeight="1" x14ac:dyDescent="0.2">
      <c r="A444" s="283" t="str">
        <f t="shared" si="205"/>
        <v/>
      </c>
      <c r="B444" s="284" t="str">
        <f t="shared" si="206"/>
        <v/>
      </c>
      <c r="C444" s="285"/>
      <c r="D444" s="286" t="str">
        <f t="shared" si="207"/>
        <v/>
      </c>
      <c r="E444" s="421">
        <v>0.25</v>
      </c>
      <c r="F444" s="287">
        <f t="shared" si="208"/>
        <v>0</v>
      </c>
      <c r="G444" s="288">
        <f t="shared" si="209"/>
        <v>0</v>
      </c>
      <c r="H444" s="140"/>
      <c r="I444" s="290"/>
    </row>
    <row r="445" spans="1:9" ht="24" customHeight="1" x14ac:dyDescent="0.2">
      <c r="A445" s="283" t="str">
        <f t="shared" si="205"/>
        <v/>
      </c>
      <c r="B445" s="284" t="str">
        <f t="shared" si="206"/>
        <v/>
      </c>
      <c r="C445" s="285"/>
      <c r="D445" s="286" t="str">
        <f t="shared" si="207"/>
        <v/>
      </c>
      <c r="E445" s="421">
        <v>0.25</v>
      </c>
      <c r="F445" s="287">
        <f t="shared" si="208"/>
        <v>0</v>
      </c>
      <c r="G445" s="288">
        <f t="shared" si="209"/>
        <v>0</v>
      </c>
    </row>
    <row r="446" spans="1:9" ht="24" customHeight="1" x14ac:dyDescent="0.2">
      <c r="A446" s="283" t="str">
        <f t="shared" si="205"/>
        <v/>
      </c>
      <c r="B446" s="284" t="str">
        <f t="shared" si="206"/>
        <v/>
      </c>
      <c r="C446" s="285"/>
      <c r="D446" s="286" t="str">
        <f t="shared" si="207"/>
        <v/>
      </c>
      <c r="E446" s="421">
        <v>0.1</v>
      </c>
      <c r="F446" s="287">
        <f t="shared" si="208"/>
        <v>0</v>
      </c>
      <c r="G446" s="288">
        <f t="shared" si="209"/>
        <v>0</v>
      </c>
      <c r="H446" s="289"/>
    </row>
    <row r="447" spans="1:9" ht="24" customHeight="1" x14ac:dyDescent="0.2">
      <c r="A447" s="283" t="str">
        <f t="shared" si="205"/>
        <v/>
      </c>
      <c r="B447" s="284" t="str">
        <f t="shared" si="206"/>
        <v/>
      </c>
      <c r="C447" s="285"/>
      <c r="D447" s="286" t="str">
        <f t="shared" si="207"/>
        <v/>
      </c>
      <c r="E447" s="421">
        <v>0.1</v>
      </c>
      <c r="F447" s="287">
        <f t="shared" si="208"/>
        <v>0</v>
      </c>
      <c r="G447" s="288">
        <f t="shared" si="209"/>
        <v>0</v>
      </c>
      <c r="H447" s="289"/>
    </row>
    <row r="448" spans="1:9" ht="24" customHeight="1" x14ac:dyDescent="0.2">
      <c r="A448" s="152"/>
      <c r="D448" s="140"/>
      <c r="E448" s="410"/>
      <c r="F448" s="206" t="s">
        <v>32</v>
      </c>
      <c r="G448" s="153">
        <f>SUBTOTAL(9,G442:G447)</f>
        <v>0</v>
      </c>
      <c r="H448" s="289"/>
    </row>
    <row r="449" spans="1:141" ht="24" customHeight="1" x14ac:dyDescent="0.2">
      <c r="A449" s="152"/>
      <c r="C449" s="154" t="s">
        <v>728</v>
      </c>
      <c r="D449" s="140"/>
      <c r="E449" s="410"/>
      <c r="G449" s="155"/>
    </row>
    <row r="450" spans="1:141" s="140" customFormat="1" ht="24" customHeight="1" x14ac:dyDescent="0.2">
      <c r="A450" s="283" t="str">
        <f>IFERROR(VLOOKUP(C450,Tabla_Insumos,5,FALSE),"")</f>
        <v/>
      </c>
      <c r="B450" s="284" t="str">
        <f>IFERROR(VLOOKUP(C450,Tabla_Insumos,6,FALSE),"")</f>
        <v/>
      </c>
      <c r="C450" s="285"/>
      <c r="D450" s="286" t="str">
        <f t="shared" ref="D450" si="210">IFERROR(VLOOKUP(C450,Tabla_Insumos,2,FALSE),"")</f>
        <v/>
      </c>
      <c r="E450" s="423">
        <v>0.04</v>
      </c>
      <c r="F450" s="287">
        <f>IFERROR(VLOOKUP(C450,Tabla_Insumos,4,FALSE),0)</f>
        <v>0</v>
      </c>
      <c r="G450" s="288">
        <f t="shared" ref="G450" si="211">ROUND(E450*F450,2)</f>
        <v>0</v>
      </c>
      <c r="H450" s="130"/>
      <c r="I450" s="289"/>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290"/>
      <c r="AF450" s="290"/>
      <c r="AG450" s="290"/>
      <c r="AH450" s="290"/>
      <c r="AI450" s="290"/>
      <c r="AJ450" s="290"/>
      <c r="AK450" s="290"/>
      <c r="AL450" s="290"/>
      <c r="AM450" s="290"/>
      <c r="AN450" s="290"/>
      <c r="AO450" s="290"/>
      <c r="AP450" s="290"/>
      <c r="AQ450" s="290"/>
      <c r="AR450" s="290"/>
      <c r="AS450" s="290"/>
      <c r="AT450" s="290"/>
      <c r="AU450" s="290"/>
      <c r="AV450" s="290"/>
      <c r="AW450" s="290"/>
      <c r="AX450" s="290"/>
      <c r="AY450" s="290"/>
      <c r="AZ450" s="290"/>
      <c r="BA450" s="290"/>
      <c r="BB450" s="290"/>
      <c r="BC450" s="290"/>
      <c r="BD450" s="290"/>
      <c r="BE450" s="290"/>
      <c r="BF450" s="290"/>
      <c r="BG450" s="290"/>
      <c r="BH450" s="290"/>
      <c r="BI450" s="290"/>
      <c r="BJ450" s="290"/>
      <c r="BK450" s="290"/>
      <c r="BL450" s="290"/>
      <c r="BM450" s="290"/>
      <c r="BN450" s="290"/>
      <c r="BO450" s="290"/>
      <c r="BP450" s="290"/>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c r="DB450" s="290"/>
      <c r="DC450" s="290"/>
      <c r="DD450" s="290"/>
      <c r="DE450" s="290"/>
      <c r="DF450" s="290"/>
      <c r="DG450" s="290"/>
      <c r="DH450" s="290"/>
      <c r="DI450" s="290"/>
      <c r="DJ450" s="290"/>
      <c r="DK450" s="290"/>
      <c r="DL450" s="290"/>
      <c r="DM450" s="290"/>
      <c r="DN450" s="290"/>
      <c r="DO450" s="290"/>
      <c r="DP450" s="290"/>
      <c r="DQ450" s="290"/>
      <c r="DR450" s="290"/>
      <c r="DS450" s="290"/>
      <c r="DT450" s="290"/>
      <c r="DU450" s="290"/>
      <c r="DV450" s="290"/>
      <c r="DW450" s="290"/>
      <c r="DX450" s="290"/>
      <c r="DY450" s="290"/>
      <c r="DZ450" s="290"/>
      <c r="EA450" s="290"/>
      <c r="EB450" s="290"/>
      <c r="EC450" s="290"/>
      <c r="ED450" s="290"/>
      <c r="EE450" s="290"/>
      <c r="EF450" s="290"/>
      <c r="EG450" s="290"/>
      <c r="EH450" s="290"/>
      <c r="EI450" s="290"/>
      <c r="EJ450" s="290"/>
      <c r="EK450" s="290"/>
    </row>
    <row r="451" spans="1:141" ht="24" customHeight="1" x14ac:dyDescent="0.2">
      <c r="A451" s="283"/>
      <c r="B451" s="284"/>
      <c r="C451" s="285"/>
      <c r="D451" s="286"/>
      <c r="E451" s="424"/>
      <c r="F451" s="287"/>
      <c r="G451" s="288"/>
      <c r="H451" s="289"/>
    </row>
    <row r="452" spans="1:141" s="289" customFormat="1" ht="24" customHeight="1" x14ac:dyDescent="0.2">
      <c r="A452" s="283"/>
      <c r="B452" s="284"/>
      <c r="C452" s="285"/>
      <c r="D452" s="286"/>
      <c r="E452" s="421"/>
      <c r="F452" s="287"/>
      <c r="G452" s="288"/>
      <c r="J452" s="346"/>
    </row>
    <row r="453" spans="1:141" s="289" customFormat="1" ht="24" customHeight="1" x14ac:dyDescent="0.2">
      <c r="A453" s="283"/>
      <c r="B453" s="284"/>
      <c r="C453" s="285"/>
      <c r="D453" s="286"/>
      <c r="E453" s="421"/>
      <c r="F453" s="287"/>
      <c r="G453" s="288"/>
    </row>
    <row r="454" spans="1:141" s="289" customFormat="1" ht="24" customHeight="1" x14ac:dyDescent="0.2">
      <c r="A454" s="283"/>
      <c r="B454" s="284"/>
      <c r="C454" s="285"/>
      <c r="D454" s="286"/>
      <c r="E454" s="421"/>
      <c r="F454" s="287"/>
      <c r="G454" s="288"/>
      <c r="H454" s="130"/>
    </row>
    <row r="455" spans="1:141" ht="24" customHeight="1" x14ac:dyDescent="0.2">
      <c r="A455" s="283"/>
      <c r="B455" s="284"/>
      <c r="C455" s="285"/>
      <c r="D455" s="286"/>
      <c r="E455" s="421"/>
      <c r="F455" s="287"/>
      <c r="G455" s="288"/>
    </row>
    <row r="456" spans="1:141" ht="24" customHeight="1" x14ac:dyDescent="0.2">
      <c r="A456" s="283" t="str">
        <f t="shared" ref="A456:A457" si="212">IFERROR(VLOOKUP(C456,Tabla_Insumos,4,FALSE),"")</f>
        <v/>
      </c>
      <c r="B456" s="284" t="str">
        <f t="shared" ref="B456:B457" si="213">IFERROR(VLOOKUP(C456,Tabla_Insumos,5,FALSE),"")</f>
        <v/>
      </c>
      <c r="C456" s="285"/>
      <c r="D456" s="286" t="str">
        <f t="shared" ref="D456:D457" si="214">IFERROR(VLOOKUP(C456,Tabla_Insumos,2,FALSE),"")</f>
        <v/>
      </c>
      <c r="E456" s="421"/>
      <c r="F456" s="287">
        <f t="shared" ref="F456:F457" si="215">IFERROR(VLOOKUP(C456,Tabla_Insumos,3,FALSE),0)</f>
        <v>0</v>
      </c>
      <c r="G456" s="288">
        <f t="shared" ref="G456:G457" si="216">ROUND(E456*F456,2)</f>
        <v>0</v>
      </c>
      <c r="H456" s="289"/>
    </row>
    <row r="457" spans="1:141" s="289" customFormat="1" ht="24" customHeight="1" x14ac:dyDescent="0.2">
      <c r="A457" s="283" t="str">
        <f t="shared" si="212"/>
        <v/>
      </c>
      <c r="B457" s="284" t="str">
        <f t="shared" si="213"/>
        <v/>
      </c>
      <c r="C457" s="285"/>
      <c r="D457" s="286" t="str">
        <f t="shared" si="214"/>
        <v/>
      </c>
      <c r="E457" s="421"/>
      <c r="F457" s="287">
        <f t="shared" si="215"/>
        <v>0</v>
      </c>
      <c r="G457" s="288">
        <f t="shared" si="216"/>
        <v>0</v>
      </c>
    </row>
    <row r="458" spans="1:141" s="289" customFormat="1" ht="24" customHeight="1" x14ac:dyDescent="0.2">
      <c r="A458" s="156"/>
      <c r="B458" s="140"/>
      <c r="C458" s="130"/>
      <c r="D458" s="140"/>
      <c r="E458" s="410"/>
      <c r="F458" s="206" t="s">
        <v>33</v>
      </c>
      <c r="G458" s="153">
        <f>SUBTOTAL(9,G450:G457)</f>
        <v>0</v>
      </c>
    </row>
    <row r="459" spans="1:141" s="289" customFormat="1" ht="24" customHeight="1" thickBot="1" x14ac:dyDescent="0.25">
      <c r="A459" s="157"/>
      <c r="B459" s="158"/>
      <c r="C459" s="159"/>
      <c r="D459" s="158"/>
      <c r="E459" s="422"/>
      <c r="F459" s="160"/>
      <c r="G459" s="161"/>
      <c r="H459" s="130"/>
    </row>
    <row r="460" spans="1:141" ht="24" customHeight="1" thickBot="1" x14ac:dyDescent="0.25">
      <c r="A460" s="343" t="str">
        <f>B429</f>
        <v>2.9</v>
      </c>
      <c r="B460" s="162" t="str">
        <f>C429</f>
        <v>Reparacion de calle de hormigon / asfalto / veredas</v>
      </c>
      <c r="C460" s="163"/>
      <c r="D460" s="163" t="s">
        <v>34</v>
      </c>
      <c r="E460" s="164"/>
      <c r="F460" s="165" t="s">
        <v>35</v>
      </c>
      <c r="G460" s="166">
        <f>SUBTOTAL(9,G434:G459)</f>
        <v>0</v>
      </c>
      <c r="H460" s="405">
        <f>+G460*Coeficiente_Paso</f>
        <v>0</v>
      </c>
    </row>
    <row r="461" spans="1:141" ht="24" customHeight="1" thickTop="1" x14ac:dyDescent="0.2">
      <c r="A461" s="193" t="s">
        <v>37</v>
      </c>
      <c r="B461" s="194"/>
      <c r="C461" s="194"/>
      <c r="D461" s="194"/>
      <c r="E461" s="419"/>
      <c r="F461" s="194"/>
      <c r="G461" s="195"/>
      <c r="H461" s="289"/>
    </row>
    <row r="462" spans="1:141" ht="24" customHeight="1" x14ac:dyDescent="0.2">
      <c r="A462" s="131" t="s">
        <v>724</v>
      </c>
      <c r="B462" s="132" t="str">
        <f>Comitente</f>
        <v>DIRECCIÓN PROVINCIAL RED DE GAS</v>
      </c>
      <c r="C462" s="127"/>
      <c r="D462" s="133"/>
      <c r="E462" s="133"/>
      <c r="F462" s="134"/>
      <c r="G462" s="135"/>
      <c r="H462" s="289"/>
    </row>
    <row r="463" spans="1:141" s="140" customFormat="1" ht="24" customHeight="1" x14ac:dyDescent="0.2">
      <c r="A463" s="131" t="s">
        <v>725</v>
      </c>
      <c r="B463" s="132">
        <f>Contratista</f>
        <v>0</v>
      </c>
      <c r="C463" s="128"/>
      <c r="D463" s="128"/>
      <c r="E463" s="420"/>
      <c r="F463" s="136"/>
      <c r="G463" s="137"/>
      <c r="H463" s="289"/>
      <c r="I463" s="289"/>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290"/>
      <c r="AF463" s="290"/>
      <c r="AG463" s="290"/>
      <c r="AH463" s="290"/>
      <c r="AI463" s="290"/>
      <c r="AJ463" s="290"/>
      <c r="AK463" s="290"/>
      <c r="AL463" s="290"/>
      <c r="AM463" s="290"/>
      <c r="AN463" s="290"/>
      <c r="AO463" s="290"/>
      <c r="AP463" s="290"/>
      <c r="AQ463" s="290"/>
      <c r="AR463" s="290"/>
      <c r="AS463" s="290"/>
      <c r="AT463" s="290"/>
      <c r="AU463" s="290"/>
      <c r="AV463" s="290"/>
      <c r="AW463" s="290"/>
      <c r="AX463" s="290"/>
      <c r="AY463" s="290"/>
      <c r="AZ463" s="290"/>
      <c r="BA463" s="290"/>
      <c r="BB463" s="290"/>
      <c r="BC463" s="290"/>
      <c r="BD463" s="290"/>
      <c r="BE463" s="290"/>
      <c r="BF463" s="290"/>
      <c r="BG463" s="290"/>
      <c r="BH463" s="290"/>
      <c r="BI463" s="290"/>
      <c r="BJ463" s="290"/>
      <c r="BK463" s="290"/>
      <c r="BL463" s="290"/>
      <c r="BM463" s="290"/>
      <c r="BN463" s="290"/>
      <c r="BO463" s="290"/>
      <c r="BP463" s="290"/>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c r="DB463" s="290"/>
      <c r="DC463" s="290"/>
      <c r="DD463" s="290"/>
      <c r="DE463" s="290"/>
      <c r="DF463" s="290"/>
      <c r="DG463" s="290"/>
      <c r="DH463" s="290"/>
      <c r="DI463" s="290"/>
      <c r="DJ463" s="290"/>
      <c r="DK463" s="290"/>
      <c r="DL463" s="290"/>
      <c r="DM463" s="290"/>
      <c r="DN463" s="290"/>
      <c r="DO463" s="290"/>
      <c r="DP463" s="290"/>
      <c r="DQ463" s="290"/>
      <c r="DR463" s="290"/>
      <c r="DS463" s="290"/>
      <c r="DT463" s="290"/>
      <c r="DU463" s="290"/>
      <c r="DV463" s="290"/>
      <c r="DW463" s="290"/>
      <c r="DX463" s="290"/>
      <c r="DY463" s="290"/>
      <c r="DZ463" s="290"/>
      <c r="EA463" s="290"/>
      <c r="EB463" s="290"/>
      <c r="EC463" s="290"/>
      <c r="ED463" s="290"/>
      <c r="EE463" s="290"/>
      <c r="EF463" s="290"/>
      <c r="EG463" s="290"/>
      <c r="EH463" s="290"/>
      <c r="EI463" s="290"/>
      <c r="EJ463" s="290"/>
      <c r="EK463" s="290"/>
    </row>
    <row r="464" spans="1:141" ht="24" customHeight="1" x14ac:dyDescent="0.2">
      <c r="A464" s="131" t="s">
        <v>24</v>
      </c>
      <c r="B464" s="132" t="str">
        <f>Obra</f>
        <v>RED DE MEDIA PRESIÓN LOTEO CENTENARIO Y VILLA VIRGEN DEL ROSARIO</v>
      </c>
      <c r="C464" s="128"/>
      <c r="D464" s="128"/>
      <c r="E464" s="420"/>
      <c r="F464" s="136" t="s">
        <v>38</v>
      </c>
      <c r="G464" s="138">
        <f>Fecha_Base</f>
        <v>0</v>
      </c>
    </row>
    <row r="465" spans="1:141" s="289" customFormat="1" ht="24" customHeight="1" x14ac:dyDescent="0.2">
      <c r="A465" s="139" t="s">
        <v>723</v>
      </c>
      <c r="B465" s="129" t="str">
        <f>Ubicación</f>
        <v>Departamento Chimbas</v>
      </c>
      <c r="C465" s="129"/>
      <c r="D465" s="140"/>
      <c r="E465" s="410"/>
      <c r="F465" s="141"/>
      <c r="G465" s="142"/>
      <c r="H465" s="130"/>
    </row>
    <row r="466" spans="1:141" s="289" customFormat="1" ht="24" customHeight="1" x14ac:dyDescent="0.2">
      <c r="A466" s="139" t="s">
        <v>39</v>
      </c>
      <c r="B466" s="21">
        <f>IFERROR(VALUE(LEFT(B467,FIND(".",B467)-1)),"")</f>
        <v>2</v>
      </c>
      <c r="C466" s="130" t="str">
        <f>IFERROR(VLOOKUP(B466,Tabla_CyP,2,FALSE),"")</f>
        <v>CAÑERÍAS</v>
      </c>
      <c r="D466" s="130" t="str">
        <f>IFERROR(VALUE(LEFT(B466,FIND("-",B466)-1)),"")</f>
        <v/>
      </c>
      <c r="E466" s="410"/>
      <c r="F466" s="141"/>
      <c r="G466" s="142"/>
    </row>
    <row r="467" spans="1:141" s="289" customFormat="1" ht="24" customHeight="1" x14ac:dyDescent="0.2">
      <c r="A467" s="139" t="s">
        <v>25</v>
      </c>
      <c r="B467" s="143" t="s">
        <v>1372</v>
      </c>
      <c r="C467" s="130" t="str">
        <f>IFERROR(VLOOKUP(B467,Tabla_CyP,2,FALSE),"")</f>
        <v>Prueba de hermeticidad cañeria PE - Red media presión</v>
      </c>
      <c r="D467" s="140"/>
      <c r="E467" s="410"/>
      <c r="F467" s="136" t="s">
        <v>26</v>
      </c>
      <c r="G467" s="144" t="str">
        <f>IFERROR(VLOOKUP(B467,Tabla_CyP,4,FALSE),"")</f>
        <v>GL</v>
      </c>
    </row>
    <row r="468" spans="1:141" ht="24" customHeight="1" x14ac:dyDescent="0.2">
      <c r="A468" s="139"/>
      <c r="B468" s="129"/>
      <c r="D468" s="140"/>
      <c r="E468" s="410"/>
      <c r="G468" s="142"/>
      <c r="H468" s="289"/>
    </row>
    <row r="469" spans="1:141" ht="24" customHeight="1" x14ac:dyDescent="0.2">
      <c r="A469" s="437" t="s">
        <v>586</v>
      </c>
      <c r="B469" s="438"/>
      <c r="C469" s="439" t="s">
        <v>0</v>
      </c>
      <c r="D469" s="439" t="s">
        <v>27</v>
      </c>
      <c r="E469" s="441" t="s">
        <v>28</v>
      </c>
      <c r="F469" s="443" t="s">
        <v>29</v>
      </c>
      <c r="G469" s="435" t="s">
        <v>30</v>
      </c>
    </row>
    <row r="470" spans="1:141" s="289" customFormat="1" ht="24" customHeight="1" x14ac:dyDescent="0.2">
      <c r="A470" s="145" t="s">
        <v>587</v>
      </c>
      <c r="B470" s="146" t="s">
        <v>588</v>
      </c>
      <c r="C470" s="440"/>
      <c r="D470" s="440"/>
      <c r="E470" s="442"/>
      <c r="F470" s="444"/>
      <c r="G470" s="436"/>
      <c r="H470" s="130"/>
    </row>
    <row r="471" spans="1:141" s="289" customFormat="1" ht="24" customHeight="1" x14ac:dyDescent="0.2">
      <c r="A471" s="205"/>
      <c r="B471" s="147"/>
      <c r="C471" s="203" t="s">
        <v>726</v>
      </c>
      <c r="D471" s="148"/>
      <c r="E471" s="149"/>
      <c r="F471" s="150"/>
      <c r="G471" s="151"/>
      <c r="H471" s="130"/>
    </row>
    <row r="472" spans="1:141" s="289" customFormat="1" ht="24" customHeight="1" x14ac:dyDescent="0.2">
      <c r="A472" s="283" t="str">
        <f>IFERROR(VLOOKUP(C472,Tabla_Insumos,5,FALSE),"")</f>
        <v/>
      </c>
      <c r="B472" s="284" t="str">
        <f>IFERROR(VLOOKUP(C472,Tabla_Insumos,6,FALSE),"")</f>
        <v/>
      </c>
      <c r="C472" s="285"/>
      <c r="D472" s="286" t="str">
        <f t="shared" ref="D472:D473" si="217">IFERROR(VLOOKUP(C472,Tabla_Insumos,2,FALSE),"")</f>
        <v/>
      </c>
      <c r="E472" s="421">
        <v>1</v>
      </c>
      <c r="F472" s="287">
        <f>IFERROR(VLOOKUP(C472,Tabla_Insumos,4,FALSE),0)</f>
        <v>0</v>
      </c>
      <c r="G472" s="288">
        <f>ROUND(E472*F472,2)</f>
        <v>0</v>
      </c>
      <c r="H472" s="130"/>
    </row>
    <row r="473" spans="1:141" ht="24" customHeight="1" x14ac:dyDescent="0.2">
      <c r="A473" s="283" t="str">
        <f>IFERROR(VLOOKUP(C473,Tabla_Insumos,5,FALSE),"")</f>
        <v/>
      </c>
      <c r="B473" s="284" t="str">
        <f>IFERROR(VLOOKUP(C473,Tabla_Insumos,6,FALSE),"")</f>
        <v/>
      </c>
      <c r="C473" s="285"/>
      <c r="D473" s="286" t="str">
        <f t="shared" si="217"/>
        <v/>
      </c>
      <c r="E473" s="421"/>
      <c r="F473" s="287">
        <f>IFERROR(VLOOKUP(C473,Tabla_Insumos,4,FALSE),0)</f>
        <v>0</v>
      </c>
      <c r="G473" s="288">
        <f>ROUND(E473*F473,2)</f>
        <v>0</v>
      </c>
    </row>
    <row r="474" spans="1:141" ht="24" customHeight="1" x14ac:dyDescent="0.2">
      <c r="A474" s="283"/>
      <c r="B474" s="284"/>
      <c r="C474" s="285"/>
      <c r="D474" s="286"/>
      <c r="E474" s="421"/>
      <c r="F474" s="287"/>
      <c r="G474" s="288">
        <f t="shared" ref="G474:G477" si="218">ROUND(E474*F474,2)</f>
        <v>0</v>
      </c>
    </row>
    <row r="475" spans="1:141" s="289" customFormat="1" ht="24" customHeight="1" x14ac:dyDescent="0.2">
      <c r="A475" s="283"/>
      <c r="B475" s="284"/>
      <c r="C475" s="285"/>
      <c r="D475" s="286"/>
      <c r="E475" s="421"/>
      <c r="F475" s="287"/>
      <c r="G475" s="288">
        <f t="shared" si="218"/>
        <v>0</v>
      </c>
      <c r="H475" s="130"/>
    </row>
    <row r="476" spans="1:141" s="289" customFormat="1" ht="24" customHeight="1" x14ac:dyDescent="0.2">
      <c r="A476" s="283" t="str">
        <f t="shared" ref="A476:A477" si="219">IFERROR(VLOOKUP(C476,Tabla_Insumos,4,FALSE),"")</f>
        <v/>
      </c>
      <c r="B476" s="284" t="str">
        <f t="shared" ref="B476:B477" si="220">IFERROR(VLOOKUP(C476,Tabla_Insumos,5,FALSE),"")</f>
        <v/>
      </c>
      <c r="C476" s="285"/>
      <c r="D476" s="286" t="str">
        <f t="shared" ref="D476:D477" si="221">IFERROR(VLOOKUP(C476,Tabla_Insumos,2,FALSE),"")</f>
        <v/>
      </c>
      <c r="E476" s="421"/>
      <c r="F476" s="287">
        <f t="shared" ref="F476:F477" si="222">IFERROR(VLOOKUP(C476,Tabla_Insumos,3,FALSE),0)</f>
        <v>0</v>
      </c>
      <c r="G476" s="288">
        <f t="shared" si="218"/>
        <v>0</v>
      </c>
      <c r="H476" s="130"/>
    </row>
    <row r="477" spans="1:141" s="289" customFormat="1" ht="24" customHeight="1" x14ac:dyDescent="0.2">
      <c r="A477" s="283" t="str">
        <f t="shared" si="219"/>
        <v/>
      </c>
      <c r="B477" s="284" t="str">
        <f t="shared" si="220"/>
        <v/>
      </c>
      <c r="C477" s="285"/>
      <c r="D477" s="286" t="str">
        <f t="shared" si="221"/>
        <v/>
      </c>
      <c r="E477" s="421"/>
      <c r="F477" s="287">
        <f t="shared" si="222"/>
        <v>0</v>
      </c>
      <c r="G477" s="288">
        <f t="shared" si="218"/>
        <v>0</v>
      </c>
      <c r="H477" s="130"/>
    </row>
    <row r="478" spans="1:141" ht="24" customHeight="1" x14ac:dyDescent="0.2">
      <c r="A478" s="152"/>
      <c r="D478" s="140"/>
      <c r="E478" s="410"/>
      <c r="F478" s="206" t="s">
        <v>31</v>
      </c>
      <c r="G478" s="153">
        <f>SUBTOTAL(9,G472:G477)</f>
        <v>0</v>
      </c>
    </row>
    <row r="479" spans="1:141" ht="24" customHeight="1" x14ac:dyDescent="0.2">
      <c r="A479" s="152"/>
      <c r="C479" s="154" t="s">
        <v>727</v>
      </c>
      <c r="D479" s="140"/>
      <c r="E479" s="410"/>
      <c r="G479" s="155"/>
    </row>
    <row r="480" spans="1:141" s="335" customFormat="1" ht="24" customHeight="1" x14ac:dyDescent="0.2">
      <c r="A480" s="283" t="str">
        <f t="shared" ref="A480:A485" si="223">IFERROR(VLOOKUP(C480,Tabla_Insumos,5,FALSE),"")</f>
        <v/>
      </c>
      <c r="B480" s="284" t="str">
        <f t="shared" ref="B480:B485" si="224">IFERROR(VLOOKUP(C480,Tabla_Insumos,6,FALSE),"")</f>
        <v/>
      </c>
      <c r="C480" s="285"/>
      <c r="D480" s="286" t="str">
        <f t="shared" ref="D480:D485" si="225">IFERROR(VLOOKUP(C480,Tabla_Insumos,2,FALSE),"")</f>
        <v/>
      </c>
      <c r="E480" s="421"/>
      <c r="F480" s="287">
        <f t="shared" ref="F480:F485" si="226">IFERROR(VLOOKUP(C480,Tabla_Insumos,4,FALSE),0)</f>
        <v>0</v>
      </c>
      <c r="G480" s="288">
        <f>ROUND(E480*F480,2)</f>
        <v>0</v>
      </c>
      <c r="H480" s="130"/>
      <c r="I480" s="289"/>
      <c r="J480" s="336"/>
      <c r="K480" s="336"/>
      <c r="L480" s="336"/>
      <c r="M480" s="336"/>
      <c r="N480" s="336"/>
      <c r="O480" s="336"/>
      <c r="P480" s="336"/>
      <c r="Q480" s="336"/>
      <c r="R480" s="336"/>
      <c r="S480" s="336"/>
      <c r="T480" s="336"/>
      <c r="U480" s="336"/>
      <c r="V480" s="336"/>
      <c r="W480" s="336"/>
      <c r="X480" s="336"/>
      <c r="Y480" s="336"/>
      <c r="Z480" s="336"/>
      <c r="AA480" s="336"/>
      <c r="AB480" s="336"/>
      <c r="AC480" s="336"/>
      <c r="AD480" s="336"/>
      <c r="AE480" s="336"/>
      <c r="AF480" s="336"/>
      <c r="AG480" s="336"/>
      <c r="AH480" s="336"/>
      <c r="AI480" s="336"/>
      <c r="AJ480" s="336"/>
      <c r="AK480" s="336"/>
      <c r="AL480" s="336"/>
      <c r="AM480" s="336"/>
      <c r="AN480" s="336"/>
      <c r="AO480" s="336"/>
      <c r="AP480" s="336"/>
      <c r="AQ480" s="336"/>
      <c r="AR480" s="336"/>
      <c r="AS480" s="336"/>
      <c r="AT480" s="336"/>
      <c r="AU480" s="336"/>
      <c r="AV480" s="336"/>
      <c r="AW480" s="336"/>
      <c r="AX480" s="336"/>
      <c r="AY480" s="336"/>
      <c r="AZ480" s="336"/>
      <c r="BA480" s="336"/>
      <c r="BB480" s="336"/>
      <c r="BC480" s="336"/>
      <c r="BD480" s="336"/>
      <c r="BE480" s="336"/>
      <c r="BF480" s="336"/>
      <c r="BG480" s="336"/>
      <c r="BH480" s="336"/>
      <c r="BI480" s="336"/>
      <c r="BJ480" s="336"/>
      <c r="BK480" s="336"/>
      <c r="BL480" s="336"/>
      <c r="BM480" s="336"/>
      <c r="BN480" s="336"/>
      <c r="BO480" s="336"/>
      <c r="BP480" s="336"/>
      <c r="BQ480" s="336"/>
      <c r="BR480" s="336"/>
      <c r="BS480" s="336"/>
      <c r="BT480" s="336"/>
      <c r="BU480" s="336"/>
      <c r="BV480" s="336"/>
      <c r="BW480" s="336"/>
      <c r="BX480" s="336"/>
      <c r="BY480" s="336"/>
      <c r="BZ480" s="336"/>
      <c r="CA480" s="336"/>
      <c r="CB480" s="336"/>
      <c r="CC480" s="336"/>
      <c r="CD480" s="336"/>
      <c r="CE480" s="336"/>
      <c r="CF480" s="336"/>
      <c r="CG480" s="336"/>
      <c r="CH480" s="336"/>
      <c r="CI480" s="336"/>
      <c r="CJ480" s="336"/>
      <c r="CK480" s="336"/>
      <c r="CL480" s="336"/>
      <c r="CM480" s="336"/>
      <c r="CN480" s="336"/>
      <c r="CO480" s="336"/>
      <c r="CP480" s="336"/>
      <c r="CQ480" s="336"/>
      <c r="CR480" s="336"/>
      <c r="CS480" s="336"/>
      <c r="CT480" s="336"/>
      <c r="CU480" s="336"/>
      <c r="CV480" s="336"/>
      <c r="CW480" s="336"/>
      <c r="CX480" s="336"/>
      <c r="CY480" s="336"/>
      <c r="CZ480" s="336"/>
      <c r="DA480" s="336"/>
      <c r="DB480" s="336"/>
      <c r="DC480" s="336"/>
      <c r="DD480" s="336"/>
      <c r="DE480" s="336"/>
      <c r="DF480" s="336"/>
      <c r="DG480" s="336"/>
      <c r="DH480" s="336"/>
      <c r="DI480" s="336"/>
      <c r="DJ480" s="336"/>
      <c r="DK480" s="336"/>
      <c r="DL480" s="336"/>
      <c r="DM480" s="336"/>
      <c r="DN480" s="336"/>
      <c r="DO480" s="336"/>
      <c r="DP480" s="336"/>
      <c r="DQ480" s="336"/>
      <c r="DR480" s="336"/>
      <c r="DS480" s="336"/>
      <c r="DT480" s="336"/>
      <c r="DU480" s="336"/>
      <c r="DV480" s="336"/>
      <c r="DW480" s="336"/>
      <c r="DX480" s="336"/>
      <c r="DY480" s="336"/>
      <c r="DZ480" s="336"/>
      <c r="EA480" s="336"/>
      <c r="EB480" s="336"/>
      <c r="EC480" s="336"/>
      <c r="ED480" s="336"/>
      <c r="EE480" s="336"/>
      <c r="EF480" s="336"/>
      <c r="EG480" s="336"/>
      <c r="EH480" s="336"/>
      <c r="EI480" s="336"/>
      <c r="EJ480" s="336"/>
      <c r="EK480" s="336"/>
    </row>
    <row r="481" spans="1:9" ht="24" customHeight="1" x14ac:dyDescent="0.2">
      <c r="A481" s="283" t="str">
        <f t="shared" si="223"/>
        <v/>
      </c>
      <c r="B481" s="284" t="str">
        <f t="shared" si="224"/>
        <v/>
      </c>
      <c r="C481" s="285"/>
      <c r="D481" s="286" t="str">
        <f t="shared" si="225"/>
        <v/>
      </c>
      <c r="E481" s="421"/>
      <c r="F481" s="287">
        <f t="shared" si="226"/>
        <v>0</v>
      </c>
      <c r="G481" s="288">
        <f t="shared" ref="G481:G485" si="227">ROUND(E481*F481,2)</f>
        <v>0</v>
      </c>
    </row>
    <row r="482" spans="1:9" s="289" customFormat="1" ht="24" customHeight="1" x14ac:dyDescent="0.2">
      <c r="A482" s="283" t="str">
        <f t="shared" si="223"/>
        <v/>
      </c>
      <c r="B482" s="284" t="str">
        <f t="shared" si="224"/>
        <v/>
      </c>
      <c r="C482" s="285"/>
      <c r="D482" s="286" t="str">
        <f t="shared" si="225"/>
        <v/>
      </c>
      <c r="E482" s="421">
        <v>0.25</v>
      </c>
      <c r="F482" s="287">
        <f t="shared" si="226"/>
        <v>0</v>
      </c>
      <c r="G482" s="288">
        <f t="shared" si="227"/>
        <v>0</v>
      </c>
      <c r="H482" s="140"/>
      <c r="I482" s="290"/>
    </row>
    <row r="483" spans="1:9" s="289" customFormat="1" ht="24" customHeight="1" x14ac:dyDescent="0.2">
      <c r="A483" s="283" t="str">
        <f t="shared" si="223"/>
        <v/>
      </c>
      <c r="B483" s="284" t="str">
        <f t="shared" si="224"/>
        <v/>
      </c>
      <c r="C483" s="285"/>
      <c r="D483" s="286" t="str">
        <f t="shared" si="225"/>
        <v/>
      </c>
      <c r="E483" s="421">
        <v>0.25</v>
      </c>
      <c r="F483" s="287">
        <f t="shared" si="226"/>
        <v>0</v>
      </c>
      <c r="G483" s="288">
        <f t="shared" si="227"/>
        <v>0</v>
      </c>
      <c r="H483" s="130"/>
    </row>
    <row r="484" spans="1:9" s="289" customFormat="1" ht="24" customHeight="1" x14ac:dyDescent="0.2">
      <c r="A484" s="283" t="str">
        <f t="shared" si="223"/>
        <v/>
      </c>
      <c r="B484" s="284" t="str">
        <f t="shared" si="224"/>
        <v/>
      </c>
      <c r="C484" s="285"/>
      <c r="D484" s="286" t="str">
        <f t="shared" si="225"/>
        <v/>
      </c>
      <c r="E484" s="421">
        <v>0.1</v>
      </c>
      <c r="F484" s="287">
        <f t="shared" si="226"/>
        <v>0</v>
      </c>
      <c r="G484" s="288">
        <f t="shared" si="227"/>
        <v>0</v>
      </c>
    </row>
    <row r="485" spans="1:9" s="289" customFormat="1" ht="24" customHeight="1" x14ac:dyDescent="0.2">
      <c r="A485" s="283" t="str">
        <f t="shared" si="223"/>
        <v/>
      </c>
      <c r="B485" s="284" t="str">
        <f t="shared" si="224"/>
        <v/>
      </c>
      <c r="C485" s="285"/>
      <c r="D485" s="286" t="str">
        <f t="shared" si="225"/>
        <v/>
      </c>
      <c r="E485" s="421">
        <v>0.1</v>
      </c>
      <c r="F485" s="287">
        <f t="shared" si="226"/>
        <v>0</v>
      </c>
      <c r="G485" s="288">
        <f t="shared" si="227"/>
        <v>0</v>
      </c>
    </row>
    <row r="486" spans="1:9" s="289" customFormat="1" ht="24" customHeight="1" x14ac:dyDescent="0.2">
      <c r="A486" s="152"/>
      <c r="B486" s="130"/>
      <c r="C486" s="130"/>
      <c r="D486" s="140"/>
      <c r="E486" s="410"/>
      <c r="F486" s="206" t="s">
        <v>32</v>
      </c>
      <c r="G486" s="153">
        <f>SUBTOTAL(9,G480:G485)</f>
        <v>0</v>
      </c>
    </row>
    <row r="487" spans="1:9" s="289" customFormat="1" ht="24" customHeight="1" x14ac:dyDescent="0.2">
      <c r="A487" s="152"/>
      <c r="B487" s="130"/>
      <c r="C487" s="154" t="s">
        <v>728</v>
      </c>
      <c r="D487" s="140"/>
      <c r="E487" s="410"/>
      <c r="F487" s="141"/>
      <c r="G487" s="155"/>
      <c r="H487" s="130"/>
    </row>
    <row r="488" spans="1:9" s="289" customFormat="1" ht="24" customHeight="1" x14ac:dyDescent="0.2">
      <c r="A488" s="283" t="str">
        <f>IFERROR(VLOOKUP(C488,Tabla_Insumos,5,FALSE),"")</f>
        <v/>
      </c>
      <c r="B488" s="284" t="str">
        <f>IFERROR(VLOOKUP(C488,Tabla_Insumos,6,FALSE),"")</f>
        <v/>
      </c>
      <c r="C488" s="285"/>
      <c r="D488" s="286" t="str">
        <f t="shared" ref="D488" si="228">IFERROR(VLOOKUP(C488,Tabla_Insumos,2,FALSE),"")</f>
        <v/>
      </c>
      <c r="E488" s="423">
        <v>0.04</v>
      </c>
      <c r="F488" s="287">
        <f>IFERROR(VLOOKUP(C488,Tabla_Insumos,4,FALSE),0)</f>
        <v>0</v>
      </c>
      <c r="G488" s="288">
        <f t="shared" ref="G488" si="229">ROUND(E488*F488,2)</f>
        <v>0</v>
      </c>
      <c r="H488" s="130"/>
    </row>
    <row r="489" spans="1:9" s="289" customFormat="1" ht="24" customHeight="1" x14ac:dyDescent="0.2">
      <c r="A489" s="283"/>
      <c r="B489" s="284"/>
      <c r="C489" s="285"/>
      <c r="D489" s="286"/>
      <c r="E489" s="424"/>
      <c r="F489" s="287"/>
      <c r="G489" s="288"/>
    </row>
    <row r="490" spans="1:9" s="289" customFormat="1" ht="24" customHeight="1" x14ac:dyDescent="0.2">
      <c r="A490" s="283"/>
      <c r="B490" s="284"/>
      <c r="C490" s="285"/>
      <c r="D490" s="286"/>
      <c r="E490" s="421"/>
      <c r="F490" s="287"/>
      <c r="G490" s="288"/>
    </row>
    <row r="491" spans="1:9" s="289" customFormat="1" ht="24" customHeight="1" x14ac:dyDescent="0.2">
      <c r="A491" s="283"/>
      <c r="B491" s="284"/>
      <c r="C491" s="285"/>
      <c r="D491" s="286"/>
      <c r="E491" s="421"/>
      <c r="F491" s="287"/>
      <c r="G491" s="288"/>
    </row>
    <row r="492" spans="1:9" s="289" customFormat="1" ht="24" customHeight="1" x14ac:dyDescent="0.2">
      <c r="A492" s="283"/>
      <c r="B492" s="284"/>
      <c r="C492" s="285"/>
      <c r="D492" s="286"/>
      <c r="E492" s="421"/>
      <c r="F492" s="287"/>
      <c r="G492" s="288"/>
      <c r="H492" s="130"/>
    </row>
    <row r="493" spans="1:9" s="289" customFormat="1" ht="24" customHeight="1" x14ac:dyDescent="0.2">
      <c r="A493" s="283"/>
      <c r="B493" s="284"/>
      <c r="C493" s="285"/>
      <c r="D493" s="286"/>
      <c r="E493" s="421"/>
      <c r="F493" s="287"/>
      <c r="G493" s="288"/>
      <c r="H493" s="130"/>
    </row>
    <row r="494" spans="1:9" s="289" customFormat="1" ht="24" customHeight="1" x14ac:dyDescent="0.2">
      <c r="A494" s="283" t="str">
        <f t="shared" ref="A494:A495" si="230">IFERROR(VLOOKUP(C494,Tabla_Insumos,4,FALSE),"")</f>
        <v/>
      </c>
      <c r="B494" s="284" t="str">
        <f t="shared" ref="B494:B495" si="231">IFERROR(VLOOKUP(C494,Tabla_Insumos,5,FALSE),"")</f>
        <v/>
      </c>
      <c r="C494" s="285"/>
      <c r="D494" s="286" t="str">
        <f t="shared" ref="D494:D495" si="232">IFERROR(VLOOKUP(C494,Tabla_Insumos,2,FALSE),"")</f>
        <v/>
      </c>
      <c r="E494" s="421"/>
      <c r="F494" s="287">
        <f t="shared" ref="F494:F495" si="233">IFERROR(VLOOKUP(C494,Tabla_Insumos,3,FALSE),0)</f>
        <v>0</v>
      </c>
      <c r="G494" s="288">
        <f t="shared" ref="G494:G495" si="234">ROUND(E494*F494,2)</f>
        <v>0</v>
      </c>
    </row>
    <row r="495" spans="1:9" ht="24" customHeight="1" x14ac:dyDescent="0.2">
      <c r="A495" s="283" t="str">
        <f t="shared" si="230"/>
        <v/>
      </c>
      <c r="B495" s="284" t="str">
        <f t="shared" si="231"/>
        <v/>
      </c>
      <c r="C495" s="285"/>
      <c r="D495" s="286" t="str">
        <f t="shared" si="232"/>
        <v/>
      </c>
      <c r="E495" s="421"/>
      <c r="F495" s="287">
        <f t="shared" si="233"/>
        <v>0</v>
      </c>
      <c r="G495" s="288">
        <f t="shared" si="234"/>
        <v>0</v>
      </c>
      <c r="H495" s="289"/>
    </row>
    <row r="496" spans="1:9" ht="24" customHeight="1" x14ac:dyDescent="0.2">
      <c r="A496" s="156"/>
      <c r="B496" s="140"/>
      <c r="D496" s="140"/>
      <c r="E496" s="410"/>
      <c r="F496" s="206" t="s">
        <v>33</v>
      </c>
      <c r="G496" s="153">
        <f>SUBTOTAL(9,G488:G495)</f>
        <v>0</v>
      </c>
      <c r="H496" s="289"/>
    </row>
    <row r="497" spans="1:141" s="289" customFormat="1" ht="24" customHeight="1" thickBot="1" x14ac:dyDescent="0.25">
      <c r="A497" s="157"/>
      <c r="B497" s="158"/>
      <c r="C497" s="159"/>
      <c r="D497" s="158"/>
      <c r="E497" s="422"/>
      <c r="F497" s="160"/>
      <c r="G497" s="161"/>
      <c r="H497" s="130"/>
    </row>
    <row r="498" spans="1:141" s="289" customFormat="1" ht="24" customHeight="1" thickBot="1" x14ac:dyDescent="0.25">
      <c r="A498" s="343" t="str">
        <f>B467</f>
        <v>2.10</v>
      </c>
      <c r="B498" s="162" t="str">
        <f>C467</f>
        <v>Prueba de hermeticidad cañeria PE - Red media presión</v>
      </c>
      <c r="C498" s="163"/>
      <c r="D498" s="163" t="s">
        <v>34</v>
      </c>
      <c r="E498" s="164"/>
      <c r="F498" s="165" t="s">
        <v>35</v>
      </c>
      <c r="G498" s="166">
        <f>SUBTOTAL(9,G472:G497)</f>
        <v>0</v>
      </c>
      <c r="H498" s="405">
        <f>+G536*Coeficiente_Paso</f>
        <v>0</v>
      </c>
    </row>
    <row r="499" spans="1:141" s="289" customFormat="1" ht="24" customHeight="1" thickTop="1" x14ac:dyDescent="0.2">
      <c r="A499" s="193" t="s">
        <v>37</v>
      </c>
      <c r="B499" s="194"/>
      <c r="C499" s="194"/>
      <c r="D499" s="194"/>
      <c r="E499" s="419"/>
      <c r="F499" s="194"/>
      <c r="G499" s="195"/>
      <c r="H499" s="405"/>
    </row>
    <row r="500" spans="1:141" s="289" customFormat="1" ht="24" customHeight="1" x14ac:dyDescent="0.2">
      <c r="A500" s="131" t="s">
        <v>724</v>
      </c>
      <c r="B500" s="132" t="str">
        <f>Comitente</f>
        <v>DIRECCIÓN PROVINCIAL RED DE GAS</v>
      </c>
      <c r="C500" s="127"/>
      <c r="D500" s="133"/>
      <c r="E500" s="133"/>
      <c r="F500" s="134"/>
      <c r="G500" s="135"/>
    </row>
    <row r="501" spans="1:141" ht="24" customHeight="1" x14ac:dyDescent="0.2">
      <c r="A501" s="131" t="s">
        <v>725</v>
      </c>
      <c r="B501" s="132">
        <f>Contratista</f>
        <v>0</v>
      </c>
      <c r="C501" s="128"/>
      <c r="D501" s="128"/>
      <c r="E501" s="420"/>
      <c r="F501" s="136"/>
      <c r="G501" s="137"/>
      <c r="H501" s="289"/>
    </row>
    <row r="502" spans="1:141" ht="24" customHeight="1" x14ac:dyDescent="0.2">
      <c r="A502" s="131" t="s">
        <v>24</v>
      </c>
      <c r="B502" s="132" t="str">
        <f>Obra</f>
        <v>RED DE MEDIA PRESIÓN LOTEO CENTENARIO Y VILLA VIRGEN DEL ROSARIO</v>
      </c>
      <c r="C502" s="128"/>
      <c r="D502" s="128"/>
      <c r="E502" s="420"/>
      <c r="F502" s="136" t="s">
        <v>38</v>
      </c>
      <c r="G502" s="138">
        <f>Fecha_Base</f>
        <v>0</v>
      </c>
      <c r="H502" s="289"/>
    </row>
    <row r="503" spans="1:141" ht="24" customHeight="1" x14ac:dyDescent="0.2">
      <c r="A503" s="139" t="s">
        <v>723</v>
      </c>
      <c r="B503" s="129" t="str">
        <f>Ubicación</f>
        <v>Departamento Chimbas</v>
      </c>
      <c r="C503" s="129"/>
      <c r="D503" s="140"/>
      <c r="E503" s="410"/>
      <c r="G503" s="142"/>
    </row>
    <row r="504" spans="1:141" ht="24" customHeight="1" x14ac:dyDescent="0.2">
      <c r="A504" s="139" t="s">
        <v>39</v>
      </c>
      <c r="B504" s="21">
        <f>IFERROR(VALUE(LEFT(B505,FIND(".",B505)-1)),"")</f>
        <v>3</v>
      </c>
      <c r="C504" s="130" t="str">
        <f>IFERROR(VLOOKUP(B504,Tabla_CyP,2,FALSE),"")</f>
        <v>TRABAJOS FINALES</v>
      </c>
      <c r="D504" s="130" t="str">
        <f>IFERROR(VALUE(LEFT(B504,FIND("-",B504)-1)),"")</f>
        <v/>
      </c>
      <c r="E504" s="410"/>
      <c r="G504" s="142"/>
    </row>
    <row r="505" spans="1:141" ht="24" customHeight="1" x14ac:dyDescent="0.2">
      <c r="A505" s="139" t="s">
        <v>25</v>
      </c>
      <c r="B505" s="143" t="s">
        <v>1373</v>
      </c>
      <c r="C505" s="130" t="str">
        <f>IFERROR(VLOOKUP(B505,Tabla_CyP,2,FALSE),"")</f>
        <v>Hablitacion de red media presion PE/Ac</v>
      </c>
      <c r="D505" s="140"/>
      <c r="E505" s="410"/>
      <c r="F505" s="136" t="s">
        <v>26</v>
      </c>
      <c r="G505" s="144" t="str">
        <f>IFERROR(VLOOKUP(B505,Tabla_CyP,4,FALSE),"")</f>
        <v>GL</v>
      </c>
      <c r="H505" s="289"/>
    </row>
    <row r="506" spans="1:141" ht="24" customHeight="1" x14ac:dyDescent="0.2">
      <c r="A506" s="139"/>
      <c r="B506" s="129"/>
      <c r="D506" s="140"/>
      <c r="E506" s="410"/>
      <c r="G506" s="142"/>
      <c r="H506" s="289"/>
    </row>
    <row r="507" spans="1:141" ht="24" customHeight="1" x14ac:dyDescent="0.2">
      <c r="A507" s="437" t="s">
        <v>586</v>
      </c>
      <c r="B507" s="438"/>
      <c r="C507" s="439" t="s">
        <v>0</v>
      </c>
      <c r="D507" s="439" t="s">
        <v>27</v>
      </c>
      <c r="E507" s="441" t="s">
        <v>28</v>
      </c>
      <c r="F507" s="443" t="s">
        <v>29</v>
      </c>
      <c r="G507" s="435" t="s">
        <v>30</v>
      </c>
      <c r="H507" s="289"/>
    </row>
    <row r="508" spans="1:141" s="140" customFormat="1" ht="24" customHeight="1" x14ac:dyDescent="0.2">
      <c r="A508" s="145" t="s">
        <v>587</v>
      </c>
      <c r="B508" s="146" t="s">
        <v>588</v>
      </c>
      <c r="C508" s="440"/>
      <c r="D508" s="440"/>
      <c r="E508" s="442"/>
      <c r="F508" s="444"/>
      <c r="G508" s="436"/>
      <c r="H508" s="130"/>
      <c r="I508" s="289"/>
      <c r="J508" s="289"/>
      <c r="K508" s="289"/>
      <c r="L508" s="289"/>
      <c r="M508" s="289"/>
      <c r="N508" s="289"/>
      <c r="O508" s="289"/>
      <c r="P508" s="289"/>
      <c r="Q508" s="289"/>
      <c r="R508" s="289"/>
      <c r="S508" s="289"/>
      <c r="T508" s="289"/>
      <c r="U508" s="290"/>
      <c r="V508" s="290"/>
      <c r="W508" s="290"/>
      <c r="X508" s="290"/>
      <c r="Y508" s="290"/>
      <c r="Z508" s="290"/>
      <c r="AA508" s="290"/>
      <c r="AB508" s="290"/>
      <c r="AC508" s="290"/>
      <c r="AD508" s="290"/>
      <c r="AE508" s="290"/>
      <c r="AF508" s="290"/>
      <c r="AG508" s="290"/>
      <c r="AH508" s="290"/>
      <c r="AI508" s="290"/>
      <c r="AJ508" s="290"/>
      <c r="AK508" s="290"/>
      <c r="AL508" s="290"/>
      <c r="AM508" s="290"/>
      <c r="AN508" s="290"/>
      <c r="AO508" s="290"/>
      <c r="AP508" s="290"/>
      <c r="AQ508" s="290"/>
      <c r="AR508" s="290"/>
      <c r="AS508" s="290"/>
      <c r="AT508" s="290"/>
      <c r="AU508" s="290"/>
      <c r="AV508" s="290"/>
      <c r="AW508" s="290"/>
      <c r="AX508" s="290"/>
      <c r="AY508" s="290"/>
      <c r="AZ508" s="290"/>
      <c r="BA508" s="290"/>
      <c r="BB508" s="290"/>
      <c r="BC508" s="290"/>
      <c r="BD508" s="290"/>
      <c r="BE508" s="290"/>
      <c r="BF508" s="290"/>
      <c r="BG508" s="290"/>
      <c r="BH508" s="290"/>
      <c r="BI508" s="290"/>
      <c r="BJ508" s="290"/>
      <c r="BK508" s="290"/>
      <c r="BL508" s="290"/>
      <c r="BM508" s="290"/>
      <c r="BN508" s="290"/>
      <c r="BO508" s="290"/>
      <c r="BP508" s="290"/>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c r="DB508" s="290"/>
      <c r="DC508" s="290"/>
      <c r="DD508" s="290"/>
      <c r="DE508" s="290"/>
      <c r="DF508" s="290"/>
      <c r="DG508" s="290"/>
      <c r="DH508" s="290"/>
      <c r="DI508" s="290"/>
      <c r="DJ508" s="290"/>
      <c r="DK508" s="290"/>
      <c r="DL508" s="290"/>
      <c r="DM508" s="290"/>
      <c r="DN508" s="290"/>
      <c r="DO508" s="290"/>
      <c r="DP508" s="290"/>
      <c r="DQ508" s="290"/>
      <c r="DR508" s="290"/>
      <c r="DS508" s="290"/>
      <c r="DT508" s="290"/>
      <c r="DU508" s="290"/>
      <c r="DV508" s="290"/>
      <c r="DW508" s="290"/>
      <c r="DX508" s="290"/>
      <c r="DY508" s="290"/>
      <c r="DZ508" s="290"/>
      <c r="EA508" s="290"/>
      <c r="EB508" s="290"/>
      <c r="EC508" s="290"/>
      <c r="ED508" s="290"/>
      <c r="EE508" s="290"/>
      <c r="EF508" s="290"/>
      <c r="EG508" s="290"/>
      <c r="EH508" s="290"/>
      <c r="EI508" s="290"/>
      <c r="EJ508" s="290"/>
      <c r="EK508" s="290"/>
    </row>
    <row r="509" spans="1:141" ht="24" customHeight="1" x14ac:dyDescent="0.2">
      <c r="A509" s="205"/>
      <c r="B509" s="147"/>
      <c r="C509" s="203" t="s">
        <v>726</v>
      </c>
      <c r="D509" s="148"/>
      <c r="E509" s="149"/>
      <c r="F509" s="150"/>
      <c r="G509" s="151"/>
    </row>
    <row r="510" spans="1:141" s="289" customFormat="1" ht="24" customHeight="1" x14ac:dyDescent="0.2">
      <c r="A510" s="283" t="str">
        <f>IFERROR(VLOOKUP(C510,Tabla_Insumos,5,FALSE),"")</f>
        <v/>
      </c>
      <c r="B510" s="284" t="str">
        <f>IFERROR(VLOOKUP(C510,Tabla_Insumos,6,FALSE),"")</f>
        <v/>
      </c>
      <c r="C510" s="285"/>
      <c r="D510" s="286" t="str">
        <f t="shared" ref="D510:D511" si="235">IFERROR(VLOOKUP(C510,Tabla_Insumos,2,FALSE),"")</f>
        <v/>
      </c>
      <c r="E510" s="421">
        <v>1</v>
      </c>
      <c r="F510" s="287">
        <f>IFERROR(VLOOKUP(C510,Tabla_Insumos,4,FALSE),0)</f>
        <v>0</v>
      </c>
      <c r="G510" s="288">
        <f>ROUND(E510*F510,2)</f>
        <v>0</v>
      </c>
      <c r="H510" s="130"/>
    </row>
    <row r="511" spans="1:141" s="289" customFormat="1" ht="24" customHeight="1" x14ac:dyDescent="0.2">
      <c r="A511" s="283" t="str">
        <f>IFERROR(VLOOKUP(C511,Tabla_Insumos,5,FALSE),"")</f>
        <v/>
      </c>
      <c r="B511" s="284" t="str">
        <f>IFERROR(VLOOKUP(C511,Tabla_Insumos,6,FALSE),"")</f>
        <v/>
      </c>
      <c r="C511" s="285"/>
      <c r="D511" s="286" t="str">
        <f t="shared" si="235"/>
        <v/>
      </c>
      <c r="E511" s="421"/>
      <c r="F511" s="287">
        <f>IFERROR(VLOOKUP(C511,Tabla_Insumos,4,FALSE),0)</f>
        <v>0</v>
      </c>
      <c r="G511" s="288">
        <f>ROUND(E511*F511,2)</f>
        <v>0</v>
      </c>
      <c r="H511" s="130"/>
    </row>
    <row r="512" spans="1:141" s="289" customFormat="1" ht="24" customHeight="1" x14ac:dyDescent="0.2">
      <c r="A512" s="283"/>
      <c r="B512" s="284"/>
      <c r="C512" s="285"/>
      <c r="D512" s="286"/>
      <c r="E512" s="421"/>
      <c r="F512" s="287"/>
      <c r="G512" s="288">
        <f t="shared" ref="G512:G515" si="236">ROUND(E512*F512,2)</f>
        <v>0</v>
      </c>
      <c r="H512" s="130"/>
    </row>
    <row r="513" spans="1:9" s="289" customFormat="1" ht="24" customHeight="1" x14ac:dyDescent="0.2">
      <c r="A513" s="283"/>
      <c r="B513" s="284"/>
      <c r="C513" s="285"/>
      <c r="D513" s="286"/>
      <c r="E513" s="421"/>
      <c r="F513" s="287"/>
      <c r="G513" s="288">
        <f t="shared" si="236"/>
        <v>0</v>
      </c>
      <c r="H513" s="130"/>
    </row>
    <row r="514" spans="1:9" s="289" customFormat="1" ht="24" customHeight="1" x14ac:dyDescent="0.2">
      <c r="A514" s="283" t="str">
        <f t="shared" ref="A514:A515" si="237">IFERROR(VLOOKUP(C514,Tabla_Insumos,4,FALSE),"")</f>
        <v/>
      </c>
      <c r="B514" s="284" t="str">
        <f t="shared" ref="B514:B515" si="238">IFERROR(VLOOKUP(C514,Tabla_Insumos,5,FALSE),"")</f>
        <v/>
      </c>
      <c r="C514" s="285"/>
      <c r="D514" s="286" t="str">
        <f t="shared" ref="D514:D515" si="239">IFERROR(VLOOKUP(C514,Tabla_Insumos,2,FALSE),"")</f>
        <v/>
      </c>
      <c r="E514" s="421"/>
      <c r="F514" s="287">
        <f t="shared" ref="F514:F515" si="240">IFERROR(VLOOKUP(C514,Tabla_Insumos,3,FALSE),0)</f>
        <v>0</v>
      </c>
      <c r="G514" s="288">
        <f t="shared" si="236"/>
        <v>0</v>
      </c>
      <c r="H514" s="130"/>
    </row>
    <row r="515" spans="1:9" s="289" customFormat="1" ht="24" customHeight="1" x14ac:dyDescent="0.2">
      <c r="A515" s="283" t="str">
        <f t="shared" si="237"/>
        <v/>
      </c>
      <c r="B515" s="284" t="str">
        <f t="shared" si="238"/>
        <v/>
      </c>
      <c r="C515" s="285"/>
      <c r="D515" s="286" t="str">
        <f t="shared" si="239"/>
        <v/>
      </c>
      <c r="E515" s="421"/>
      <c r="F515" s="287">
        <f t="shared" si="240"/>
        <v>0</v>
      </c>
      <c r="G515" s="288">
        <f t="shared" si="236"/>
        <v>0</v>
      </c>
      <c r="H515" s="130"/>
    </row>
    <row r="516" spans="1:9" s="289" customFormat="1" ht="24" customHeight="1" x14ac:dyDescent="0.2">
      <c r="A516" s="152"/>
      <c r="B516" s="130"/>
      <c r="C516" s="130"/>
      <c r="D516" s="140"/>
      <c r="E516" s="410"/>
      <c r="F516" s="206" t="s">
        <v>31</v>
      </c>
      <c r="G516" s="153">
        <f>SUBTOTAL(9,G510:G515)</f>
        <v>0</v>
      </c>
      <c r="H516" s="130"/>
    </row>
    <row r="517" spans="1:9" s="289" customFormat="1" ht="24" customHeight="1" x14ac:dyDescent="0.2">
      <c r="A517" s="152"/>
      <c r="B517" s="130"/>
      <c r="C517" s="154" t="s">
        <v>727</v>
      </c>
      <c r="D517" s="140"/>
      <c r="E517" s="410"/>
      <c r="F517" s="141"/>
      <c r="G517" s="155"/>
      <c r="H517" s="130"/>
    </row>
    <row r="518" spans="1:9" s="289" customFormat="1" ht="24" customHeight="1" x14ac:dyDescent="0.2">
      <c r="A518" s="283" t="str">
        <f t="shared" ref="A518:A523" si="241">IFERROR(VLOOKUP(C518,Tabla_Insumos,5,FALSE),"")</f>
        <v/>
      </c>
      <c r="B518" s="284" t="str">
        <f t="shared" ref="B518:B523" si="242">IFERROR(VLOOKUP(C518,Tabla_Insumos,6,FALSE),"")</f>
        <v/>
      </c>
      <c r="C518" s="285"/>
      <c r="D518" s="286" t="str">
        <f t="shared" ref="D518:D523" si="243">IFERROR(VLOOKUP(C518,Tabla_Insumos,2,FALSE),"")</f>
        <v/>
      </c>
      <c r="E518" s="421">
        <v>50</v>
      </c>
      <c r="F518" s="287">
        <f t="shared" ref="F518:F523" si="244">IFERROR(VLOOKUP(C518,Tabla_Insumos,4,FALSE),0)</f>
        <v>0</v>
      </c>
      <c r="G518" s="288">
        <f>ROUND(E518*F518,2)</f>
        <v>0</v>
      </c>
      <c r="H518" s="130"/>
    </row>
    <row r="519" spans="1:9" s="289" customFormat="1" ht="24" customHeight="1" x14ac:dyDescent="0.2">
      <c r="A519" s="283" t="str">
        <f t="shared" si="241"/>
        <v/>
      </c>
      <c r="B519" s="284" t="str">
        <f t="shared" si="242"/>
        <v/>
      </c>
      <c r="C519" s="285"/>
      <c r="D519" s="286" t="str">
        <f t="shared" si="243"/>
        <v/>
      </c>
      <c r="E519" s="421">
        <v>50</v>
      </c>
      <c r="F519" s="287">
        <f t="shared" si="244"/>
        <v>0</v>
      </c>
      <c r="G519" s="288">
        <f t="shared" ref="G519:G523" si="245">ROUND(E519*F519,2)</f>
        <v>0</v>
      </c>
      <c r="H519" s="130"/>
    </row>
    <row r="520" spans="1:9" s="289" customFormat="1" ht="24" customHeight="1" x14ac:dyDescent="0.2">
      <c r="A520" s="283" t="str">
        <f t="shared" si="241"/>
        <v/>
      </c>
      <c r="B520" s="284" t="str">
        <f t="shared" si="242"/>
        <v/>
      </c>
      <c r="C520" s="285"/>
      <c r="D520" s="286" t="str">
        <f t="shared" si="243"/>
        <v/>
      </c>
      <c r="E520" s="421">
        <v>55</v>
      </c>
      <c r="F520" s="287">
        <f t="shared" si="244"/>
        <v>0</v>
      </c>
      <c r="G520" s="288">
        <f t="shared" si="245"/>
        <v>0</v>
      </c>
      <c r="H520" s="130"/>
    </row>
    <row r="521" spans="1:9" s="289" customFormat="1" ht="24" customHeight="1" x14ac:dyDescent="0.2">
      <c r="A521" s="283" t="str">
        <f t="shared" si="241"/>
        <v/>
      </c>
      <c r="B521" s="284" t="str">
        <f t="shared" si="242"/>
        <v/>
      </c>
      <c r="C521" s="285"/>
      <c r="D521" s="286" t="str">
        <f t="shared" si="243"/>
        <v/>
      </c>
      <c r="E521" s="421">
        <v>55</v>
      </c>
      <c r="F521" s="287">
        <f t="shared" si="244"/>
        <v>0</v>
      </c>
      <c r="G521" s="288">
        <f t="shared" si="245"/>
        <v>0</v>
      </c>
      <c r="H521" s="140"/>
      <c r="I521" s="290"/>
    </row>
    <row r="522" spans="1:9" s="289" customFormat="1" ht="24" customHeight="1" x14ac:dyDescent="0.2">
      <c r="A522" s="283" t="str">
        <f t="shared" si="241"/>
        <v/>
      </c>
      <c r="B522" s="284" t="str">
        <f t="shared" si="242"/>
        <v/>
      </c>
      <c r="C522" s="285"/>
      <c r="D522" s="286" t="str">
        <f t="shared" si="243"/>
        <v/>
      </c>
      <c r="E522" s="421">
        <v>0</v>
      </c>
      <c r="F522" s="287">
        <f t="shared" si="244"/>
        <v>0</v>
      </c>
      <c r="G522" s="288">
        <f t="shared" si="245"/>
        <v>0</v>
      </c>
      <c r="H522" s="130"/>
    </row>
    <row r="523" spans="1:9" ht="24" customHeight="1" x14ac:dyDescent="0.2">
      <c r="A523" s="283" t="str">
        <f t="shared" si="241"/>
        <v/>
      </c>
      <c r="B523" s="284" t="str">
        <f t="shared" si="242"/>
        <v/>
      </c>
      <c r="C523" s="285"/>
      <c r="D523" s="286" t="str">
        <f t="shared" si="243"/>
        <v/>
      </c>
      <c r="E523" s="421">
        <v>0</v>
      </c>
      <c r="F523" s="287">
        <f t="shared" si="244"/>
        <v>0</v>
      </c>
      <c r="G523" s="288">
        <f t="shared" si="245"/>
        <v>0</v>
      </c>
      <c r="H523" s="289"/>
    </row>
    <row r="524" spans="1:9" ht="24" customHeight="1" x14ac:dyDescent="0.2">
      <c r="A524" s="152"/>
      <c r="D524" s="140"/>
      <c r="E524" s="410"/>
      <c r="F524" s="206" t="s">
        <v>32</v>
      </c>
      <c r="G524" s="153">
        <f>SUBTOTAL(9,G518:G523)</f>
        <v>0</v>
      </c>
      <c r="H524" s="289"/>
    </row>
    <row r="525" spans="1:9" s="289" customFormat="1" ht="24" customHeight="1" x14ac:dyDescent="0.2">
      <c r="A525" s="152"/>
      <c r="B525" s="130"/>
      <c r="C525" s="154" t="s">
        <v>728</v>
      </c>
      <c r="D525" s="140"/>
      <c r="E525" s="410"/>
      <c r="F525" s="141"/>
      <c r="G525" s="155"/>
    </row>
    <row r="526" spans="1:9" s="289" customFormat="1" ht="24" customHeight="1" x14ac:dyDescent="0.2">
      <c r="A526" s="283" t="str">
        <f>IFERROR(VLOOKUP(C526,Tabla_Insumos,5,FALSE),"")</f>
        <v/>
      </c>
      <c r="B526" s="284" t="str">
        <f>IFERROR(VLOOKUP(C526,Tabla_Insumos,6,FALSE),"")</f>
        <v/>
      </c>
      <c r="C526" s="285"/>
      <c r="D526" s="286" t="str">
        <f t="shared" ref="D526:D527" si="246">IFERROR(VLOOKUP(C526,Tabla_Insumos,2,FALSE),"")</f>
        <v/>
      </c>
      <c r="E526" s="421">
        <v>0.5</v>
      </c>
      <c r="F526" s="287">
        <f>IFERROR(VLOOKUP(C526,Tabla_Insumos,4,FALSE),0)</f>
        <v>0</v>
      </c>
      <c r="G526" s="288">
        <f t="shared" ref="G526:G527" si="247">ROUND(E526*F526,2)</f>
        <v>0</v>
      </c>
      <c r="H526" s="130"/>
    </row>
    <row r="527" spans="1:9" s="289" customFormat="1" ht="24" customHeight="1" x14ac:dyDescent="0.2">
      <c r="A527" s="283" t="str">
        <f>IFERROR(VLOOKUP(C527,Tabla_Insumos,5,FALSE),"")</f>
        <v/>
      </c>
      <c r="B527" s="284" t="str">
        <f>IFERROR(VLOOKUP(C527,Tabla_Insumos,6,FALSE),"")</f>
        <v/>
      </c>
      <c r="C527" s="285"/>
      <c r="D527" s="286" t="str">
        <f t="shared" si="246"/>
        <v/>
      </c>
      <c r="E527" s="425"/>
      <c r="F527" s="287">
        <f>IFERROR(VLOOKUP(C527,Tabla_Insumos,4,FALSE),0)</f>
        <v>0</v>
      </c>
      <c r="G527" s="288">
        <f t="shared" si="247"/>
        <v>0</v>
      </c>
      <c r="H527" s="130"/>
    </row>
    <row r="528" spans="1:9" s="289" customFormat="1" ht="24" customHeight="1" x14ac:dyDescent="0.2">
      <c r="A528" s="283"/>
      <c r="B528" s="284"/>
      <c r="C528" s="285"/>
      <c r="D528" s="286"/>
      <c r="E528" s="421"/>
      <c r="F528" s="287"/>
      <c r="G528" s="288"/>
    </row>
    <row r="529" spans="1:141" ht="24" customHeight="1" x14ac:dyDescent="0.2">
      <c r="A529" s="283"/>
      <c r="B529" s="284"/>
      <c r="C529" s="285"/>
      <c r="D529" s="286"/>
      <c r="E529" s="421"/>
      <c r="F529" s="287"/>
      <c r="G529" s="288"/>
      <c r="H529" s="289"/>
    </row>
    <row r="530" spans="1:141" ht="24" customHeight="1" x14ac:dyDescent="0.2">
      <c r="A530" s="283"/>
      <c r="B530" s="284"/>
      <c r="C530" s="285"/>
      <c r="D530" s="286"/>
      <c r="E530" s="421"/>
      <c r="F530" s="287"/>
      <c r="G530" s="288"/>
      <c r="H530" s="289"/>
    </row>
    <row r="531" spans="1:141" ht="24" customHeight="1" x14ac:dyDescent="0.2">
      <c r="A531" s="283"/>
      <c r="B531" s="284"/>
      <c r="C531" s="285"/>
      <c r="D531" s="286"/>
      <c r="E531" s="421"/>
      <c r="F531" s="287"/>
      <c r="G531" s="288"/>
    </row>
    <row r="532" spans="1:141" ht="24" customHeight="1" x14ac:dyDescent="0.2">
      <c r="A532" s="283" t="str">
        <f t="shared" ref="A532:A533" si="248">IFERROR(VLOOKUP(C532,Tabla_Insumos,4,FALSE),"")</f>
        <v/>
      </c>
      <c r="B532" s="284" t="str">
        <f t="shared" ref="B532:B533" si="249">IFERROR(VLOOKUP(C532,Tabla_Insumos,5,FALSE),"")</f>
        <v/>
      </c>
      <c r="C532" s="285"/>
      <c r="D532" s="286" t="str">
        <f t="shared" ref="D532:D533" si="250">IFERROR(VLOOKUP(C532,Tabla_Insumos,2,FALSE),"")</f>
        <v/>
      </c>
      <c r="E532" s="421"/>
      <c r="F532" s="287">
        <f t="shared" ref="F532:F533" si="251">IFERROR(VLOOKUP(C532,Tabla_Insumos,3,FALSE),0)</f>
        <v>0</v>
      </c>
      <c r="G532" s="288">
        <f t="shared" ref="G532:G533" si="252">ROUND(E532*F532,2)</f>
        <v>0</v>
      </c>
    </row>
    <row r="533" spans="1:141" ht="24" customHeight="1" x14ac:dyDescent="0.2">
      <c r="A533" s="283" t="str">
        <f t="shared" si="248"/>
        <v/>
      </c>
      <c r="B533" s="284" t="str">
        <f t="shared" si="249"/>
        <v/>
      </c>
      <c r="C533" s="285"/>
      <c r="D533" s="286" t="str">
        <f t="shared" si="250"/>
        <v/>
      </c>
      <c r="E533" s="421"/>
      <c r="F533" s="287">
        <f t="shared" si="251"/>
        <v>0</v>
      </c>
      <c r="G533" s="288">
        <f t="shared" si="252"/>
        <v>0</v>
      </c>
      <c r="H533" s="289"/>
    </row>
    <row r="534" spans="1:141" ht="24" customHeight="1" x14ac:dyDescent="0.2">
      <c r="A534" s="156"/>
      <c r="B534" s="140"/>
      <c r="D534" s="140"/>
      <c r="E534" s="410"/>
      <c r="F534" s="206" t="s">
        <v>33</v>
      </c>
      <c r="G534" s="153">
        <f>SUBTOTAL(9,G526:G533)</f>
        <v>0</v>
      </c>
      <c r="H534" s="289"/>
    </row>
    <row r="535" spans="1:141" ht="24" customHeight="1" thickBot="1" x14ac:dyDescent="0.25">
      <c r="A535" s="157"/>
      <c r="B535" s="158"/>
      <c r="C535" s="159"/>
      <c r="D535" s="158"/>
      <c r="E535" s="422"/>
      <c r="F535" s="160"/>
      <c r="G535" s="161"/>
      <c r="H535" s="289"/>
    </row>
    <row r="536" spans="1:141" s="140" customFormat="1" ht="24" customHeight="1" thickBot="1" x14ac:dyDescent="0.25">
      <c r="A536" s="343" t="str">
        <f>B505</f>
        <v>3.1</v>
      </c>
      <c r="B536" s="162" t="str">
        <f>C505</f>
        <v>Hablitacion de red media presion PE/Ac</v>
      </c>
      <c r="C536" s="163"/>
      <c r="D536" s="163" t="s">
        <v>34</v>
      </c>
      <c r="E536" s="164"/>
      <c r="F536" s="165" t="s">
        <v>35</v>
      </c>
      <c r="G536" s="166">
        <f>SUBTOTAL(9,G510:G535)</f>
        <v>0</v>
      </c>
      <c r="H536" s="130"/>
      <c r="I536" s="289"/>
      <c r="J536" s="289"/>
      <c r="K536" s="289"/>
      <c r="L536" s="289"/>
      <c r="M536" s="289"/>
      <c r="N536" s="289"/>
      <c r="O536" s="289"/>
      <c r="P536" s="289"/>
      <c r="Q536" s="289"/>
      <c r="R536" s="289"/>
      <c r="S536" s="289"/>
      <c r="T536" s="289"/>
      <c r="U536" s="290"/>
      <c r="V536" s="290"/>
      <c r="W536" s="290"/>
      <c r="X536" s="290"/>
      <c r="Y536" s="290"/>
      <c r="Z536" s="290"/>
      <c r="AA536" s="290"/>
      <c r="AB536" s="290"/>
      <c r="AC536" s="290"/>
      <c r="AD536" s="290"/>
      <c r="AE536" s="290"/>
      <c r="AF536" s="290"/>
      <c r="AG536" s="290"/>
      <c r="AH536" s="290"/>
      <c r="AI536" s="290"/>
      <c r="AJ536" s="290"/>
      <c r="AK536" s="290"/>
      <c r="AL536" s="290"/>
      <c r="AM536" s="290"/>
      <c r="AN536" s="290"/>
      <c r="AO536" s="290"/>
      <c r="AP536" s="290"/>
      <c r="AQ536" s="290"/>
      <c r="AR536" s="290"/>
      <c r="AS536" s="290"/>
      <c r="AT536" s="290"/>
      <c r="AU536" s="290"/>
      <c r="AV536" s="290"/>
      <c r="AW536" s="290"/>
      <c r="AX536" s="290"/>
      <c r="AY536" s="290"/>
      <c r="AZ536" s="290"/>
      <c r="BA536" s="290"/>
      <c r="BB536" s="290"/>
      <c r="BC536" s="290"/>
      <c r="BD536" s="290"/>
      <c r="BE536" s="290"/>
      <c r="BF536" s="290"/>
      <c r="BG536" s="290"/>
      <c r="BH536" s="290"/>
      <c r="BI536" s="290"/>
      <c r="BJ536" s="290"/>
      <c r="BK536" s="290"/>
      <c r="BL536" s="290"/>
      <c r="BM536" s="290"/>
      <c r="BN536" s="290"/>
      <c r="BO536" s="290"/>
      <c r="BP536" s="290"/>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c r="DB536" s="290"/>
      <c r="DC536" s="290"/>
      <c r="DD536" s="290"/>
      <c r="DE536" s="290"/>
      <c r="DF536" s="290"/>
      <c r="DG536" s="290"/>
      <c r="DH536" s="290"/>
      <c r="DI536" s="290"/>
      <c r="DJ536" s="290"/>
      <c r="DK536" s="290"/>
      <c r="DL536" s="290"/>
      <c r="DM536" s="290"/>
      <c r="DN536" s="290"/>
      <c r="DO536" s="290"/>
      <c r="DP536" s="290"/>
      <c r="DQ536" s="290"/>
      <c r="DR536" s="290"/>
      <c r="DS536" s="290"/>
      <c r="DT536" s="290"/>
      <c r="DU536" s="290"/>
      <c r="DV536" s="290"/>
      <c r="DW536" s="290"/>
      <c r="DX536" s="290"/>
      <c r="DY536" s="290"/>
      <c r="DZ536" s="290"/>
      <c r="EA536" s="290"/>
      <c r="EB536" s="290"/>
      <c r="EC536" s="290"/>
      <c r="ED536" s="290"/>
      <c r="EE536" s="290"/>
      <c r="EF536" s="290"/>
      <c r="EG536" s="290"/>
      <c r="EH536" s="290"/>
      <c r="EI536" s="290"/>
      <c r="EJ536" s="290"/>
      <c r="EK536" s="290"/>
    </row>
    <row r="537" spans="1:141" ht="24" customHeight="1" thickTop="1" thickBot="1" x14ac:dyDescent="0.25">
      <c r="A537" s="408"/>
      <c r="B537" s="409"/>
      <c r="C537" s="140"/>
      <c r="D537" s="140"/>
      <c r="E537" s="410"/>
      <c r="F537" s="411"/>
      <c r="G537" s="412"/>
      <c r="H537" s="405">
        <f>+G575*Coeficiente_Paso</f>
        <v>0</v>
      </c>
    </row>
    <row r="538" spans="1:141" s="289" customFormat="1" ht="24" customHeight="1" thickTop="1" x14ac:dyDescent="0.2">
      <c r="A538" s="193" t="s">
        <v>37</v>
      </c>
      <c r="B538" s="194"/>
      <c r="C538" s="194"/>
      <c r="D538" s="194"/>
      <c r="E538" s="419"/>
      <c r="F538" s="194"/>
      <c r="G538" s="195"/>
      <c r="H538" s="405"/>
    </row>
    <row r="539" spans="1:141" s="289" customFormat="1" ht="24" customHeight="1" x14ac:dyDescent="0.2">
      <c r="A539" s="131" t="s">
        <v>724</v>
      </c>
      <c r="B539" s="132" t="str">
        <f>Comitente</f>
        <v>DIRECCIÓN PROVINCIAL RED DE GAS</v>
      </c>
      <c r="C539" s="127"/>
      <c r="D539" s="133"/>
      <c r="E539" s="133"/>
      <c r="F539" s="134"/>
      <c r="G539" s="135"/>
    </row>
    <row r="540" spans="1:141" s="289" customFormat="1" ht="24" customHeight="1" x14ac:dyDescent="0.2">
      <c r="A540" s="131" t="s">
        <v>725</v>
      </c>
      <c r="B540" s="132">
        <f>Contratista</f>
        <v>0</v>
      </c>
      <c r="C540" s="128"/>
      <c r="D540" s="128"/>
      <c r="E540" s="420"/>
      <c r="F540" s="136"/>
      <c r="G540" s="137"/>
    </row>
    <row r="541" spans="1:141" s="289" customFormat="1" ht="24" customHeight="1" x14ac:dyDescent="0.2">
      <c r="A541" s="131" t="s">
        <v>24</v>
      </c>
      <c r="B541" s="132" t="str">
        <f>Obra</f>
        <v>RED DE MEDIA PRESIÓN LOTEO CENTENARIO Y VILLA VIRGEN DEL ROSARIO</v>
      </c>
      <c r="C541" s="128"/>
      <c r="D541" s="128"/>
      <c r="E541" s="420"/>
      <c r="F541" s="136" t="s">
        <v>38</v>
      </c>
      <c r="G541" s="138">
        <f>Fecha_Base</f>
        <v>0</v>
      </c>
    </row>
    <row r="542" spans="1:141" s="289" customFormat="1" ht="24" customHeight="1" x14ac:dyDescent="0.2">
      <c r="A542" s="139" t="s">
        <v>723</v>
      </c>
      <c r="B542" s="129" t="str">
        <f>Ubicación</f>
        <v>Departamento Chimbas</v>
      </c>
      <c r="C542" s="129"/>
      <c r="D542" s="140"/>
      <c r="E542" s="410"/>
      <c r="F542" s="141"/>
      <c r="G542" s="142"/>
      <c r="H542" s="130"/>
    </row>
    <row r="543" spans="1:141" s="289" customFormat="1" ht="24" customHeight="1" x14ac:dyDescent="0.2">
      <c r="A543" s="139" t="s">
        <v>39</v>
      </c>
      <c r="B543" s="21">
        <f>IFERROR(VALUE(LEFT(B544,FIND(".",B544)-1)),"")</f>
        <v>3</v>
      </c>
      <c r="C543" s="130" t="str">
        <f>IFERROR(VLOOKUP(B543,Tabla_CyP,2,FALSE),"")</f>
        <v>TRABAJOS FINALES</v>
      </c>
      <c r="D543" s="130" t="str">
        <f>IFERROR(VALUE(LEFT(B543,FIND("-",B543)-1)),"")</f>
        <v/>
      </c>
      <c r="E543" s="410"/>
      <c r="F543" s="141"/>
      <c r="G543" s="142"/>
      <c r="H543" s="130"/>
    </row>
    <row r="544" spans="1:141" s="289" customFormat="1" ht="24" customHeight="1" x14ac:dyDescent="0.2">
      <c r="A544" s="139" t="s">
        <v>25</v>
      </c>
      <c r="B544" s="143" t="s">
        <v>1374</v>
      </c>
      <c r="C544" s="130" t="str">
        <f>IFERROR(VLOOKUP(B544,Tabla_CyP,2,FALSE),"")</f>
        <v>Limpieza de Obra</v>
      </c>
      <c r="D544" s="140"/>
      <c r="E544" s="410"/>
      <c r="F544" s="136" t="s">
        <v>26</v>
      </c>
      <c r="G544" s="144" t="str">
        <f>IFERROR(VLOOKUP(B544,Tabla_CyP,4,FALSE),"")</f>
        <v>GL</v>
      </c>
    </row>
    <row r="545" spans="1:9" s="289" customFormat="1" ht="24" customHeight="1" x14ac:dyDescent="0.2">
      <c r="A545" s="139"/>
      <c r="B545" s="129"/>
      <c r="C545" s="130"/>
      <c r="D545" s="140"/>
      <c r="E545" s="410"/>
      <c r="F545" s="141"/>
      <c r="G545" s="142"/>
    </row>
    <row r="546" spans="1:9" s="289" customFormat="1" ht="24" customHeight="1" x14ac:dyDescent="0.2">
      <c r="A546" s="437" t="s">
        <v>586</v>
      </c>
      <c r="B546" s="438"/>
      <c r="C546" s="439" t="s">
        <v>0</v>
      </c>
      <c r="D546" s="439" t="s">
        <v>27</v>
      </c>
      <c r="E546" s="441" t="s">
        <v>28</v>
      </c>
      <c r="F546" s="443" t="s">
        <v>29</v>
      </c>
      <c r="G546" s="435" t="s">
        <v>30</v>
      </c>
    </row>
    <row r="547" spans="1:9" s="289" customFormat="1" ht="24" customHeight="1" x14ac:dyDescent="0.2">
      <c r="A547" s="145" t="s">
        <v>587</v>
      </c>
      <c r="B547" s="146" t="s">
        <v>588</v>
      </c>
      <c r="C547" s="440"/>
      <c r="D547" s="440"/>
      <c r="E547" s="442"/>
      <c r="F547" s="444"/>
      <c r="G547" s="436"/>
      <c r="H547" s="130"/>
    </row>
    <row r="548" spans="1:9" s="289" customFormat="1" ht="24" customHeight="1" x14ac:dyDescent="0.2">
      <c r="A548" s="205"/>
      <c r="B548" s="147"/>
      <c r="C548" s="203" t="s">
        <v>726</v>
      </c>
      <c r="D548" s="148"/>
      <c r="E548" s="149"/>
      <c r="F548" s="150"/>
      <c r="G548" s="151"/>
      <c r="H548" s="130"/>
    </row>
    <row r="549" spans="1:9" s="289" customFormat="1" ht="24" customHeight="1" x14ac:dyDescent="0.2">
      <c r="A549" s="283" t="str">
        <f>IFERROR(VLOOKUP(C549,Tabla_Insumos,5,FALSE),"")</f>
        <v/>
      </c>
      <c r="B549" s="284" t="str">
        <f>IFERROR(VLOOKUP(C549,Tabla_Insumos,6,FALSE),"")</f>
        <v/>
      </c>
      <c r="C549" s="285"/>
      <c r="D549" s="286" t="str">
        <f t="shared" ref="D549:D550" si="253">IFERROR(VLOOKUP(C549,Tabla_Insumos,2,FALSE),"")</f>
        <v/>
      </c>
      <c r="E549" s="421"/>
      <c r="F549" s="287">
        <f>IFERROR(VLOOKUP(C549,Tabla_Insumos,4,FALSE),0)</f>
        <v>0</v>
      </c>
      <c r="G549" s="288">
        <f>ROUND(E549*F549,2)</f>
        <v>0</v>
      </c>
      <c r="H549" s="130"/>
    </row>
    <row r="550" spans="1:9" s="289" customFormat="1" ht="24" customHeight="1" x14ac:dyDescent="0.2">
      <c r="A550" s="283" t="str">
        <f>IFERROR(VLOOKUP(C550,Tabla_Insumos,5,FALSE),"")</f>
        <v/>
      </c>
      <c r="B550" s="284" t="str">
        <f>IFERROR(VLOOKUP(C550,Tabla_Insumos,6,FALSE),"")</f>
        <v/>
      </c>
      <c r="C550" s="285"/>
      <c r="D550" s="286" t="str">
        <f t="shared" si="253"/>
        <v/>
      </c>
      <c r="E550" s="421"/>
      <c r="F550" s="287">
        <f>IFERROR(VLOOKUP(C550,Tabla_Insumos,4,FALSE),0)</f>
        <v>0</v>
      </c>
      <c r="G550" s="288">
        <f>ROUND(E550*F550,2)</f>
        <v>0</v>
      </c>
      <c r="H550" s="130"/>
    </row>
    <row r="551" spans="1:9" s="289" customFormat="1" ht="24" customHeight="1" x14ac:dyDescent="0.2">
      <c r="A551" s="283"/>
      <c r="B551" s="284"/>
      <c r="C551" s="285"/>
      <c r="D551" s="286"/>
      <c r="E551" s="421"/>
      <c r="F551" s="287"/>
      <c r="G551" s="288">
        <f t="shared" ref="G551:G554" si="254">ROUND(E551*F551,2)</f>
        <v>0</v>
      </c>
      <c r="H551" s="130"/>
    </row>
    <row r="552" spans="1:9" ht="24" customHeight="1" x14ac:dyDescent="0.2">
      <c r="A552" s="283"/>
      <c r="B552" s="284"/>
      <c r="C552" s="285"/>
      <c r="D552" s="286"/>
      <c r="E552" s="421"/>
      <c r="F552" s="287"/>
      <c r="G552" s="288">
        <f t="shared" si="254"/>
        <v>0</v>
      </c>
    </row>
    <row r="553" spans="1:9" ht="24" customHeight="1" x14ac:dyDescent="0.2">
      <c r="A553" s="283" t="str">
        <f t="shared" ref="A553:A554" si="255">IFERROR(VLOOKUP(C553,Tabla_Insumos,4,FALSE),"")</f>
        <v/>
      </c>
      <c r="B553" s="284" t="str">
        <f t="shared" ref="B553:B554" si="256">IFERROR(VLOOKUP(C553,Tabla_Insumos,5,FALSE),"")</f>
        <v/>
      </c>
      <c r="C553" s="285"/>
      <c r="D553" s="286" t="str">
        <f t="shared" ref="D553:D554" si="257">IFERROR(VLOOKUP(C553,Tabla_Insumos,2,FALSE),"")</f>
        <v/>
      </c>
      <c r="E553" s="421"/>
      <c r="F553" s="287">
        <f t="shared" ref="F553:F554" si="258">IFERROR(VLOOKUP(C553,Tabla_Insumos,3,FALSE),0)</f>
        <v>0</v>
      </c>
      <c r="G553" s="288">
        <f t="shared" si="254"/>
        <v>0</v>
      </c>
    </row>
    <row r="554" spans="1:9" s="289" customFormat="1" ht="24" customHeight="1" x14ac:dyDescent="0.2">
      <c r="A554" s="283" t="str">
        <f t="shared" si="255"/>
        <v/>
      </c>
      <c r="B554" s="284" t="str">
        <f t="shared" si="256"/>
        <v/>
      </c>
      <c r="C554" s="285"/>
      <c r="D554" s="286" t="str">
        <f t="shared" si="257"/>
        <v/>
      </c>
      <c r="E554" s="421"/>
      <c r="F554" s="287">
        <f t="shared" si="258"/>
        <v>0</v>
      </c>
      <c r="G554" s="288">
        <f t="shared" si="254"/>
        <v>0</v>
      </c>
      <c r="H554" s="130"/>
    </row>
    <row r="555" spans="1:9" s="289" customFormat="1" ht="24" customHeight="1" x14ac:dyDescent="0.2">
      <c r="A555" s="152"/>
      <c r="B555" s="130"/>
      <c r="C555" s="130"/>
      <c r="D555" s="140"/>
      <c r="E555" s="410"/>
      <c r="F555" s="206" t="s">
        <v>31</v>
      </c>
      <c r="G555" s="153">
        <f>SUBTOTAL(9,G549:G554)</f>
        <v>0</v>
      </c>
      <c r="H555" s="130"/>
    </row>
    <row r="556" spans="1:9" s="289" customFormat="1" ht="24" customHeight="1" x14ac:dyDescent="0.2">
      <c r="A556" s="152"/>
      <c r="B556" s="130"/>
      <c r="C556" s="154" t="s">
        <v>727</v>
      </c>
      <c r="D556" s="140"/>
      <c r="E556" s="410"/>
      <c r="F556" s="141"/>
      <c r="G556" s="155"/>
      <c r="H556" s="130"/>
    </row>
    <row r="557" spans="1:9" s="289" customFormat="1" ht="24" customHeight="1" x14ac:dyDescent="0.2">
      <c r="A557" s="283" t="str">
        <f t="shared" ref="A557:A562" si="259">IFERROR(VLOOKUP(C557,Tabla_Insumos,5,FALSE),"")</f>
        <v/>
      </c>
      <c r="B557" s="284" t="str">
        <f t="shared" ref="B557:B562" si="260">IFERROR(VLOOKUP(C557,Tabla_Insumos,6,FALSE),"")</f>
        <v/>
      </c>
      <c r="C557" s="285"/>
      <c r="D557" s="286" t="str">
        <f t="shared" ref="D557:D562" si="261">IFERROR(VLOOKUP(C557,Tabla_Insumos,2,FALSE),"")</f>
        <v/>
      </c>
      <c r="E557" s="421">
        <v>50</v>
      </c>
      <c r="F557" s="287">
        <f t="shared" ref="F557:F562" si="262">IFERROR(VLOOKUP(C557,Tabla_Insumos,4,FALSE),0)</f>
        <v>0</v>
      </c>
      <c r="G557" s="288">
        <f>ROUND(E557*F557,2)</f>
        <v>0</v>
      </c>
      <c r="H557" s="130"/>
    </row>
    <row r="558" spans="1:9" s="289" customFormat="1" ht="24" customHeight="1" x14ac:dyDescent="0.2">
      <c r="A558" s="283" t="str">
        <f t="shared" si="259"/>
        <v/>
      </c>
      <c r="B558" s="284" t="str">
        <f t="shared" si="260"/>
        <v/>
      </c>
      <c r="C558" s="285"/>
      <c r="D558" s="286" t="str">
        <f t="shared" si="261"/>
        <v/>
      </c>
      <c r="E558" s="421">
        <v>50</v>
      </c>
      <c r="F558" s="287">
        <f t="shared" si="262"/>
        <v>0</v>
      </c>
      <c r="G558" s="288">
        <f t="shared" ref="G558:G562" si="263">ROUND(E558*F558,2)</f>
        <v>0</v>
      </c>
      <c r="H558" s="130"/>
    </row>
    <row r="559" spans="1:9" s="289" customFormat="1" ht="24" customHeight="1" x14ac:dyDescent="0.2">
      <c r="A559" s="283" t="str">
        <f t="shared" si="259"/>
        <v/>
      </c>
      <c r="B559" s="284" t="str">
        <f t="shared" si="260"/>
        <v/>
      </c>
      <c r="C559" s="285"/>
      <c r="D559" s="286" t="str">
        <f t="shared" si="261"/>
        <v/>
      </c>
      <c r="E559" s="421">
        <v>45</v>
      </c>
      <c r="F559" s="287">
        <f t="shared" si="262"/>
        <v>0</v>
      </c>
      <c r="G559" s="288">
        <f t="shared" si="263"/>
        <v>0</v>
      </c>
      <c r="H559" s="130"/>
    </row>
    <row r="560" spans="1:9" s="289" customFormat="1" ht="24" customHeight="1" x14ac:dyDescent="0.2">
      <c r="A560" s="283" t="str">
        <f t="shared" si="259"/>
        <v/>
      </c>
      <c r="B560" s="284" t="str">
        <f t="shared" si="260"/>
        <v/>
      </c>
      <c r="C560" s="285"/>
      <c r="D560" s="286" t="str">
        <f t="shared" si="261"/>
        <v/>
      </c>
      <c r="E560" s="421">
        <v>45</v>
      </c>
      <c r="F560" s="287">
        <f t="shared" si="262"/>
        <v>0</v>
      </c>
      <c r="G560" s="288">
        <f t="shared" si="263"/>
        <v>0</v>
      </c>
      <c r="H560" s="140"/>
      <c r="I560" s="290"/>
    </row>
    <row r="561" spans="1:8" s="289" customFormat="1" ht="24" customHeight="1" x14ac:dyDescent="0.2">
      <c r="A561" s="283" t="str">
        <f t="shared" si="259"/>
        <v/>
      </c>
      <c r="B561" s="284" t="str">
        <f t="shared" si="260"/>
        <v/>
      </c>
      <c r="C561" s="285"/>
      <c r="D561" s="286" t="str">
        <f t="shared" si="261"/>
        <v/>
      </c>
      <c r="E561" s="421">
        <v>80</v>
      </c>
      <c r="F561" s="287">
        <f t="shared" si="262"/>
        <v>0</v>
      </c>
      <c r="G561" s="288">
        <f t="shared" si="263"/>
        <v>0</v>
      </c>
      <c r="H561" s="130"/>
    </row>
    <row r="562" spans="1:8" ht="24" customHeight="1" x14ac:dyDescent="0.2">
      <c r="A562" s="283" t="str">
        <f t="shared" si="259"/>
        <v/>
      </c>
      <c r="B562" s="284" t="str">
        <f t="shared" si="260"/>
        <v/>
      </c>
      <c r="C562" s="285"/>
      <c r="D562" s="286" t="str">
        <f t="shared" si="261"/>
        <v/>
      </c>
      <c r="E562" s="421">
        <v>80</v>
      </c>
      <c r="F562" s="287">
        <f t="shared" si="262"/>
        <v>0</v>
      </c>
      <c r="G562" s="288">
        <f t="shared" si="263"/>
        <v>0</v>
      </c>
      <c r="H562" s="289"/>
    </row>
    <row r="563" spans="1:8" ht="24" customHeight="1" x14ac:dyDescent="0.2">
      <c r="A563" s="152"/>
      <c r="D563" s="140"/>
      <c r="E563" s="410"/>
      <c r="F563" s="206" t="s">
        <v>32</v>
      </c>
      <c r="G563" s="153">
        <f>SUBTOTAL(9,G557:G562)</f>
        <v>0</v>
      </c>
      <c r="H563" s="289"/>
    </row>
    <row r="564" spans="1:8" s="289" customFormat="1" ht="24" customHeight="1" x14ac:dyDescent="0.2">
      <c r="A564" s="152"/>
      <c r="B564" s="130"/>
      <c r="C564" s="154" t="s">
        <v>728</v>
      </c>
      <c r="D564" s="140"/>
      <c r="E564" s="410"/>
      <c r="F564" s="141"/>
      <c r="G564" s="155"/>
    </row>
    <row r="565" spans="1:8" s="289" customFormat="1" ht="24" customHeight="1" x14ac:dyDescent="0.2">
      <c r="A565" s="283" t="str">
        <f>IFERROR(VLOOKUP(C565,Tabla_Insumos,5,FALSE),"")</f>
        <v/>
      </c>
      <c r="B565" s="284" t="str">
        <f>IFERROR(VLOOKUP(C565,Tabla_Insumos,6,FALSE),"")</f>
        <v/>
      </c>
      <c r="C565" s="285"/>
      <c r="D565" s="286" t="str">
        <f t="shared" ref="D565:D566" si="264">IFERROR(VLOOKUP(C565,Tabla_Insumos,2,FALSE),"")</f>
        <v/>
      </c>
      <c r="E565" s="421">
        <v>0.5</v>
      </c>
      <c r="F565" s="287">
        <f>IFERROR(VLOOKUP(C565,Tabla_Insumos,4,FALSE),0)</f>
        <v>0</v>
      </c>
      <c r="G565" s="288">
        <f t="shared" ref="G565:G566" si="265">ROUND(E565*F565,2)</f>
        <v>0</v>
      </c>
      <c r="H565" s="130"/>
    </row>
    <row r="566" spans="1:8" s="289" customFormat="1" ht="24" customHeight="1" x14ac:dyDescent="0.2">
      <c r="A566" s="283" t="str">
        <f>IFERROR(VLOOKUP(C566,Tabla_Insumos,5,FALSE),"")</f>
        <v/>
      </c>
      <c r="B566" s="284" t="str">
        <f>IFERROR(VLOOKUP(C566,Tabla_Insumos,6,FALSE),"")</f>
        <v/>
      </c>
      <c r="C566" s="285"/>
      <c r="D566" s="286" t="str">
        <f t="shared" si="264"/>
        <v/>
      </c>
      <c r="E566" s="424">
        <v>2E-3</v>
      </c>
      <c r="F566" s="287">
        <f>IFERROR(VLOOKUP(C566,Tabla_Insumos,4,FALSE),0)</f>
        <v>0</v>
      </c>
      <c r="G566" s="288">
        <f t="shared" si="265"/>
        <v>0</v>
      </c>
      <c r="H566" s="130"/>
    </row>
    <row r="567" spans="1:8" s="289" customFormat="1" ht="24" customHeight="1" x14ac:dyDescent="0.2">
      <c r="A567" s="283"/>
      <c r="B567" s="284"/>
      <c r="C567" s="285"/>
      <c r="D567" s="286"/>
      <c r="E567" s="421"/>
      <c r="F567" s="287"/>
      <c r="G567" s="288"/>
    </row>
    <row r="568" spans="1:8" s="289" customFormat="1" ht="24" customHeight="1" x14ac:dyDescent="0.2">
      <c r="A568" s="283"/>
      <c r="B568" s="284"/>
      <c r="C568" s="285"/>
      <c r="D568" s="286"/>
      <c r="E568" s="421"/>
      <c r="F568" s="287"/>
      <c r="G568" s="288"/>
    </row>
    <row r="569" spans="1:8" s="289" customFormat="1" ht="24" customHeight="1" x14ac:dyDescent="0.2">
      <c r="A569" s="283"/>
      <c r="B569" s="284"/>
      <c r="C569" s="285"/>
      <c r="D569" s="286"/>
      <c r="E569" s="421"/>
      <c r="F569" s="287"/>
      <c r="G569" s="288"/>
    </row>
    <row r="570" spans="1:8" s="289" customFormat="1" ht="24" customHeight="1" x14ac:dyDescent="0.2">
      <c r="A570" s="283"/>
      <c r="B570" s="284"/>
      <c r="C570" s="285"/>
      <c r="D570" s="286"/>
      <c r="E570" s="421"/>
      <c r="F570" s="287"/>
      <c r="G570" s="288"/>
      <c r="H570" s="130"/>
    </row>
    <row r="571" spans="1:8" s="289" customFormat="1" ht="24" customHeight="1" x14ac:dyDescent="0.2">
      <c r="A571" s="283" t="str">
        <f t="shared" ref="A571:A572" si="266">IFERROR(VLOOKUP(C571,Tabla_Insumos,4,FALSE),"")</f>
        <v/>
      </c>
      <c r="B571" s="284" t="str">
        <f t="shared" ref="B571:B572" si="267">IFERROR(VLOOKUP(C571,Tabla_Insumos,5,FALSE),"")</f>
        <v/>
      </c>
      <c r="C571" s="285"/>
      <c r="D571" s="286" t="str">
        <f t="shared" ref="D571:D572" si="268">IFERROR(VLOOKUP(C571,Tabla_Insumos,2,FALSE),"")</f>
        <v/>
      </c>
      <c r="E571" s="421"/>
      <c r="F571" s="287">
        <f t="shared" ref="F571:F572" si="269">IFERROR(VLOOKUP(C571,Tabla_Insumos,3,FALSE),0)</f>
        <v>0</v>
      </c>
      <c r="G571" s="288">
        <f t="shared" ref="G571:G572" si="270">ROUND(E571*F571,2)</f>
        <v>0</v>
      </c>
      <c r="H571" s="130"/>
    </row>
    <row r="572" spans="1:8" s="289" customFormat="1" ht="24" customHeight="1" x14ac:dyDescent="0.2">
      <c r="A572" s="283" t="str">
        <f t="shared" si="266"/>
        <v/>
      </c>
      <c r="B572" s="284" t="str">
        <f t="shared" si="267"/>
        <v/>
      </c>
      <c r="C572" s="285"/>
      <c r="D572" s="286" t="str">
        <f t="shared" si="268"/>
        <v/>
      </c>
      <c r="E572" s="421"/>
      <c r="F572" s="287">
        <f t="shared" si="269"/>
        <v>0</v>
      </c>
      <c r="G572" s="288">
        <f t="shared" si="270"/>
        <v>0</v>
      </c>
    </row>
    <row r="573" spans="1:8" ht="24" customHeight="1" x14ac:dyDescent="0.2">
      <c r="A573" s="156"/>
      <c r="B573" s="140"/>
      <c r="D573" s="140"/>
      <c r="E573" s="410"/>
      <c r="F573" s="206" t="s">
        <v>33</v>
      </c>
      <c r="G573" s="153">
        <f>SUBTOTAL(9,G565:G572)</f>
        <v>0</v>
      </c>
      <c r="H573" s="289"/>
    </row>
    <row r="574" spans="1:8" ht="24" customHeight="1" thickBot="1" x14ac:dyDescent="0.25">
      <c r="A574" s="157"/>
      <c r="B574" s="158"/>
      <c r="C574" s="159"/>
      <c r="D574" s="158"/>
      <c r="E574" s="422"/>
      <c r="F574" s="160"/>
      <c r="G574" s="161"/>
      <c r="H574" s="289"/>
    </row>
    <row r="575" spans="1:8" ht="24" customHeight="1" thickBot="1" x14ac:dyDescent="0.25">
      <c r="A575" s="343" t="str">
        <f>B544</f>
        <v>3.2</v>
      </c>
      <c r="B575" s="162" t="str">
        <f>C544</f>
        <v>Limpieza de Obra</v>
      </c>
      <c r="C575" s="163"/>
      <c r="D575" s="163" t="s">
        <v>34</v>
      </c>
      <c r="E575" s="164"/>
      <c r="F575" s="165" t="s">
        <v>35</v>
      </c>
      <c r="G575" s="166">
        <f>SUBTOTAL(9,G549:G574)</f>
        <v>0</v>
      </c>
    </row>
    <row r="576" spans="1:8" ht="24" customHeight="1" thickTop="1" thickBot="1" x14ac:dyDescent="0.25">
      <c r="A576" s="408"/>
      <c r="B576" s="409"/>
      <c r="C576" s="140"/>
      <c r="D576" s="140"/>
      <c r="E576" s="410"/>
      <c r="F576" s="411"/>
      <c r="G576" s="412"/>
      <c r="H576" s="405">
        <f>+G614*Coeficiente_Paso</f>
        <v>0</v>
      </c>
    </row>
    <row r="577" spans="1:141" ht="24" customHeight="1" thickTop="1" x14ac:dyDescent="0.2">
      <c r="A577" s="193" t="s">
        <v>37</v>
      </c>
      <c r="B577" s="194"/>
      <c r="C577" s="194"/>
      <c r="D577" s="194"/>
      <c r="E577" s="419"/>
      <c r="F577" s="194"/>
      <c r="G577" s="195"/>
      <c r="H577" s="405"/>
    </row>
    <row r="578" spans="1:141" ht="24" customHeight="1" x14ac:dyDescent="0.2">
      <c r="A578" s="131" t="s">
        <v>724</v>
      </c>
      <c r="B578" s="132" t="str">
        <f>Comitente</f>
        <v>DIRECCIÓN PROVINCIAL RED DE GAS</v>
      </c>
      <c r="C578" s="127"/>
      <c r="D578" s="133"/>
      <c r="E578" s="133"/>
      <c r="F578" s="134"/>
      <c r="G578" s="135"/>
    </row>
    <row r="579" spans="1:141" ht="24" customHeight="1" x14ac:dyDescent="0.2">
      <c r="A579" s="131" t="s">
        <v>725</v>
      </c>
      <c r="B579" s="132">
        <f>Contratista</f>
        <v>0</v>
      </c>
      <c r="C579" s="128"/>
      <c r="D579" s="128"/>
      <c r="E579" s="420"/>
      <c r="F579" s="136"/>
      <c r="G579" s="137"/>
    </row>
    <row r="580" spans="1:141" ht="24" customHeight="1" x14ac:dyDescent="0.2">
      <c r="A580" s="131" t="s">
        <v>24</v>
      </c>
      <c r="B580" s="132" t="str">
        <f>Obra</f>
        <v>RED DE MEDIA PRESIÓN LOTEO CENTENARIO Y VILLA VIRGEN DEL ROSARIO</v>
      </c>
      <c r="C580" s="128"/>
      <c r="D580" s="128"/>
      <c r="E580" s="420"/>
      <c r="F580" s="136" t="s">
        <v>38</v>
      </c>
      <c r="G580" s="138">
        <f>Fecha_Base</f>
        <v>0</v>
      </c>
    </row>
    <row r="581" spans="1:141" ht="24" customHeight="1" x14ac:dyDescent="0.2">
      <c r="A581" s="139" t="s">
        <v>723</v>
      </c>
      <c r="B581" s="129" t="str">
        <f>Ubicación</f>
        <v>Departamento Chimbas</v>
      </c>
      <c r="C581" s="129"/>
      <c r="D581" s="140"/>
      <c r="E581" s="410"/>
      <c r="G581" s="142"/>
    </row>
    <row r="582" spans="1:141" ht="24" customHeight="1" x14ac:dyDescent="0.2">
      <c r="A582" s="139" t="s">
        <v>39</v>
      </c>
      <c r="B582" s="21">
        <f>IFERROR(VALUE(LEFT(B583,FIND(".",B583)-1)),"")</f>
        <v>3</v>
      </c>
      <c r="C582" s="130" t="str">
        <f>IFERROR(VLOOKUP(B582,Tabla_CyP,2,FALSE),"")</f>
        <v>TRABAJOS FINALES</v>
      </c>
      <c r="D582" s="130" t="str">
        <f>IFERROR(VALUE(LEFT(B582,FIND("-",B582)-1)),"")</f>
        <v/>
      </c>
      <c r="E582" s="410"/>
      <c r="G582" s="142"/>
    </row>
    <row r="583" spans="1:141" ht="24" customHeight="1" x14ac:dyDescent="0.2">
      <c r="A583" s="139" t="s">
        <v>25</v>
      </c>
      <c r="B583" s="143" t="s">
        <v>1375</v>
      </c>
      <c r="C583" s="130" t="str">
        <f>IFERROR(VLOOKUP(B583,Tabla_CyP,2,FALSE),"")</f>
        <v>Doc. conforme a obra Aprobada por Ecogas (Cañería PE/Ac Red Media Presión)</v>
      </c>
      <c r="D583" s="140"/>
      <c r="E583" s="410"/>
      <c r="F583" s="136" t="s">
        <v>26</v>
      </c>
      <c r="G583" s="144" t="str">
        <f>IFERROR(VLOOKUP(B583,Tabla_CyP,4,FALSE),"")</f>
        <v>GL</v>
      </c>
    </row>
    <row r="584" spans="1:141" ht="24" customHeight="1" x14ac:dyDescent="0.2">
      <c r="A584" s="139"/>
      <c r="B584" s="129"/>
      <c r="D584" s="140"/>
      <c r="E584" s="410"/>
      <c r="G584" s="142"/>
    </row>
    <row r="585" spans="1:141" ht="24" customHeight="1" x14ac:dyDescent="0.2">
      <c r="A585" s="437" t="s">
        <v>586</v>
      </c>
      <c r="B585" s="438"/>
      <c r="C585" s="439" t="s">
        <v>0</v>
      </c>
      <c r="D585" s="439" t="s">
        <v>27</v>
      </c>
      <c r="E585" s="441" t="s">
        <v>28</v>
      </c>
      <c r="F585" s="443" t="s">
        <v>29</v>
      </c>
      <c r="G585" s="435" t="s">
        <v>30</v>
      </c>
    </row>
    <row r="586" spans="1:141" s="140" customFormat="1" ht="24" customHeight="1" x14ac:dyDescent="0.2">
      <c r="A586" s="145" t="s">
        <v>587</v>
      </c>
      <c r="B586" s="146" t="s">
        <v>588</v>
      </c>
      <c r="C586" s="440"/>
      <c r="D586" s="440"/>
      <c r="E586" s="442"/>
      <c r="F586" s="444"/>
      <c r="G586" s="436"/>
      <c r="H586" s="130"/>
      <c r="I586" s="289"/>
      <c r="J586" s="289"/>
      <c r="K586" s="289"/>
      <c r="L586" s="289"/>
      <c r="M586" s="289"/>
      <c r="N586" s="289"/>
      <c r="O586" s="289"/>
      <c r="P586" s="289"/>
      <c r="Q586" s="289"/>
      <c r="R586" s="289"/>
      <c r="S586" s="289"/>
      <c r="T586" s="289"/>
      <c r="U586" s="290"/>
      <c r="V586" s="290"/>
      <c r="W586" s="290"/>
      <c r="X586" s="290"/>
      <c r="Y586" s="290"/>
      <c r="Z586" s="290"/>
      <c r="AA586" s="290"/>
      <c r="AB586" s="290"/>
      <c r="AC586" s="290"/>
      <c r="AD586" s="290"/>
      <c r="AE586" s="290"/>
      <c r="AF586" s="290"/>
      <c r="AG586" s="290"/>
      <c r="AH586" s="290"/>
      <c r="AI586" s="290"/>
      <c r="AJ586" s="290"/>
      <c r="AK586" s="290"/>
      <c r="AL586" s="290"/>
      <c r="AM586" s="290"/>
      <c r="AN586" s="290"/>
      <c r="AO586" s="290"/>
      <c r="AP586" s="290"/>
      <c r="AQ586" s="290"/>
      <c r="AR586" s="290"/>
      <c r="AS586" s="290"/>
      <c r="AT586" s="290"/>
      <c r="AU586" s="290"/>
      <c r="AV586" s="290"/>
      <c r="AW586" s="290"/>
      <c r="AX586" s="290"/>
      <c r="AY586" s="290"/>
      <c r="AZ586" s="290"/>
      <c r="BA586" s="290"/>
      <c r="BB586" s="290"/>
      <c r="BC586" s="290"/>
      <c r="BD586" s="290"/>
      <c r="BE586" s="290"/>
      <c r="BF586" s="290"/>
      <c r="BG586" s="290"/>
      <c r="BH586" s="290"/>
      <c r="BI586" s="290"/>
      <c r="BJ586" s="290"/>
      <c r="BK586" s="290"/>
      <c r="BL586" s="290"/>
      <c r="BM586" s="290"/>
      <c r="BN586" s="290"/>
      <c r="BO586" s="290"/>
      <c r="BP586" s="290"/>
      <c r="BQ586" s="290"/>
      <c r="BR586" s="290"/>
      <c r="BS586" s="290"/>
      <c r="BT586" s="290"/>
      <c r="BU586" s="290"/>
      <c r="BV586" s="290"/>
      <c r="BW586" s="290"/>
      <c r="BX586" s="290"/>
      <c r="BY586" s="290"/>
      <c r="BZ586" s="290"/>
      <c r="CA586" s="290"/>
      <c r="CB586" s="290"/>
      <c r="CC586" s="290"/>
      <c r="CD586" s="290"/>
      <c r="CE586" s="290"/>
      <c r="CF586" s="290"/>
      <c r="CG586" s="290"/>
      <c r="CH586" s="290"/>
      <c r="CI586" s="290"/>
      <c r="CJ586" s="290"/>
      <c r="CK586" s="290"/>
      <c r="CL586" s="290"/>
      <c r="CM586" s="290"/>
      <c r="CN586" s="290"/>
      <c r="CO586" s="290"/>
      <c r="CP586" s="290"/>
      <c r="CQ586" s="290"/>
      <c r="CR586" s="290"/>
      <c r="CS586" s="290"/>
      <c r="CT586" s="290"/>
      <c r="CU586" s="290"/>
      <c r="CV586" s="290"/>
      <c r="CW586" s="290"/>
      <c r="CX586" s="290"/>
      <c r="CY586" s="290"/>
      <c r="CZ586" s="290"/>
      <c r="DA586" s="290"/>
      <c r="DB586" s="290"/>
      <c r="DC586" s="290"/>
      <c r="DD586" s="290"/>
      <c r="DE586" s="290"/>
      <c r="DF586" s="290"/>
      <c r="DG586" s="290"/>
      <c r="DH586" s="290"/>
      <c r="DI586" s="290"/>
      <c r="DJ586" s="290"/>
      <c r="DK586" s="290"/>
      <c r="DL586" s="290"/>
      <c r="DM586" s="290"/>
      <c r="DN586" s="290"/>
      <c r="DO586" s="290"/>
      <c r="DP586" s="290"/>
      <c r="DQ586" s="290"/>
      <c r="DR586" s="290"/>
      <c r="DS586" s="290"/>
      <c r="DT586" s="290"/>
      <c r="DU586" s="290"/>
      <c r="DV586" s="290"/>
      <c r="DW586" s="290"/>
      <c r="DX586" s="290"/>
      <c r="DY586" s="290"/>
      <c r="DZ586" s="290"/>
      <c r="EA586" s="290"/>
      <c r="EB586" s="290"/>
      <c r="EC586" s="290"/>
      <c r="ED586" s="290"/>
      <c r="EE586" s="290"/>
      <c r="EF586" s="290"/>
      <c r="EG586" s="290"/>
      <c r="EH586" s="290"/>
      <c r="EI586" s="290"/>
      <c r="EJ586" s="290"/>
      <c r="EK586" s="290"/>
    </row>
    <row r="587" spans="1:141" ht="24" customHeight="1" x14ac:dyDescent="0.2">
      <c r="A587" s="205"/>
      <c r="B587" s="147"/>
      <c r="C587" s="203" t="s">
        <v>726</v>
      </c>
      <c r="D587" s="148"/>
      <c r="E587" s="149"/>
      <c r="F587" s="150"/>
      <c r="G587" s="151"/>
    </row>
    <row r="588" spans="1:141" s="289" customFormat="1" ht="24" customHeight="1" x14ac:dyDescent="0.2">
      <c r="A588" s="283" t="str">
        <f>IFERROR(VLOOKUP(C588,Tabla_Insumos,5,FALSE),"")</f>
        <v/>
      </c>
      <c r="B588" s="284" t="str">
        <f>IFERROR(VLOOKUP(C588,Tabla_Insumos,6,FALSE),"")</f>
        <v/>
      </c>
      <c r="C588" s="285"/>
      <c r="D588" s="286" t="str">
        <f t="shared" ref="D588:D589" si="271">IFERROR(VLOOKUP(C588,Tabla_Insumos,2,FALSE),"")</f>
        <v/>
      </c>
      <c r="E588" s="421">
        <v>1</v>
      </c>
      <c r="F588" s="287">
        <f>IFERROR(VLOOKUP(C588,Tabla_Insumos,4,FALSE),0)</f>
        <v>0</v>
      </c>
      <c r="G588" s="288">
        <f>ROUND(E588*F588,2)</f>
        <v>0</v>
      </c>
      <c r="H588" s="130"/>
    </row>
    <row r="589" spans="1:141" s="289" customFormat="1" ht="24" customHeight="1" x14ac:dyDescent="0.2">
      <c r="A589" s="283" t="str">
        <f>IFERROR(VLOOKUP(C589,Tabla_Insumos,5,FALSE),"")</f>
        <v/>
      </c>
      <c r="B589" s="284" t="str">
        <f>IFERROR(VLOOKUP(C589,Tabla_Insumos,6,FALSE),"")</f>
        <v/>
      </c>
      <c r="C589" s="285"/>
      <c r="D589" s="286" t="str">
        <f t="shared" si="271"/>
        <v/>
      </c>
      <c r="E589" s="421"/>
      <c r="F589" s="287">
        <f>IFERROR(VLOOKUP(C589,Tabla_Insumos,4,FALSE),0)</f>
        <v>0</v>
      </c>
      <c r="G589" s="288">
        <f>ROUND(E589*F589,2)</f>
        <v>0</v>
      </c>
      <c r="H589" s="130"/>
    </row>
    <row r="590" spans="1:141" s="289" customFormat="1" ht="24" customHeight="1" x14ac:dyDescent="0.2">
      <c r="A590" s="283"/>
      <c r="B590" s="284"/>
      <c r="C590" s="285"/>
      <c r="D590" s="286"/>
      <c r="E590" s="421"/>
      <c r="F590" s="287"/>
      <c r="G590" s="288">
        <f t="shared" ref="G590:G593" si="272">ROUND(E590*F590,2)</f>
        <v>0</v>
      </c>
      <c r="H590" s="130"/>
    </row>
    <row r="591" spans="1:141" s="289" customFormat="1" ht="24" customHeight="1" x14ac:dyDescent="0.2">
      <c r="A591" s="283"/>
      <c r="B591" s="284"/>
      <c r="C591" s="285"/>
      <c r="D591" s="286"/>
      <c r="E591" s="421"/>
      <c r="F591" s="287"/>
      <c r="G591" s="288">
        <f t="shared" si="272"/>
        <v>0</v>
      </c>
      <c r="H591" s="130"/>
    </row>
    <row r="592" spans="1:141" s="289" customFormat="1" ht="24" customHeight="1" x14ac:dyDescent="0.2">
      <c r="A592" s="283" t="str">
        <f t="shared" ref="A592:A593" si="273">IFERROR(VLOOKUP(C592,Tabla_Insumos,4,FALSE),"")</f>
        <v/>
      </c>
      <c r="B592" s="284" t="str">
        <f t="shared" ref="B592:B593" si="274">IFERROR(VLOOKUP(C592,Tabla_Insumos,5,FALSE),"")</f>
        <v/>
      </c>
      <c r="C592" s="285"/>
      <c r="D592" s="286" t="str">
        <f t="shared" ref="D592:D593" si="275">IFERROR(VLOOKUP(C592,Tabla_Insumos,2,FALSE),"")</f>
        <v/>
      </c>
      <c r="E592" s="421"/>
      <c r="F592" s="287">
        <f t="shared" ref="F592:F593" si="276">IFERROR(VLOOKUP(C592,Tabla_Insumos,3,FALSE),0)</f>
        <v>0</v>
      </c>
      <c r="G592" s="288">
        <f t="shared" si="272"/>
        <v>0</v>
      </c>
      <c r="H592" s="130"/>
    </row>
    <row r="593" spans="1:8" s="289" customFormat="1" ht="24" customHeight="1" x14ac:dyDescent="0.2">
      <c r="A593" s="283" t="str">
        <f t="shared" si="273"/>
        <v/>
      </c>
      <c r="B593" s="284" t="str">
        <f t="shared" si="274"/>
        <v/>
      </c>
      <c r="C593" s="285"/>
      <c r="D593" s="286" t="str">
        <f t="shared" si="275"/>
        <v/>
      </c>
      <c r="E593" s="421"/>
      <c r="F593" s="287">
        <f t="shared" si="276"/>
        <v>0</v>
      </c>
      <c r="G593" s="288">
        <f t="shared" si="272"/>
        <v>0</v>
      </c>
      <c r="H593" s="130"/>
    </row>
    <row r="594" spans="1:8" s="289" customFormat="1" ht="24" customHeight="1" x14ac:dyDescent="0.2">
      <c r="A594" s="152"/>
      <c r="B594" s="130"/>
      <c r="C594" s="130"/>
      <c r="D594" s="140"/>
      <c r="E594" s="410"/>
      <c r="F594" s="206" t="s">
        <v>31</v>
      </c>
      <c r="G594" s="153">
        <f>SUBTOTAL(9,G588:G593)</f>
        <v>0</v>
      </c>
      <c r="H594" s="130"/>
    </row>
    <row r="595" spans="1:8" s="289" customFormat="1" ht="24" customHeight="1" x14ac:dyDescent="0.2">
      <c r="A595" s="152"/>
      <c r="B595" s="130"/>
      <c r="C595" s="154" t="s">
        <v>727</v>
      </c>
      <c r="D595" s="140"/>
      <c r="E595" s="410"/>
      <c r="F595" s="141"/>
      <c r="G595" s="155"/>
      <c r="H595" s="130"/>
    </row>
    <row r="596" spans="1:8" s="289" customFormat="1" ht="24" customHeight="1" x14ac:dyDescent="0.2">
      <c r="A596" s="283" t="str">
        <f t="shared" ref="A596:A601" si="277">IFERROR(VLOOKUP(C596,Tabla_Insumos,5,FALSE),"")</f>
        <v/>
      </c>
      <c r="B596" s="284" t="str">
        <f t="shared" ref="B596:B601" si="278">IFERROR(VLOOKUP(C596,Tabla_Insumos,6,FALSE),"")</f>
        <v/>
      </c>
      <c r="C596" s="285"/>
      <c r="D596" s="286" t="str">
        <f t="shared" ref="D596:D601" si="279">IFERROR(VLOOKUP(C596,Tabla_Insumos,2,FALSE),"")</f>
        <v/>
      </c>
      <c r="E596" s="421">
        <v>50</v>
      </c>
      <c r="F596" s="287">
        <f t="shared" ref="F596:F601" si="280">IFERROR(VLOOKUP(C596,Tabla_Insumos,4,FALSE),0)</f>
        <v>0</v>
      </c>
      <c r="G596" s="288">
        <f>ROUND(E596*F596,2)</f>
        <v>0</v>
      </c>
      <c r="H596" s="130"/>
    </row>
    <row r="597" spans="1:8" s="289" customFormat="1" ht="24" customHeight="1" x14ac:dyDescent="0.2">
      <c r="A597" s="283" t="str">
        <f t="shared" si="277"/>
        <v/>
      </c>
      <c r="B597" s="284" t="str">
        <f t="shared" si="278"/>
        <v/>
      </c>
      <c r="C597" s="285"/>
      <c r="D597" s="286" t="str">
        <f t="shared" si="279"/>
        <v/>
      </c>
      <c r="E597" s="421">
        <v>50</v>
      </c>
      <c r="F597" s="287">
        <f t="shared" si="280"/>
        <v>0</v>
      </c>
      <c r="G597" s="288">
        <f t="shared" ref="G597:G601" si="281">ROUND(E597*F597,2)</f>
        <v>0</v>
      </c>
      <c r="H597" s="130"/>
    </row>
    <row r="598" spans="1:8" s="289" customFormat="1" ht="24" customHeight="1" x14ac:dyDescent="0.2">
      <c r="A598" s="283" t="str">
        <f t="shared" si="277"/>
        <v/>
      </c>
      <c r="B598" s="284" t="str">
        <f t="shared" si="278"/>
        <v/>
      </c>
      <c r="C598" s="285"/>
      <c r="D598" s="286" t="str">
        <f t="shared" si="279"/>
        <v/>
      </c>
      <c r="E598" s="421">
        <v>30</v>
      </c>
      <c r="F598" s="287">
        <f t="shared" si="280"/>
        <v>0</v>
      </c>
      <c r="G598" s="288">
        <f t="shared" si="281"/>
        <v>0</v>
      </c>
      <c r="H598" s="130"/>
    </row>
    <row r="599" spans="1:8" s="289" customFormat="1" ht="24" customHeight="1" x14ac:dyDescent="0.2">
      <c r="A599" s="283" t="str">
        <f t="shared" si="277"/>
        <v/>
      </c>
      <c r="B599" s="284" t="str">
        <f t="shared" si="278"/>
        <v/>
      </c>
      <c r="C599" s="285"/>
      <c r="D599" s="286" t="str">
        <f t="shared" si="279"/>
        <v/>
      </c>
      <c r="E599" s="421">
        <v>30</v>
      </c>
      <c r="F599" s="287">
        <f t="shared" si="280"/>
        <v>0</v>
      </c>
      <c r="G599" s="288">
        <f t="shared" si="281"/>
        <v>0</v>
      </c>
      <c r="H599" s="130"/>
    </row>
    <row r="600" spans="1:8" s="289" customFormat="1" ht="24" customHeight="1" x14ac:dyDescent="0.2">
      <c r="A600" s="283" t="str">
        <f t="shared" si="277"/>
        <v/>
      </c>
      <c r="B600" s="284" t="str">
        <f t="shared" si="278"/>
        <v/>
      </c>
      <c r="C600" s="285"/>
      <c r="D600" s="286" t="str">
        <f t="shared" si="279"/>
        <v/>
      </c>
      <c r="E600" s="421">
        <v>0</v>
      </c>
      <c r="F600" s="287">
        <f t="shared" si="280"/>
        <v>0</v>
      </c>
      <c r="G600" s="288">
        <f t="shared" si="281"/>
        <v>0</v>
      </c>
      <c r="H600" s="130"/>
    </row>
    <row r="601" spans="1:8" s="289" customFormat="1" ht="24" customHeight="1" x14ac:dyDescent="0.2">
      <c r="A601" s="283" t="str">
        <f t="shared" si="277"/>
        <v/>
      </c>
      <c r="B601" s="284" t="str">
        <f t="shared" si="278"/>
        <v/>
      </c>
      <c r="C601" s="285"/>
      <c r="D601" s="286" t="str">
        <f t="shared" si="279"/>
        <v/>
      </c>
      <c r="E601" s="421">
        <v>0</v>
      </c>
      <c r="F601" s="287">
        <f t="shared" si="280"/>
        <v>0</v>
      </c>
      <c r="G601" s="288">
        <f t="shared" si="281"/>
        <v>0</v>
      </c>
      <c r="H601" s="130"/>
    </row>
    <row r="602" spans="1:8" ht="24" customHeight="1" x14ac:dyDescent="0.2">
      <c r="A602" s="152"/>
      <c r="D602" s="140"/>
      <c r="E602" s="410"/>
      <c r="F602" s="206" t="s">
        <v>32</v>
      </c>
      <c r="G602" s="153">
        <f>SUBTOTAL(9,G596:G601)</f>
        <v>0</v>
      </c>
    </row>
    <row r="603" spans="1:8" ht="24" customHeight="1" x14ac:dyDescent="0.2">
      <c r="A603" s="152"/>
      <c r="C603" s="154" t="s">
        <v>728</v>
      </c>
      <c r="D603" s="140"/>
      <c r="E603" s="410"/>
      <c r="G603" s="155"/>
    </row>
    <row r="604" spans="1:8" s="289" customFormat="1" ht="24" customHeight="1" x14ac:dyDescent="0.2">
      <c r="A604" s="283" t="str">
        <f>IFERROR(VLOOKUP(C604,Tabla_Insumos,5,FALSE),"")</f>
        <v/>
      </c>
      <c r="B604" s="284" t="str">
        <f>IFERROR(VLOOKUP(C604,Tabla_Insumos,6,FALSE),"")</f>
        <v/>
      </c>
      <c r="C604" s="285"/>
      <c r="D604" s="286" t="str">
        <f t="shared" ref="D604:D605" si="282">IFERROR(VLOOKUP(C604,Tabla_Insumos,2,FALSE),"")</f>
        <v/>
      </c>
      <c r="E604" s="421">
        <v>0.1</v>
      </c>
      <c r="F604" s="287">
        <f>IFERROR(VLOOKUP(C604,Tabla_Insumos,4,FALSE),0)</f>
        <v>0</v>
      </c>
      <c r="G604" s="288">
        <f t="shared" ref="G604:G605" si="283">ROUND(E604*F604,2)</f>
        <v>0</v>
      </c>
      <c r="H604" s="130"/>
    </row>
    <row r="605" spans="1:8" s="289" customFormat="1" ht="24" customHeight="1" x14ac:dyDescent="0.2">
      <c r="A605" s="283" t="str">
        <f>IFERROR(VLOOKUP(C605,Tabla_Insumos,5,FALSE),"")</f>
        <v/>
      </c>
      <c r="B605" s="284" t="str">
        <f>IFERROR(VLOOKUP(C605,Tabla_Insumos,6,FALSE),"")</f>
        <v/>
      </c>
      <c r="C605" s="285"/>
      <c r="D605" s="286" t="str">
        <f t="shared" si="282"/>
        <v/>
      </c>
      <c r="E605" s="424"/>
      <c r="F605" s="287">
        <f>IFERROR(VLOOKUP(C605,Tabla_Insumos,4,FALSE),0)</f>
        <v>0</v>
      </c>
      <c r="G605" s="288">
        <f t="shared" si="283"/>
        <v>0</v>
      </c>
      <c r="H605" s="130"/>
    </row>
    <row r="606" spans="1:8" s="289" customFormat="1" ht="24" customHeight="1" x14ac:dyDescent="0.2">
      <c r="A606" s="283"/>
      <c r="B606" s="284"/>
      <c r="C606" s="285"/>
      <c r="D606" s="286"/>
      <c r="E606" s="421"/>
      <c r="F606" s="287"/>
      <c r="G606" s="288"/>
      <c r="H606" s="130"/>
    </row>
    <row r="607" spans="1:8" s="289" customFormat="1" ht="24" customHeight="1" x14ac:dyDescent="0.2">
      <c r="A607" s="283"/>
      <c r="B607" s="284"/>
      <c r="C607" s="285"/>
      <c r="D607" s="286"/>
      <c r="E607" s="421"/>
      <c r="F607" s="287"/>
      <c r="G607" s="288"/>
      <c r="H607" s="130"/>
    </row>
    <row r="608" spans="1:8" s="289" customFormat="1" ht="24" customHeight="1" x14ac:dyDescent="0.2">
      <c r="A608" s="283"/>
      <c r="B608" s="284"/>
      <c r="C608" s="285"/>
      <c r="D608" s="286"/>
      <c r="E608" s="421"/>
      <c r="F608" s="287"/>
      <c r="G608" s="288"/>
      <c r="H608" s="130"/>
    </row>
    <row r="609" spans="1:8" s="289" customFormat="1" ht="24" customHeight="1" x14ac:dyDescent="0.2">
      <c r="A609" s="283"/>
      <c r="B609" s="284"/>
      <c r="C609" s="285"/>
      <c r="D609" s="286"/>
      <c r="E609" s="421"/>
      <c r="F609" s="287"/>
      <c r="G609" s="288"/>
      <c r="H609" s="130"/>
    </row>
    <row r="610" spans="1:8" s="289" customFormat="1" ht="24" customHeight="1" x14ac:dyDescent="0.2">
      <c r="A610" s="283" t="str">
        <f t="shared" ref="A610:A611" si="284">IFERROR(VLOOKUP(C610,Tabla_Insumos,4,FALSE),"")</f>
        <v/>
      </c>
      <c r="B610" s="284" t="str">
        <f t="shared" ref="B610:B611" si="285">IFERROR(VLOOKUP(C610,Tabla_Insumos,5,FALSE),"")</f>
        <v/>
      </c>
      <c r="C610" s="285"/>
      <c r="D610" s="286" t="str">
        <f t="shared" ref="D610:D611" si="286">IFERROR(VLOOKUP(C610,Tabla_Insumos,2,FALSE),"")</f>
        <v/>
      </c>
      <c r="E610" s="421"/>
      <c r="F610" s="287">
        <f t="shared" ref="F610:F611" si="287">IFERROR(VLOOKUP(C610,Tabla_Insumos,3,FALSE),0)</f>
        <v>0</v>
      </c>
      <c r="G610" s="288">
        <f t="shared" ref="G610:G611" si="288">ROUND(E610*F610,2)</f>
        <v>0</v>
      </c>
      <c r="H610" s="130"/>
    </row>
    <row r="611" spans="1:8" s="289" customFormat="1" ht="24" customHeight="1" x14ac:dyDescent="0.2">
      <c r="A611" s="283" t="str">
        <f t="shared" si="284"/>
        <v/>
      </c>
      <c r="B611" s="284" t="str">
        <f t="shared" si="285"/>
        <v/>
      </c>
      <c r="C611" s="285"/>
      <c r="D611" s="286" t="str">
        <f t="shared" si="286"/>
        <v/>
      </c>
      <c r="E611" s="421"/>
      <c r="F611" s="287">
        <f t="shared" si="287"/>
        <v>0</v>
      </c>
      <c r="G611" s="288">
        <f t="shared" si="288"/>
        <v>0</v>
      </c>
      <c r="H611" s="130"/>
    </row>
    <row r="612" spans="1:8" ht="24" customHeight="1" x14ac:dyDescent="0.2">
      <c r="A612" s="156"/>
      <c r="B612" s="140"/>
      <c r="D612" s="140"/>
      <c r="E612" s="410"/>
      <c r="F612" s="206" t="s">
        <v>33</v>
      </c>
      <c r="G612" s="153">
        <f>SUBTOTAL(9,G604:G611)</f>
        <v>0</v>
      </c>
    </row>
    <row r="613" spans="1:8" ht="24" customHeight="1" thickBot="1" x14ac:dyDescent="0.25">
      <c r="A613" s="157"/>
      <c r="B613" s="158"/>
      <c r="C613" s="159"/>
      <c r="D613" s="158"/>
      <c r="E613" s="422"/>
      <c r="F613" s="160"/>
      <c r="G613" s="161"/>
    </row>
    <row r="614" spans="1:8" s="289" customFormat="1" ht="24" customHeight="1" thickBot="1" x14ac:dyDescent="0.25">
      <c r="A614" s="343" t="str">
        <f>B583</f>
        <v>3.3</v>
      </c>
      <c r="B614" s="162" t="str">
        <f>C583</f>
        <v>Doc. conforme a obra Aprobada por Ecogas (Cañería PE/Ac Red Media Presión)</v>
      </c>
      <c r="C614" s="163"/>
      <c r="D614" s="163" t="s">
        <v>34</v>
      </c>
      <c r="E614" s="164"/>
      <c r="F614" s="165" t="s">
        <v>35</v>
      </c>
      <c r="G614" s="166">
        <f>SUBTOTAL(9,G588:G613)</f>
        <v>0</v>
      </c>
      <c r="H614" s="130"/>
    </row>
    <row r="615" spans="1:8" s="289" customFormat="1" ht="24" customHeight="1" thickTop="1" x14ac:dyDescent="0.2">
      <c r="A615" s="408"/>
      <c r="B615" s="409"/>
      <c r="C615" s="140"/>
      <c r="D615" s="140"/>
      <c r="E615" s="410"/>
      <c r="F615" s="411"/>
      <c r="G615" s="412"/>
      <c r="H615" s="130"/>
    </row>
    <row r="616" spans="1:8" s="289" customFormat="1" ht="24" customHeight="1" x14ac:dyDescent="0.2">
      <c r="A616" s="130"/>
      <c r="B616" s="130"/>
      <c r="C616" s="130"/>
      <c r="D616" s="130"/>
      <c r="E616" s="140"/>
      <c r="F616" s="141"/>
      <c r="G616" s="141"/>
      <c r="H616" s="130"/>
    </row>
    <row r="617" spans="1:8" s="289" customFormat="1" ht="24" customHeight="1" x14ac:dyDescent="0.2">
      <c r="A617" s="130"/>
      <c r="B617" s="130"/>
      <c r="C617" s="130"/>
      <c r="D617" s="130"/>
      <c r="E617" s="140"/>
      <c r="F617" s="141"/>
      <c r="G617" s="141"/>
      <c r="H617" s="130"/>
    </row>
    <row r="618" spans="1:8" s="289" customFormat="1" ht="24" customHeight="1" x14ac:dyDescent="0.2">
      <c r="A618" s="130"/>
      <c r="B618" s="130"/>
      <c r="C618" s="130"/>
      <c r="D618" s="130"/>
      <c r="E618" s="140"/>
      <c r="F618" s="141"/>
      <c r="G618" s="141"/>
      <c r="H618" s="130"/>
    </row>
    <row r="619" spans="1:8" s="289" customFormat="1" ht="24" customHeight="1" x14ac:dyDescent="0.2">
      <c r="A619" s="130"/>
      <c r="B619" s="130"/>
      <c r="C619" s="130"/>
      <c r="D619" s="130"/>
      <c r="E619" s="140"/>
      <c r="F619" s="141"/>
      <c r="G619" s="141"/>
      <c r="H619" s="130"/>
    </row>
    <row r="620" spans="1:8" s="289" customFormat="1" ht="24" customHeight="1" x14ac:dyDescent="0.2">
      <c r="A620" s="130"/>
      <c r="B620" s="130"/>
      <c r="C620" s="130"/>
      <c r="D620" s="130"/>
      <c r="E620" s="140"/>
      <c r="F620" s="141"/>
      <c r="G620" s="141"/>
      <c r="H620" s="130"/>
    </row>
    <row r="621" spans="1:8" s="289" customFormat="1" ht="24" customHeight="1" x14ac:dyDescent="0.2">
      <c r="A621" s="130"/>
      <c r="B621" s="130"/>
      <c r="C621" s="130"/>
      <c r="D621" s="130"/>
      <c r="E621" s="140"/>
      <c r="F621" s="141"/>
      <c r="G621" s="141"/>
      <c r="H621" s="130"/>
    </row>
    <row r="622" spans="1:8" s="289" customFormat="1" ht="24" customHeight="1" x14ac:dyDescent="0.2">
      <c r="A622" s="130"/>
      <c r="B622" s="130"/>
      <c r="C622" s="130"/>
      <c r="D622" s="130"/>
      <c r="E622" s="140"/>
      <c r="F622" s="141"/>
      <c r="G622" s="141"/>
      <c r="H622" s="130"/>
    </row>
    <row r="636" spans="1:141" s="140" customFormat="1" ht="24" customHeight="1" x14ac:dyDescent="0.2">
      <c r="A636" s="130"/>
      <c r="B636" s="130"/>
      <c r="C636" s="130"/>
      <c r="D636" s="130"/>
      <c r="F636" s="141"/>
      <c r="G636" s="141"/>
      <c r="H636" s="130"/>
      <c r="I636" s="289"/>
      <c r="J636" s="289"/>
      <c r="K636" s="289"/>
      <c r="L636" s="289"/>
      <c r="M636" s="289"/>
      <c r="N636" s="289"/>
      <c r="O636" s="289"/>
      <c r="P636" s="289"/>
      <c r="Q636" s="289"/>
      <c r="R636" s="289"/>
      <c r="S636" s="289"/>
      <c r="T636" s="289"/>
      <c r="U636" s="290"/>
      <c r="V636" s="290"/>
      <c r="W636" s="290"/>
      <c r="X636" s="290"/>
      <c r="Y636" s="290"/>
      <c r="Z636" s="290"/>
      <c r="AA636" s="290"/>
      <c r="AB636" s="290"/>
      <c r="AC636" s="290"/>
      <c r="AD636" s="290"/>
      <c r="AE636" s="290"/>
      <c r="AF636" s="290"/>
      <c r="AG636" s="290"/>
      <c r="AH636" s="290"/>
      <c r="AI636" s="290"/>
      <c r="AJ636" s="290"/>
      <c r="AK636" s="290"/>
      <c r="AL636" s="290"/>
      <c r="AM636" s="290"/>
      <c r="AN636" s="290"/>
      <c r="AO636" s="290"/>
      <c r="AP636" s="290"/>
      <c r="AQ636" s="290"/>
      <c r="AR636" s="290"/>
      <c r="AS636" s="290"/>
      <c r="AT636" s="290"/>
      <c r="AU636" s="290"/>
      <c r="AV636" s="290"/>
      <c r="AW636" s="290"/>
      <c r="AX636" s="290"/>
      <c r="AY636" s="290"/>
      <c r="AZ636" s="290"/>
      <c r="BA636" s="290"/>
      <c r="BB636" s="290"/>
      <c r="BC636" s="290"/>
      <c r="BD636" s="290"/>
      <c r="BE636" s="290"/>
      <c r="BF636" s="290"/>
      <c r="BG636" s="290"/>
      <c r="BH636" s="290"/>
      <c r="BI636" s="290"/>
      <c r="BJ636" s="290"/>
      <c r="BK636" s="290"/>
      <c r="BL636" s="290"/>
      <c r="BM636" s="290"/>
      <c r="BN636" s="290"/>
      <c r="BO636" s="290"/>
      <c r="BP636" s="290"/>
      <c r="BQ636" s="290"/>
      <c r="BR636" s="290"/>
      <c r="BS636" s="290"/>
      <c r="BT636" s="290"/>
      <c r="BU636" s="290"/>
      <c r="BV636" s="290"/>
      <c r="BW636" s="290"/>
      <c r="BX636" s="290"/>
      <c r="BY636" s="290"/>
      <c r="BZ636" s="290"/>
      <c r="CA636" s="290"/>
      <c r="CB636" s="290"/>
      <c r="CC636" s="290"/>
      <c r="CD636" s="290"/>
      <c r="CE636" s="290"/>
      <c r="CF636" s="290"/>
      <c r="CG636" s="290"/>
      <c r="CH636" s="290"/>
      <c r="CI636" s="290"/>
      <c r="CJ636" s="290"/>
      <c r="CK636" s="290"/>
      <c r="CL636" s="290"/>
      <c r="CM636" s="290"/>
      <c r="CN636" s="290"/>
      <c r="CO636" s="290"/>
      <c r="CP636" s="290"/>
      <c r="CQ636" s="290"/>
      <c r="CR636" s="290"/>
      <c r="CS636" s="290"/>
      <c r="CT636" s="290"/>
      <c r="CU636" s="290"/>
      <c r="CV636" s="290"/>
      <c r="CW636" s="290"/>
      <c r="CX636" s="290"/>
      <c r="CY636" s="290"/>
      <c r="CZ636" s="290"/>
      <c r="DA636" s="290"/>
      <c r="DB636" s="290"/>
      <c r="DC636" s="290"/>
      <c r="DD636" s="290"/>
      <c r="DE636" s="290"/>
      <c r="DF636" s="290"/>
      <c r="DG636" s="290"/>
      <c r="DH636" s="290"/>
      <c r="DI636" s="290"/>
      <c r="DJ636" s="290"/>
      <c r="DK636" s="290"/>
      <c r="DL636" s="290"/>
      <c r="DM636" s="290"/>
      <c r="DN636" s="290"/>
      <c r="DO636" s="290"/>
      <c r="DP636" s="290"/>
      <c r="DQ636" s="290"/>
      <c r="DR636" s="290"/>
      <c r="DS636" s="290"/>
      <c r="DT636" s="290"/>
      <c r="DU636" s="290"/>
      <c r="DV636" s="290"/>
      <c r="DW636" s="290"/>
      <c r="DX636" s="290"/>
      <c r="DY636" s="290"/>
      <c r="DZ636" s="290"/>
      <c r="EA636" s="290"/>
      <c r="EB636" s="290"/>
      <c r="EC636" s="290"/>
      <c r="ED636" s="290"/>
      <c r="EE636" s="290"/>
      <c r="EF636" s="290"/>
      <c r="EG636" s="290"/>
      <c r="EH636" s="290"/>
      <c r="EI636" s="290"/>
      <c r="EJ636" s="290"/>
      <c r="EK636" s="290"/>
    </row>
    <row r="638" spans="1:141" s="289" customFormat="1" ht="24" customHeight="1" x14ac:dyDescent="0.2">
      <c r="A638" s="130"/>
      <c r="B638" s="130"/>
      <c r="C638" s="130"/>
      <c r="D638" s="130"/>
      <c r="E638" s="140"/>
      <c r="F638" s="141"/>
      <c r="G638" s="141"/>
      <c r="H638" s="130"/>
    </row>
    <row r="639" spans="1:141" s="289" customFormat="1" ht="24" customHeight="1" x14ac:dyDescent="0.2">
      <c r="A639" s="130"/>
      <c r="B639" s="130"/>
      <c r="C639" s="130"/>
      <c r="D639" s="130"/>
      <c r="E639" s="140"/>
      <c r="F639" s="141"/>
      <c r="G639" s="141"/>
      <c r="H639" s="130"/>
    </row>
    <row r="640" spans="1:141" s="289" customFormat="1" ht="24" customHeight="1" x14ac:dyDescent="0.2">
      <c r="A640" s="130"/>
      <c r="B640" s="130"/>
      <c r="C640" s="130"/>
      <c r="D640" s="130"/>
      <c r="E640" s="140"/>
      <c r="F640" s="141"/>
      <c r="G640" s="141"/>
      <c r="H640" s="130"/>
    </row>
    <row r="641" spans="1:8" s="289" customFormat="1" ht="24" customHeight="1" x14ac:dyDescent="0.2">
      <c r="A641" s="130"/>
      <c r="B641" s="130"/>
      <c r="C641" s="130"/>
      <c r="D641" s="130"/>
      <c r="E641" s="140"/>
      <c r="F641" s="141"/>
      <c r="G641" s="141"/>
      <c r="H641" s="130"/>
    </row>
    <row r="642" spans="1:8" s="289" customFormat="1" ht="24" customHeight="1" x14ac:dyDescent="0.2">
      <c r="A642" s="130"/>
      <c r="B642" s="130"/>
      <c r="C642" s="130"/>
      <c r="D642" s="130"/>
      <c r="E642" s="140"/>
      <c r="F642" s="141"/>
      <c r="G642" s="141"/>
      <c r="H642" s="130"/>
    </row>
    <row r="643" spans="1:8" s="289" customFormat="1" ht="24" customHeight="1" x14ac:dyDescent="0.2">
      <c r="A643" s="130"/>
      <c r="B643" s="130"/>
      <c r="C643" s="130"/>
      <c r="D643" s="130"/>
      <c r="E643" s="140"/>
      <c r="F643" s="141"/>
      <c r="G643" s="141"/>
      <c r="H643" s="130"/>
    </row>
    <row r="644" spans="1:8" s="289" customFormat="1" ht="24" customHeight="1" x14ac:dyDescent="0.2">
      <c r="A644" s="130"/>
      <c r="B644" s="130"/>
      <c r="C644" s="130"/>
      <c r="D644" s="130"/>
      <c r="E644" s="140"/>
      <c r="F644" s="141"/>
      <c r="G644" s="141"/>
      <c r="H644" s="130"/>
    </row>
    <row r="645" spans="1:8" s="289" customFormat="1" ht="24" customHeight="1" x14ac:dyDescent="0.2">
      <c r="A645" s="130"/>
      <c r="B645" s="130"/>
      <c r="C645" s="130"/>
      <c r="D645" s="130"/>
      <c r="E645" s="140"/>
      <c r="F645" s="141"/>
      <c r="G645" s="141"/>
      <c r="H645" s="130"/>
    </row>
    <row r="646" spans="1:8" s="289" customFormat="1" ht="24" customHeight="1" x14ac:dyDescent="0.2">
      <c r="A646" s="130"/>
      <c r="B646" s="130"/>
      <c r="C646" s="130"/>
      <c r="D646" s="130"/>
      <c r="E646" s="140"/>
      <c r="F646" s="141"/>
      <c r="G646" s="141"/>
      <c r="H646" s="130"/>
    </row>
    <row r="647" spans="1:8" s="289" customFormat="1" ht="24" customHeight="1" x14ac:dyDescent="0.2">
      <c r="A647" s="130"/>
      <c r="B647" s="130"/>
      <c r="C647" s="130"/>
      <c r="D647" s="130"/>
      <c r="E647" s="140"/>
      <c r="F647" s="141"/>
      <c r="G647" s="141"/>
      <c r="H647" s="130"/>
    </row>
    <row r="648" spans="1:8" s="289" customFormat="1" ht="24" customHeight="1" x14ac:dyDescent="0.2">
      <c r="A648" s="130"/>
      <c r="B648" s="130"/>
      <c r="C648" s="130"/>
      <c r="D648" s="130"/>
      <c r="E648" s="140"/>
      <c r="F648" s="141"/>
      <c r="G648" s="141"/>
      <c r="H648" s="130"/>
    </row>
    <row r="649" spans="1:8" s="289" customFormat="1" ht="24" customHeight="1" x14ac:dyDescent="0.2">
      <c r="A649" s="130"/>
      <c r="B649" s="130"/>
      <c r="C649" s="130"/>
      <c r="D649" s="130"/>
      <c r="E649" s="140"/>
      <c r="F649" s="141"/>
      <c r="G649" s="141"/>
      <c r="H649" s="130"/>
    </row>
    <row r="650" spans="1:8" s="289" customFormat="1" ht="24" customHeight="1" x14ac:dyDescent="0.2">
      <c r="A650" s="130"/>
      <c r="B650" s="130"/>
      <c r="C650" s="130"/>
      <c r="D650" s="130"/>
      <c r="E650" s="140"/>
      <c r="F650" s="141"/>
      <c r="G650" s="141"/>
      <c r="H650" s="130"/>
    </row>
    <row r="651" spans="1:8" s="289" customFormat="1" ht="24" customHeight="1" x14ac:dyDescent="0.2">
      <c r="A651" s="130"/>
      <c r="B651" s="130"/>
      <c r="C651" s="130"/>
      <c r="D651" s="130"/>
      <c r="E651" s="140"/>
      <c r="F651" s="141"/>
      <c r="G651" s="141"/>
      <c r="H651" s="130"/>
    </row>
    <row r="654" spans="1:8" s="289" customFormat="1" ht="24" customHeight="1" x14ac:dyDescent="0.2">
      <c r="A654" s="130"/>
      <c r="B654" s="130"/>
      <c r="C654" s="130"/>
      <c r="D654" s="130"/>
      <c r="E654" s="140"/>
      <c r="F654" s="141"/>
      <c r="G654" s="141"/>
      <c r="H654" s="130"/>
    </row>
    <row r="655" spans="1:8" s="289" customFormat="1" ht="24" customHeight="1" x14ac:dyDescent="0.2">
      <c r="A655" s="130"/>
      <c r="B655" s="130"/>
      <c r="C655" s="130"/>
      <c r="D655" s="130"/>
      <c r="E655" s="140"/>
      <c r="F655" s="141"/>
      <c r="G655" s="141"/>
      <c r="H655" s="130"/>
    </row>
    <row r="656" spans="1:8" s="289" customFormat="1" ht="24" customHeight="1" x14ac:dyDescent="0.2">
      <c r="A656" s="130"/>
      <c r="B656" s="130"/>
      <c r="C656" s="130"/>
      <c r="D656" s="130"/>
      <c r="E656" s="140"/>
      <c r="F656" s="141"/>
      <c r="G656" s="141"/>
      <c r="H656" s="130"/>
    </row>
    <row r="657" spans="1:8" s="289" customFormat="1" ht="24" customHeight="1" x14ac:dyDescent="0.2">
      <c r="A657" s="130"/>
      <c r="B657" s="130"/>
      <c r="C657" s="130"/>
      <c r="D657" s="130"/>
      <c r="E657" s="140"/>
      <c r="F657" s="141"/>
      <c r="G657" s="141"/>
      <c r="H657" s="130"/>
    </row>
    <row r="658" spans="1:8" s="289" customFormat="1" ht="24" customHeight="1" x14ac:dyDescent="0.2">
      <c r="A658" s="130"/>
      <c r="B658" s="130"/>
      <c r="C658" s="130"/>
      <c r="D658" s="130"/>
      <c r="E658" s="140"/>
      <c r="F658" s="141"/>
      <c r="G658" s="141"/>
      <c r="H658" s="130"/>
    </row>
    <row r="659" spans="1:8" s="289" customFormat="1" ht="24" customHeight="1" x14ac:dyDescent="0.2">
      <c r="A659" s="130"/>
      <c r="B659" s="130"/>
      <c r="C659" s="130"/>
      <c r="D659" s="130"/>
      <c r="E659" s="140"/>
      <c r="F659" s="141"/>
      <c r="G659" s="141"/>
      <c r="H659" s="130"/>
    </row>
    <row r="660" spans="1:8" s="289" customFormat="1" ht="24" customHeight="1" x14ac:dyDescent="0.2">
      <c r="A660" s="130"/>
      <c r="B660" s="130"/>
      <c r="C660" s="130"/>
      <c r="D660" s="130"/>
      <c r="E660" s="140"/>
      <c r="F660" s="141"/>
      <c r="G660" s="141"/>
      <c r="H660" s="130"/>
    </row>
    <row r="661" spans="1:8" s="289" customFormat="1" ht="24" customHeight="1" x14ac:dyDescent="0.2">
      <c r="A661" s="130"/>
      <c r="B661" s="130"/>
      <c r="C661" s="130"/>
      <c r="D661" s="130"/>
      <c r="E661" s="140"/>
      <c r="F661" s="141"/>
      <c r="G661" s="141"/>
      <c r="H661" s="130"/>
    </row>
    <row r="664" spans="1:8" s="289" customFormat="1" ht="24" customHeight="1" x14ac:dyDescent="0.2">
      <c r="A664" s="130"/>
      <c r="B664" s="130"/>
      <c r="C664" s="130"/>
      <c r="D664" s="130"/>
      <c r="E664" s="140"/>
      <c r="F664" s="141"/>
      <c r="G664" s="141"/>
      <c r="H664" s="130"/>
    </row>
    <row r="665" spans="1:8" s="289" customFormat="1" ht="24" customHeight="1" x14ac:dyDescent="0.2">
      <c r="A665" s="130"/>
      <c r="B665" s="130"/>
      <c r="C665" s="130"/>
      <c r="D665" s="130"/>
      <c r="E665" s="140"/>
      <c r="F665" s="141"/>
      <c r="G665" s="141"/>
      <c r="H665" s="130"/>
    </row>
    <row r="666" spans="1:8" s="289" customFormat="1" ht="24" customHeight="1" x14ac:dyDescent="0.2">
      <c r="A666" s="130"/>
      <c r="B666" s="130"/>
      <c r="C666" s="130"/>
      <c r="D666" s="130"/>
      <c r="E666" s="140"/>
      <c r="F666" s="141"/>
      <c r="G666" s="141"/>
      <c r="H666" s="130"/>
    </row>
    <row r="667" spans="1:8" s="289" customFormat="1" ht="24" customHeight="1" x14ac:dyDescent="0.2">
      <c r="A667" s="130"/>
      <c r="B667" s="130"/>
      <c r="C667" s="130"/>
      <c r="D667" s="130"/>
      <c r="E667" s="140"/>
      <c r="F667" s="141"/>
      <c r="G667" s="141"/>
      <c r="H667" s="130"/>
    </row>
    <row r="668" spans="1:8" s="289" customFormat="1" ht="24" customHeight="1" x14ac:dyDescent="0.2">
      <c r="A668" s="130"/>
      <c r="B668" s="130"/>
      <c r="C668" s="130"/>
      <c r="D668" s="130"/>
      <c r="E668" s="140"/>
      <c r="F668" s="141"/>
      <c r="G668" s="141"/>
      <c r="H668" s="130"/>
    </row>
    <row r="669" spans="1:8" s="289" customFormat="1" ht="24" customHeight="1" x14ac:dyDescent="0.2">
      <c r="A669" s="130"/>
      <c r="B669" s="130"/>
      <c r="C669" s="130"/>
      <c r="D669" s="130"/>
      <c r="E669" s="140"/>
      <c r="F669" s="141"/>
      <c r="G669" s="141"/>
      <c r="H669" s="130"/>
    </row>
    <row r="670" spans="1:8" s="289" customFormat="1" ht="24" customHeight="1" x14ac:dyDescent="0.2">
      <c r="A670" s="130"/>
      <c r="B670" s="130"/>
      <c r="C670" s="130"/>
      <c r="D670" s="130"/>
      <c r="E670" s="140"/>
      <c r="F670" s="141"/>
      <c r="G670" s="141"/>
      <c r="H670" s="130"/>
    </row>
    <row r="671" spans="1:8" s="289" customFormat="1" ht="24" customHeight="1" x14ac:dyDescent="0.2">
      <c r="A671" s="130"/>
      <c r="B671" s="130"/>
      <c r="C671" s="130"/>
      <c r="D671" s="130"/>
      <c r="E671" s="140"/>
      <c r="F671" s="141"/>
      <c r="G671" s="141"/>
      <c r="H671" s="130"/>
    </row>
    <row r="672" spans="1:8" s="289" customFormat="1" ht="24" customHeight="1" x14ac:dyDescent="0.2">
      <c r="A672" s="130"/>
      <c r="B672" s="130"/>
      <c r="C672" s="130"/>
      <c r="D672" s="130"/>
      <c r="E672" s="140"/>
      <c r="F672" s="141"/>
      <c r="G672" s="141"/>
      <c r="H672" s="130"/>
    </row>
    <row r="686" spans="1:141" s="140" customFormat="1" ht="24" customHeight="1" x14ac:dyDescent="0.2">
      <c r="A686" s="130"/>
      <c r="B686" s="130"/>
      <c r="C686" s="130"/>
      <c r="D686" s="130"/>
      <c r="F686" s="141"/>
      <c r="G686" s="141"/>
      <c r="H686" s="130"/>
      <c r="I686" s="289"/>
      <c r="J686" s="289"/>
      <c r="K686" s="289"/>
      <c r="L686" s="289"/>
      <c r="M686" s="289"/>
      <c r="N686" s="289"/>
      <c r="O686" s="289"/>
      <c r="P686" s="289"/>
      <c r="Q686" s="289"/>
      <c r="R686" s="289"/>
      <c r="S686" s="289"/>
      <c r="T686" s="289"/>
      <c r="U686" s="290"/>
      <c r="V686" s="290"/>
      <c r="W686" s="290"/>
      <c r="X686" s="290"/>
      <c r="Y686" s="290"/>
      <c r="Z686" s="290"/>
      <c r="AA686" s="290"/>
      <c r="AB686" s="290"/>
      <c r="AC686" s="290"/>
      <c r="AD686" s="290"/>
      <c r="AE686" s="290"/>
      <c r="AF686" s="290"/>
      <c r="AG686" s="290"/>
      <c r="AH686" s="290"/>
      <c r="AI686" s="290"/>
      <c r="AJ686" s="290"/>
      <c r="AK686" s="290"/>
      <c r="AL686" s="290"/>
      <c r="AM686" s="290"/>
      <c r="AN686" s="290"/>
      <c r="AO686" s="290"/>
      <c r="AP686" s="290"/>
      <c r="AQ686" s="290"/>
      <c r="AR686" s="290"/>
      <c r="AS686" s="290"/>
      <c r="AT686" s="290"/>
      <c r="AU686" s="290"/>
      <c r="AV686" s="290"/>
      <c r="AW686" s="290"/>
      <c r="AX686" s="290"/>
      <c r="AY686" s="290"/>
      <c r="AZ686" s="290"/>
      <c r="BA686" s="290"/>
      <c r="BB686" s="290"/>
      <c r="BC686" s="290"/>
      <c r="BD686" s="290"/>
      <c r="BE686" s="290"/>
      <c r="BF686" s="290"/>
      <c r="BG686" s="290"/>
      <c r="BH686" s="290"/>
      <c r="BI686" s="290"/>
      <c r="BJ686" s="290"/>
      <c r="BK686" s="290"/>
      <c r="BL686" s="290"/>
      <c r="BM686" s="290"/>
      <c r="BN686" s="290"/>
      <c r="BO686" s="290"/>
      <c r="BP686" s="290"/>
      <c r="BQ686" s="290"/>
      <c r="BR686" s="290"/>
      <c r="BS686" s="290"/>
      <c r="BT686" s="290"/>
      <c r="BU686" s="290"/>
      <c r="BV686" s="290"/>
      <c r="BW686" s="290"/>
      <c r="BX686" s="290"/>
      <c r="BY686" s="290"/>
      <c r="BZ686" s="290"/>
      <c r="CA686" s="290"/>
      <c r="CB686" s="290"/>
      <c r="CC686" s="290"/>
      <c r="CD686" s="290"/>
      <c r="CE686" s="290"/>
      <c r="CF686" s="290"/>
      <c r="CG686" s="290"/>
      <c r="CH686" s="290"/>
      <c r="CI686" s="290"/>
      <c r="CJ686" s="290"/>
      <c r="CK686" s="290"/>
      <c r="CL686" s="290"/>
      <c r="CM686" s="290"/>
      <c r="CN686" s="290"/>
      <c r="CO686" s="290"/>
      <c r="CP686" s="290"/>
      <c r="CQ686" s="290"/>
      <c r="CR686" s="290"/>
      <c r="CS686" s="290"/>
      <c r="CT686" s="290"/>
      <c r="CU686" s="290"/>
      <c r="CV686" s="290"/>
      <c r="CW686" s="290"/>
      <c r="CX686" s="290"/>
      <c r="CY686" s="290"/>
      <c r="CZ686" s="290"/>
      <c r="DA686" s="290"/>
      <c r="DB686" s="290"/>
      <c r="DC686" s="290"/>
      <c r="DD686" s="290"/>
      <c r="DE686" s="290"/>
      <c r="DF686" s="290"/>
      <c r="DG686" s="290"/>
      <c r="DH686" s="290"/>
      <c r="DI686" s="290"/>
      <c r="DJ686" s="290"/>
      <c r="DK686" s="290"/>
      <c r="DL686" s="290"/>
      <c r="DM686" s="290"/>
      <c r="DN686" s="290"/>
      <c r="DO686" s="290"/>
      <c r="DP686" s="290"/>
      <c r="DQ686" s="290"/>
      <c r="DR686" s="290"/>
      <c r="DS686" s="290"/>
      <c r="DT686" s="290"/>
      <c r="DU686" s="290"/>
      <c r="DV686" s="290"/>
      <c r="DW686" s="290"/>
      <c r="DX686" s="290"/>
      <c r="DY686" s="290"/>
      <c r="DZ686" s="290"/>
      <c r="EA686" s="290"/>
      <c r="EB686" s="290"/>
      <c r="EC686" s="290"/>
      <c r="ED686" s="290"/>
      <c r="EE686" s="290"/>
      <c r="EF686" s="290"/>
      <c r="EG686" s="290"/>
      <c r="EH686" s="290"/>
      <c r="EI686" s="290"/>
      <c r="EJ686" s="290"/>
      <c r="EK686" s="290"/>
    </row>
    <row r="688" spans="1:141" s="289" customFormat="1" ht="24" customHeight="1" x14ac:dyDescent="0.2">
      <c r="A688" s="130"/>
      <c r="B688" s="130"/>
      <c r="C688" s="130"/>
      <c r="D688" s="130"/>
      <c r="E688" s="140"/>
      <c r="F688" s="141"/>
      <c r="G688" s="141"/>
      <c r="H688" s="130"/>
    </row>
    <row r="689" spans="1:8" s="289" customFormat="1" ht="24" customHeight="1" x14ac:dyDescent="0.2">
      <c r="A689" s="130"/>
      <c r="B689" s="130"/>
      <c r="C689" s="130"/>
      <c r="D689" s="130"/>
      <c r="E689" s="140"/>
      <c r="F689" s="141"/>
      <c r="G689" s="141"/>
      <c r="H689" s="130"/>
    </row>
    <row r="690" spans="1:8" s="289" customFormat="1" ht="24" customHeight="1" x14ac:dyDescent="0.2">
      <c r="A690" s="130"/>
      <c r="B690" s="130"/>
      <c r="C690" s="130"/>
      <c r="D690" s="130"/>
      <c r="E690" s="140"/>
      <c r="F690" s="141"/>
      <c r="G690" s="141"/>
      <c r="H690" s="130"/>
    </row>
    <row r="691" spans="1:8" s="289" customFormat="1" ht="24" customHeight="1" x14ac:dyDescent="0.2">
      <c r="A691" s="130"/>
      <c r="B691" s="130"/>
      <c r="C691" s="130"/>
      <c r="D691" s="130"/>
      <c r="E691" s="140"/>
      <c r="F691" s="141"/>
      <c r="G691" s="141"/>
      <c r="H691" s="130"/>
    </row>
    <row r="692" spans="1:8" s="289" customFormat="1" ht="24" customHeight="1" x14ac:dyDescent="0.2">
      <c r="A692" s="130"/>
      <c r="B692" s="130"/>
      <c r="C692" s="130"/>
      <c r="D692" s="130"/>
      <c r="E692" s="140"/>
      <c r="F692" s="141"/>
      <c r="G692" s="141"/>
      <c r="H692" s="130"/>
    </row>
    <row r="693" spans="1:8" s="289" customFormat="1" ht="24" customHeight="1" x14ac:dyDescent="0.2">
      <c r="A693" s="130"/>
      <c r="B693" s="130"/>
      <c r="C693" s="130"/>
      <c r="D693" s="130"/>
      <c r="E693" s="140"/>
      <c r="F693" s="141"/>
      <c r="G693" s="141"/>
      <c r="H693" s="130"/>
    </row>
    <row r="694" spans="1:8" s="289" customFormat="1" ht="24" customHeight="1" x14ac:dyDescent="0.2">
      <c r="A694" s="130"/>
      <c r="B694" s="130"/>
      <c r="C694" s="130"/>
      <c r="D694" s="130"/>
      <c r="E694" s="140"/>
      <c r="F694" s="141"/>
      <c r="G694" s="141"/>
      <c r="H694" s="130"/>
    </row>
    <row r="695" spans="1:8" s="289" customFormat="1" ht="24" customHeight="1" x14ac:dyDescent="0.2">
      <c r="A695" s="130"/>
      <c r="B695" s="130"/>
      <c r="C695" s="130"/>
      <c r="D695" s="130"/>
      <c r="E695" s="140"/>
      <c r="F695" s="141"/>
      <c r="G695" s="141"/>
      <c r="H695" s="130"/>
    </row>
    <row r="696" spans="1:8" s="289" customFormat="1" ht="24" customHeight="1" x14ac:dyDescent="0.2">
      <c r="A696" s="130"/>
      <c r="B696" s="130"/>
      <c r="C696" s="130"/>
      <c r="D696" s="130"/>
      <c r="E696" s="140"/>
      <c r="F696" s="141"/>
      <c r="G696" s="141"/>
      <c r="H696" s="130"/>
    </row>
    <row r="697" spans="1:8" s="289" customFormat="1" ht="24" customHeight="1" x14ac:dyDescent="0.2">
      <c r="A697" s="130"/>
      <c r="B697" s="130"/>
      <c r="C697" s="130"/>
      <c r="D697" s="130"/>
      <c r="E697" s="140"/>
      <c r="F697" s="141"/>
      <c r="G697" s="141"/>
      <c r="H697" s="130"/>
    </row>
    <row r="698" spans="1:8" s="289" customFormat="1" ht="24" customHeight="1" x14ac:dyDescent="0.2">
      <c r="A698" s="130"/>
      <c r="B698" s="130"/>
      <c r="C698" s="130"/>
      <c r="D698" s="130"/>
      <c r="E698" s="140"/>
      <c r="F698" s="141"/>
      <c r="G698" s="141"/>
      <c r="H698" s="130"/>
    </row>
    <row r="699" spans="1:8" s="289" customFormat="1" ht="24" customHeight="1" x14ac:dyDescent="0.2">
      <c r="A699" s="130"/>
      <c r="B699" s="130"/>
      <c r="C699" s="130"/>
      <c r="D699" s="130"/>
      <c r="E699" s="140"/>
      <c r="F699" s="141"/>
      <c r="G699" s="141"/>
      <c r="H699" s="130"/>
    </row>
    <row r="700" spans="1:8" s="289" customFormat="1" ht="24" customHeight="1" x14ac:dyDescent="0.2">
      <c r="A700" s="130"/>
      <c r="B700" s="130"/>
      <c r="C700" s="130"/>
      <c r="D700" s="130"/>
      <c r="E700" s="140"/>
      <c r="F700" s="141"/>
      <c r="G700" s="141"/>
      <c r="H700" s="130"/>
    </row>
    <row r="701" spans="1:8" s="289" customFormat="1" ht="24" customHeight="1" x14ac:dyDescent="0.2">
      <c r="A701" s="130"/>
      <c r="B701" s="130"/>
      <c r="C701" s="130"/>
      <c r="D701" s="130"/>
      <c r="E701" s="140"/>
      <c r="F701" s="141"/>
      <c r="G701" s="141"/>
      <c r="H701" s="130"/>
    </row>
    <row r="704" spans="1:8" s="289" customFormat="1" ht="24" customHeight="1" x14ac:dyDescent="0.2">
      <c r="A704" s="130"/>
      <c r="B704" s="130"/>
      <c r="C704" s="130"/>
      <c r="D704" s="130"/>
      <c r="E704" s="140"/>
      <c r="F704" s="141"/>
      <c r="G704" s="141"/>
      <c r="H704" s="130"/>
    </row>
    <row r="705" spans="1:8" s="289" customFormat="1" ht="24" customHeight="1" x14ac:dyDescent="0.2">
      <c r="A705" s="130"/>
      <c r="B705" s="130"/>
      <c r="C705" s="130"/>
      <c r="D705" s="130"/>
      <c r="E705" s="140"/>
      <c r="F705" s="141"/>
      <c r="G705" s="141"/>
      <c r="H705" s="130"/>
    </row>
    <row r="706" spans="1:8" s="289" customFormat="1" ht="24" customHeight="1" x14ac:dyDescent="0.2">
      <c r="A706" s="130"/>
      <c r="B706" s="130"/>
      <c r="C706" s="130"/>
      <c r="D706" s="130"/>
      <c r="E706" s="140"/>
      <c r="F706" s="141"/>
      <c r="G706" s="141"/>
      <c r="H706" s="130"/>
    </row>
    <row r="707" spans="1:8" s="289" customFormat="1" ht="24" customHeight="1" x14ac:dyDescent="0.2">
      <c r="A707" s="130"/>
      <c r="B707" s="130"/>
      <c r="C707" s="130"/>
      <c r="D707" s="130"/>
      <c r="E707" s="140"/>
      <c r="F707" s="141"/>
      <c r="G707" s="141"/>
      <c r="H707" s="130"/>
    </row>
    <row r="708" spans="1:8" s="289" customFormat="1" ht="24" customHeight="1" x14ac:dyDescent="0.2">
      <c r="A708" s="130"/>
      <c r="B708" s="130"/>
      <c r="C708" s="130"/>
      <c r="D708" s="130"/>
      <c r="E708" s="140"/>
      <c r="F708" s="141"/>
      <c r="G708" s="141"/>
      <c r="H708" s="130"/>
    </row>
    <row r="709" spans="1:8" s="289" customFormat="1" ht="24" customHeight="1" x14ac:dyDescent="0.2">
      <c r="A709" s="130"/>
      <c r="B709" s="130"/>
      <c r="C709" s="130"/>
      <c r="D709" s="130"/>
      <c r="E709" s="140"/>
      <c r="F709" s="141"/>
      <c r="G709" s="141"/>
      <c r="H709" s="130"/>
    </row>
    <row r="710" spans="1:8" s="289" customFormat="1" ht="24" customHeight="1" x14ac:dyDescent="0.2">
      <c r="A710" s="130"/>
      <c r="B710" s="130"/>
      <c r="C710" s="130"/>
      <c r="D710" s="130"/>
      <c r="E710" s="140"/>
      <c r="F710" s="141"/>
      <c r="G710" s="141"/>
      <c r="H710" s="130"/>
    </row>
    <row r="711" spans="1:8" s="289" customFormat="1" ht="24" customHeight="1" x14ac:dyDescent="0.2">
      <c r="A711" s="130"/>
      <c r="B711" s="130"/>
      <c r="C711" s="130"/>
      <c r="D711" s="130"/>
      <c r="E711" s="140"/>
      <c r="F711" s="141"/>
      <c r="G711" s="141"/>
      <c r="H711" s="130"/>
    </row>
    <row r="714" spans="1:8" s="289" customFormat="1" ht="24" customHeight="1" x14ac:dyDescent="0.2">
      <c r="A714" s="130"/>
      <c r="B714" s="130"/>
      <c r="C714" s="130"/>
      <c r="D714" s="130"/>
      <c r="E714" s="140"/>
      <c r="F714" s="141"/>
      <c r="G714" s="141"/>
      <c r="H714" s="130"/>
    </row>
    <row r="715" spans="1:8" s="289" customFormat="1" ht="24" customHeight="1" x14ac:dyDescent="0.2">
      <c r="A715" s="130"/>
      <c r="B715" s="130"/>
      <c r="C715" s="130"/>
      <c r="D715" s="130"/>
      <c r="E715" s="140"/>
      <c r="F715" s="141"/>
      <c r="G715" s="141"/>
      <c r="H715" s="130"/>
    </row>
    <row r="716" spans="1:8" s="289" customFormat="1" ht="24" customHeight="1" x14ac:dyDescent="0.2">
      <c r="A716" s="130"/>
      <c r="B716" s="130"/>
      <c r="C716" s="130"/>
      <c r="D716" s="130"/>
      <c r="E716" s="140"/>
      <c r="F716" s="141"/>
      <c r="G716" s="141"/>
      <c r="H716" s="130"/>
    </row>
    <row r="717" spans="1:8" s="289" customFormat="1" ht="24" customHeight="1" x14ac:dyDescent="0.2">
      <c r="A717" s="130"/>
      <c r="B717" s="130"/>
      <c r="C717" s="130"/>
      <c r="D717" s="130"/>
      <c r="E717" s="140"/>
      <c r="F717" s="141"/>
      <c r="G717" s="141"/>
      <c r="H717" s="130"/>
    </row>
    <row r="718" spans="1:8" s="289" customFormat="1" ht="24" customHeight="1" x14ac:dyDescent="0.2">
      <c r="A718" s="130"/>
      <c r="B718" s="130"/>
      <c r="C718" s="130"/>
      <c r="D718" s="130"/>
      <c r="E718" s="140"/>
      <c r="F718" s="141"/>
      <c r="G718" s="141"/>
      <c r="H718" s="130"/>
    </row>
    <row r="719" spans="1:8" s="289" customFormat="1" ht="24" customHeight="1" x14ac:dyDescent="0.2">
      <c r="A719" s="130"/>
      <c r="B719" s="130"/>
      <c r="C719" s="130"/>
      <c r="D719" s="130"/>
      <c r="E719" s="140"/>
      <c r="F719" s="141"/>
      <c r="G719" s="141"/>
      <c r="H719" s="130"/>
    </row>
    <row r="720" spans="1:8" s="289" customFormat="1" ht="24" customHeight="1" x14ac:dyDescent="0.2">
      <c r="A720" s="130"/>
      <c r="B720" s="130"/>
      <c r="C720" s="130"/>
      <c r="D720" s="130"/>
      <c r="E720" s="140"/>
      <c r="F720" s="141"/>
      <c r="G720" s="141"/>
      <c r="H720" s="130"/>
    </row>
    <row r="721" spans="1:141" s="289" customFormat="1" ht="24" customHeight="1" x14ac:dyDescent="0.2">
      <c r="A721" s="130"/>
      <c r="B721" s="130"/>
      <c r="C721" s="130"/>
      <c r="D721" s="130"/>
      <c r="E721" s="140"/>
      <c r="F721" s="141"/>
      <c r="G721" s="141"/>
      <c r="H721" s="130"/>
    </row>
    <row r="722" spans="1:141" s="289" customFormat="1" ht="24" customHeight="1" x14ac:dyDescent="0.2">
      <c r="A722" s="130"/>
      <c r="B722" s="130"/>
      <c r="C722" s="130"/>
      <c r="D722" s="130"/>
      <c r="E722" s="140"/>
      <c r="F722" s="141"/>
      <c r="G722" s="141"/>
      <c r="H722" s="130"/>
    </row>
    <row r="736" spans="1:141" s="140" customFormat="1" ht="24" customHeight="1" x14ac:dyDescent="0.2">
      <c r="A736" s="130"/>
      <c r="B736" s="130"/>
      <c r="C736" s="130"/>
      <c r="D736" s="130"/>
      <c r="F736" s="141"/>
      <c r="G736" s="141"/>
      <c r="H736" s="130"/>
      <c r="I736" s="289"/>
      <c r="J736" s="289"/>
      <c r="K736" s="289"/>
      <c r="L736" s="289"/>
      <c r="M736" s="289"/>
      <c r="N736" s="289"/>
      <c r="O736" s="289"/>
      <c r="P736" s="289"/>
      <c r="Q736" s="289"/>
      <c r="R736" s="289"/>
      <c r="S736" s="289"/>
      <c r="T736" s="289"/>
      <c r="U736" s="290"/>
      <c r="V736" s="290"/>
      <c r="W736" s="290"/>
      <c r="X736" s="290"/>
      <c r="Y736" s="290"/>
      <c r="Z736" s="290"/>
      <c r="AA736" s="290"/>
      <c r="AB736" s="290"/>
      <c r="AC736" s="290"/>
      <c r="AD736" s="290"/>
      <c r="AE736" s="290"/>
      <c r="AF736" s="290"/>
      <c r="AG736" s="290"/>
      <c r="AH736" s="290"/>
      <c r="AI736" s="290"/>
      <c r="AJ736" s="290"/>
      <c r="AK736" s="290"/>
      <c r="AL736" s="290"/>
      <c r="AM736" s="290"/>
      <c r="AN736" s="290"/>
      <c r="AO736" s="290"/>
      <c r="AP736" s="290"/>
      <c r="AQ736" s="290"/>
      <c r="AR736" s="290"/>
      <c r="AS736" s="290"/>
      <c r="AT736" s="290"/>
      <c r="AU736" s="290"/>
      <c r="AV736" s="290"/>
      <c r="AW736" s="290"/>
      <c r="AX736" s="290"/>
      <c r="AY736" s="290"/>
      <c r="AZ736" s="290"/>
      <c r="BA736" s="290"/>
      <c r="BB736" s="290"/>
      <c r="BC736" s="290"/>
      <c r="BD736" s="290"/>
      <c r="BE736" s="290"/>
      <c r="BF736" s="290"/>
      <c r="BG736" s="290"/>
      <c r="BH736" s="290"/>
      <c r="BI736" s="290"/>
      <c r="BJ736" s="290"/>
      <c r="BK736" s="290"/>
      <c r="BL736" s="290"/>
      <c r="BM736" s="290"/>
      <c r="BN736" s="290"/>
      <c r="BO736" s="290"/>
      <c r="BP736" s="290"/>
      <c r="BQ736" s="290"/>
      <c r="BR736" s="290"/>
      <c r="BS736" s="290"/>
      <c r="BT736" s="290"/>
      <c r="BU736" s="290"/>
      <c r="BV736" s="290"/>
      <c r="BW736" s="290"/>
      <c r="BX736" s="290"/>
      <c r="BY736" s="290"/>
      <c r="BZ736" s="290"/>
      <c r="CA736" s="290"/>
      <c r="CB736" s="290"/>
      <c r="CC736" s="290"/>
      <c r="CD736" s="290"/>
      <c r="CE736" s="290"/>
      <c r="CF736" s="290"/>
      <c r="CG736" s="290"/>
      <c r="CH736" s="290"/>
      <c r="CI736" s="290"/>
      <c r="CJ736" s="290"/>
      <c r="CK736" s="290"/>
      <c r="CL736" s="290"/>
      <c r="CM736" s="290"/>
      <c r="CN736" s="290"/>
      <c r="CO736" s="290"/>
      <c r="CP736" s="290"/>
      <c r="CQ736" s="290"/>
      <c r="CR736" s="290"/>
      <c r="CS736" s="290"/>
      <c r="CT736" s="290"/>
      <c r="CU736" s="290"/>
      <c r="CV736" s="290"/>
      <c r="CW736" s="290"/>
      <c r="CX736" s="290"/>
      <c r="CY736" s="290"/>
      <c r="CZ736" s="290"/>
      <c r="DA736" s="290"/>
      <c r="DB736" s="290"/>
      <c r="DC736" s="290"/>
      <c r="DD736" s="290"/>
      <c r="DE736" s="290"/>
      <c r="DF736" s="290"/>
      <c r="DG736" s="290"/>
      <c r="DH736" s="290"/>
      <c r="DI736" s="290"/>
      <c r="DJ736" s="290"/>
      <c r="DK736" s="290"/>
      <c r="DL736" s="290"/>
      <c r="DM736" s="290"/>
      <c r="DN736" s="290"/>
      <c r="DO736" s="290"/>
      <c r="DP736" s="290"/>
      <c r="DQ736" s="290"/>
      <c r="DR736" s="290"/>
      <c r="DS736" s="290"/>
      <c r="DT736" s="290"/>
      <c r="DU736" s="290"/>
      <c r="DV736" s="290"/>
      <c r="DW736" s="290"/>
      <c r="DX736" s="290"/>
      <c r="DY736" s="290"/>
      <c r="DZ736" s="290"/>
      <c r="EA736" s="290"/>
      <c r="EB736" s="290"/>
      <c r="EC736" s="290"/>
      <c r="ED736" s="290"/>
      <c r="EE736" s="290"/>
      <c r="EF736" s="290"/>
      <c r="EG736" s="290"/>
      <c r="EH736" s="290"/>
      <c r="EI736" s="290"/>
      <c r="EJ736" s="290"/>
      <c r="EK736" s="290"/>
    </row>
    <row r="738" spans="1:8" s="289" customFormat="1" ht="24" customHeight="1" x14ac:dyDescent="0.2">
      <c r="A738" s="130"/>
      <c r="B738" s="130"/>
      <c r="C738" s="130"/>
      <c r="D738" s="130"/>
      <c r="E738" s="140"/>
      <c r="F738" s="141"/>
      <c r="G738" s="141"/>
      <c r="H738" s="130"/>
    </row>
    <row r="739" spans="1:8" s="289" customFormat="1" ht="24" customHeight="1" x14ac:dyDescent="0.2">
      <c r="A739" s="130"/>
      <c r="B739" s="130"/>
      <c r="C739" s="130"/>
      <c r="D739" s="130"/>
      <c r="E739" s="140"/>
      <c r="F739" s="141"/>
      <c r="G739" s="141"/>
      <c r="H739" s="130"/>
    </row>
    <row r="740" spans="1:8" s="289" customFormat="1" ht="24" customHeight="1" x14ac:dyDescent="0.2">
      <c r="A740" s="130"/>
      <c r="B740" s="130"/>
      <c r="C740" s="130"/>
      <c r="D740" s="130"/>
      <c r="E740" s="140"/>
      <c r="F740" s="141"/>
      <c r="G740" s="141"/>
      <c r="H740" s="130"/>
    </row>
    <row r="741" spans="1:8" s="289" customFormat="1" ht="24" customHeight="1" x14ac:dyDescent="0.2">
      <c r="A741" s="130"/>
      <c r="B741" s="130"/>
      <c r="C741" s="130"/>
      <c r="D741" s="130"/>
      <c r="E741" s="140"/>
      <c r="F741" s="141"/>
      <c r="G741" s="141"/>
      <c r="H741" s="130"/>
    </row>
    <row r="742" spans="1:8" s="289" customFormat="1" ht="24" customHeight="1" x14ac:dyDescent="0.2">
      <c r="A742" s="130"/>
      <c r="B742" s="130"/>
      <c r="C742" s="130"/>
      <c r="D742" s="130"/>
      <c r="E742" s="140"/>
      <c r="F742" s="141"/>
      <c r="G742" s="141"/>
      <c r="H742" s="130"/>
    </row>
    <row r="743" spans="1:8" s="289" customFormat="1" ht="24" customHeight="1" x14ac:dyDescent="0.2">
      <c r="A743" s="130"/>
      <c r="B743" s="130"/>
      <c r="C743" s="130"/>
      <c r="D743" s="130"/>
      <c r="E743" s="140"/>
      <c r="F743" s="141"/>
      <c r="G743" s="141"/>
      <c r="H743" s="130"/>
    </row>
    <row r="744" spans="1:8" s="289" customFormat="1" ht="24" customHeight="1" x14ac:dyDescent="0.2">
      <c r="A744" s="130"/>
      <c r="B744" s="130"/>
      <c r="C744" s="130"/>
      <c r="D744" s="130"/>
      <c r="E744" s="140"/>
      <c r="F744" s="141"/>
      <c r="G744" s="141"/>
      <c r="H744" s="130"/>
    </row>
    <row r="745" spans="1:8" s="289" customFormat="1" ht="24" customHeight="1" x14ac:dyDescent="0.2">
      <c r="A745" s="130"/>
      <c r="B745" s="130"/>
      <c r="C745" s="130"/>
      <c r="D745" s="130"/>
      <c r="E745" s="140"/>
      <c r="F745" s="141"/>
      <c r="G745" s="141"/>
      <c r="H745" s="130"/>
    </row>
    <row r="746" spans="1:8" s="289" customFormat="1" ht="24" customHeight="1" x14ac:dyDescent="0.2">
      <c r="A746" s="130"/>
      <c r="B746" s="130"/>
      <c r="C746" s="130"/>
      <c r="D746" s="130"/>
      <c r="E746" s="140"/>
      <c r="F746" s="141"/>
      <c r="G746" s="141"/>
      <c r="H746" s="130"/>
    </row>
    <row r="747" spans="1:8" s="289" customFormat="1" ht="24" customHeight="1" x14ac:dyDescent="0.2">
      <c r="A747" s="130"/>
      <c r="B747" s="130"/>
      <c r="C747" s="130"/>
      <c r="D747" s="130"/>
      <c r="E747" s="140"/>
      <c r="F747" s="141"/>
      <c r="G747" s="141"/>
      <c r="H747" s="130"/>
    </row>
    <row r="748" spans="1:8" s="289" customFormat="1" ht="24" customHeight="1" x14ac:dyDescent="0.2">
      <c r="A748" s="130"/>
      <c r="B748" s="130"/>
      <c r="C748" s="130"/>
      <c r="D748" s="130"/>
      <c r="E748" s="140"/>
      <c r="F748" s="141"/>
      <c r="G748" s="141"/>
      <c r="H748" s="130"/>
    </row>
    <row r="749" spans="1:8" s="289" customFormat="1" ht="24" customHeight="1" x14ac:dyDescent="0.2">
      <c r="A749" s="130"/>
      <c r="B749" s="130"/>
      <c r="C749" s="130"/>
      <c r="D749" s="130"/>
      <c r="E749" s="140"/>
      <c r="F749" s="141"/>
      <c r="G749" s="141"/>
      <c r="H749" s="130"/>
    </row>
    <row r="750" spans="1:8" s="289" customFormat="1" ht="24" customHeight="1" x14ac:dyDescent="0.2">
      <c r="A750" s="130"/>
      <c r="B750" s="130"/>
      <c r="C750" s="130"/>
      <c r="D750" s="130"/>
      <c r="E750" s="140"/>
      <c r="F750" s="141"/>
      <c r="G750" s="141"/>
      <c r="H750" s="130"/>
    </row>
    <row r="751" spans="1:8" s="289" customFormat="1" ht="24" customHeight="1" x14ac:dyDescent="0.2">
      <c r="A751" s="130"/>
      <c r="B751" s="130"/>
      <c r="C751" s="130"/>
      <c r="D751" s="130"/>
      <c r="E751" s="140"/>
      <c r="F751" s="141"/>
      <c r="G751" s="141"/>
      <c r="H751" s="130"/>
    </row>
    <row r="754" spans="1:8" s="289" customFormat="1" ht="24" customHeight="1" x14ac:dyDescent="0.2">
      <c r="A754" s="130"/>
      <c r="B754" s="130"/>
      <c r="C754" s="130"/>
      <c r="D754" s="130"/>
      <c r="E754" s="140"/>
      <c r="F754" s="141"/>
      <c r="G754" s="141"/>
      <c r="H754" s="130"/>
    </row>
    <row r="755" spans="1:8" s="289" customFormat="1" ht="24" customHeight="1" x14ac:dyDescent="0.2">
      <c r="A755" s="130"/>
      <c r="B755" s="130"/>
      <c r="C755" s="130"/>
      <c r="D755" s="130"/>
      <c r="E755" s="140"/>
      <c r="F755" s="141"/>
      <c r="G755" s="141"/>
      <c r="H755" s="130"/>
    </row>
    <row r="756" spans="1:8" s="289" customFormat="1" ht="24" customHeight="1" x14ac:dyDescent="0.2">
      <c r="A756" s="130"/>
      <c r="B756" s="130"/>
      <c r="C756" s="130"/>
      <c r="D756" s="130"/>
      <c r="E756" s="140"/>
      <c r="F756" s="141"/>
      <c r="G756" s="141"/>
      <c r="H756" s="130"/>
    </row>
    <row r="757" spans="1:8" s="289" customFormat="1" ht="24" customHeight="1" x14ac:dyDescent="0.2">
      <c r="A757" s="130"/>
      <c r="B757" s="130"/>
      <c r="C757" s="130"/>
      <c r="D757" s="130"/>
      <c r="E757" s="140"/>
      <c r="F757" s="141"/>
      <c r="G757" s="141"/>
      <c r="H757" s="130"/>
    </row>
    <row r="758" spans="1:8" s="289" customFormat="1" ht="24" customHeight="1" x14ac:dyDescent="0.2">
      <c r="A758" s="130"/>
      <c r="B758" s="130"/>
      <c r="C758" s="130"/>
      <c r="D758" s="130"/>
      <c r="E758" s="140"/>
      <c r="F758" s="141"/>
      <c r="G758" s="141"/>
      <c r="H758" s="130"/>
    </row>
    <row r="759" spans="1:8" s="289" customFormat="1" ht="24" customHeight="1" x14ac:dyDescent="0.2">
      <c r="A759" s="130"/>
      <c r="B759" s="130"/>
      <c r="C759" s="130"/>
      <c r="D759" s="130"/>
      <c r="E759" s="140"/>
      <c r="F759" s="141"/>
      <c r="G759" s="141"/>
      <c r="H759" s="130"/>
    </row>
    <row r="760" spans="1:8" s="289" customFormat="1" ht="24" customHeight="1" x14ac:dyDescent="0.2">
      <c r="A760" s="130"/>
      <c r="B760" s="130"/>
      <c r="C760" s="130"/>
      <c r="D760" s="130"/>
      <c r="E760" s="140"/>
      <c r="F760" s="141"/>
      <c r="G760" s="141"/>
      <c r="H760" s="130"/>
    </row>
    <row r="761" spans="1:8" s="289" customFormat="1" ht="24" customHeight="1" x14ac:dyDescent="0.2">
      <c r="A761" s="130"/>
      <c r="B761" s="130"/>
      <c r="C761" s="130"/>
      <c r="D761" s="130"/>
      <c r="E761" s="140"/>
      <c r="F761" s="141"/>
      <c r="G761" s="141"/>
      <c r="H761" s="130"/>
    </row>
    <row r="764" spans="1:8" s="289" customFormat="1" ht="24" customHeight="1" x14ac:dyDescent="0.2">
      <c r="A764" s="130"/>
      <c r="B764" s="130"/>
      <c r="C764" s="130"/>
      <c r="D764" s="130"/>
      <c r="E764" s="140"/>
      <c r="F764" s="141"/>
      <c r="G764" s="141"/>
      <c r="H764" s="130"/>
    </row>
    <row r="765" spans="1:8" s="289" customFormat="1" ht="24" customHeight="1" x14ac:dyDescent="0.2">
      <c r="A765" s="130"/>
      <c r="B765" s="130"/>
      <c r="C765" s="130"/>
      <c r="D765" s="130"/>
      <c r="E765" s="140"/>
      <c r="F765" s="141"/>
      <c r="G765" s="141"/>
      <c r="H765" s="130"/>
    </row>
    <row r="766" spans="1:8" s="289" customFormat="1" ht="24" customHeight="1" x14ac:dyDescent="0.2">
      <c r="A766" s="130"/>
      <c r="B766" s="130"/>
      <c r="C766" s="130"/>
      <c r="D766" s="130"/>
      <c r="E766" s="140"/>
      <c r="F766" s="141"/>
      <c r="G766" s="141"/>
      <c r="H766" s="130"/>
    </row>
    <row r="767" spans="1:8" s="289" customFormat="1" ht="24" customHeight="1" x14ac:dyDescent="0.2">
      <c r="A767" s="130"/>
      <c r="B767" s="130"/>
      <c r="C767" s="130"/>
      <c r="D767" s="130"/>
      <c r="E767" s="140"/>
      <c r="F767" s="141"/>
      <c r="G767" s="141"/>
      <c r="H767" s="130"/>
    </row>
    <row r="768" spans="1:8" s="289" customFormat="1" ht="24" customHeight="1" x14ac:dyDescent="0.2">
      <c r="A768" s="130"/>
      <c r="B768" s="130"/>
      <c r="C768" s="130"/>
      <c r="D768" s="130"/>
      <c r="E768" s="140"/>
      <c r="F768" s="141"/>
      <c r="G768" s="141"/>
      <c r="H768" s="130"/>
    </row>
    <row r="769" spans="1:8" s="289" customFormat="1" ht="24" customHeight="1" x14ac:dyDescent="0.2">
      <c r="A769" s="130"/>
      <c r="B769" s="130"/>
      <c r="C769" s="130"/>
      <c r="D769" s="130"/>
      <c r="E769" s="140"/>
      <c r="F769" s="141"/>
      <c r="G769" s="141"/>
      <c r="H769" s="130"/>
    </row>
    <row r="770" spans="1:8" s="289" customFormat="1" ht="24" customHeight="1" x14ac:dyDescent="0.2">
      <c r="A770" s="130"/>
      <c r="B770" s="130"/>
      <c r="C770" s="130"/>
      <c r="D770" s="130"/>
      <c r="E770" s="140"/>
      <c r="F770" s="141"/>
      <c r="G770" s="141"/>
      <c r="H770" s="130"/>
    </row>
    <row r="771" spans="1:8" s="289" customFormat="1" ht="24" customHeight="1" x14ac:dyDescent="0.2">
      <c r="A771" s="130"/>
      <c r="B771" s="130"/>
      <c r="C771" s="130"/>
      <c r="D771" s="130"/>
      <c r="E771" s="140"/>
      <c r="F771" s="141"/>
      <c r="G771" s="141"/>
      <c r="H771" s="130"/>
    </row>
    <row r="772" spans="1:8" s="289" customFormat="1" ht="24" customHeight="1" x14ac:dyDescent="0.2">
      <c r="A772" s="130"/>
      <c r="B772" s="130"/>
      <c r="C772" s="130"/>
      <c r="D772" s="130"/>
      <c r="E772" s="140"/>
      <c r="F772" s="141"/>
      <c r="G772" s="141"/>
      <c r="H772" s="130"/>
    </row>
    <row r="786" spans="1:141" s="140" customFormat="1" ht="24" customHeight="1" x14ac:dyDescent="0.2">
      <c r="A786" s="130"/>
      <c r="B786" s="130"/>
      <c r="C786" s="130"/>
      <c r="D786" s="130"/>
      <c r="F786" s="141"/>
      <c r="G786" s="141"/>
      <c r="H786" s="130"/>
      <c r="I786" s="289"/>
      <c r="J786" s="289"/>
      <c r="K786" s="289"/>
      <c r="L786" s="289"/>
      <c r="M786" s="289"/>
      <c r="N786" s="289"/>
      <c r="O786" s="289"/>
      <c r="P786" s="289"/>
      <c r="Q786" s="289"/>
      <c r="R786" s="289"/>
      <c r="S786" s="289"/>
      <c r="T786" s="289"/>
      <c r="U786" s="290"/>
      <c r="V786" s="290"/>
      <c r="W786" s="290"/>
      <c r="X786" s="290"/>
      <c r="Y786" s="290"/>
      <c r="Z786" s="290"/>
      <c r="AA786" s="290"/>
      <c r="AB786" s="290"/>
      <c r="AC786" s="290"/>
      <c r="AD786" s="290"/>
      <c r="AE786" s="290"/>
      <c r="AF786" s="290"/>
      <c r="AG786" s="290"/>
      <c r="AH786" s="290"/>
      <c r="AI786" s="290"/>
      <c r="AJ786" s="290"/>
      <c r="AK786" s="290"/>
      <c r="AL786" s="290"/>
      <c r="AM786" s="290"/>
      <c r="AN786" s="290"/>
      <c r="AO786" s="290"/>
      <c r="AP786" s="290"/>
      <c r="AQ786" s="290"/>
      <c r="AR786" s="290"/>
      <c r="AS786" s="290"/>
      <c r="AT786" s="290"/>
      <c r="AU786" s="290"/>
      <c r="AV786" s="290"/>
      <c r="AW786" s="290"/>
      <c r="AX786" s="290"/>
      <c r="AY786" s="290"/>
      <c r="AZ786" s="290"/>
      <c r="BA786" s="290"/>
      <c r="BB786" s="290"/>
      <c r="BC786" s="290"/>
      <c r="BD786" s="290"/>
      <c r="BE786" s="290"/>
      <c r="BF786" s="290"/>
      <c r="BG786" s="290"/>
      <c r="BH786" s="290"/>
      <c r="BI786" s="290"/>
      <c r="BJ786" s="290"/>
      <c r="BK786" s="290"/>
      <c r="BL786" s="290"/>
      <c r="BM786" s="290"/>
      <c r="BN786" s="290"/>
      <c r="BO786" s="290"/>
      <c r="BP786" s="290"/>
      <c r="BQ786" s="290"/>
      <c r="BR786" s="290"/>
      <c r="BS786" s="290"/>
      <c r="BT786" s="290"/>
      <c r="BU786" s="290"/>
      <c r="BV786" s="290"/>
      <c r="BW786" s="290"/>
      <c r="BX786" s="290"/>
      <c r="BY786" s="290"/>
      <c r="BZ786" s="290"/>
      <c r="CA786" s="290"/>
      <c r="CB786" s="290"/>
      <c r="CC786" s="290"/>
      <c r="CD786" s="290"/>
      <c r="CE786" s="290"/>
      <c r="CF786" s="290"/>
      <c r="CG786" s="290"/>
      <c r="CH786" s="290"/>
      <c r="CI786" s="290"/>
      <c r="CJ786" s="290"/>
      <c r="CK786" s="290"/>
      <c r="CL786" s="290"/>
      <c r="CM786" s="290"/>
      <c r="CN786" s="290"/>
      <c r="CO786" s="290"/>
      <c r="CP786" s="290"/>
      <c r="CQ786" s="290"/>
      <c r="CR786" s="290"/>
      <c r="CS786" s="290"/>
      <c r="CT786" s="290"/>
      <c r="CU786" s="290"/>
      <c r="CV786" s="290"/>
      <c r="CW786" s="290"/>
      <c r="CX786" s="290"/>
      <c r="CY786" s="290"/>
      <c r="CZ786" s="290"/>
      <c r="DA786" s="290"/>
      <c r="DB786" s="290"/>
      <c r="DC786" s="290"/>
      <c r="DD786" s="290"/>
      <c r="DE786" s="290"/>
      <c r="DF786" s="290"/>
      <c r="DG786" s="290"/>
      <c r="DH786" s="290"/>
      <c r="DI786" s="290"/>
      <c r="DJ786" s="290"/>
      <c r="DK786" s="290"/>
      <c r="DL786" s="290"/>
      <c r="DM786" s="290"/>
      <c r="DN786" s="290"/>
      <c r="DO786" s="290"/>
      <c r="DP786" s="290"/>
      <c r="DQ786" s="290"/>
      <c r="DR786" s="290"/>
      <c r="DS786" s="290"/>
      <c r="DT786" s="290"/>
      <c r="DU786" s="290"/>
      <c r="DV786" s="290"/>
      <c r="DW786" s="290"/>
      <c r="DX786" s="290"/>
      <c r="DY786" s="290"/>
      <c r="DZ786" s="290"/>
      <c r="EA786" s="290"/>
      <c r="EB786" s="290"/>
      <c r="EC786" s="290"/>
      <c r="ED786" s="290"/>
      <c r="EE786" s="290"/>
      <c r="EF786" s="290"/>
      <c r="EG786" s="290"/>
      <c r="EH786" s="290"/>
      <c r="EI786" s="290"/>
      <c r="EJ786" s="290"/>
      <c r="EK786" s="290"/>
    </row>
    <row r="788" spans="1:141" s="289" customFormat="1" ht="24" customHeight="1" x14ac:dyDescent="0.2">
      <c r="A788" s="130"/>
      <c r="B788" s="130"/>
      <c r="C788" s="130"/>
      <c r="D788" s="130"/>
      <c r="E788" s="140"/>
      <c r="F788" s="141"/>
      <c r="G788" s="141"/>
      <c r="H788" s="130"/>
    </row>
    <row r="789" spans="1:141" s="289" customFormat="1" ht="24" customHeight="1" x14ac:dyDescent="0.2">
      <c r="A789" s="130"/>
      <c r="B789" s="130"/>
      <c r="C789" s="130"/>
      <c r="D789" s="130"/>
      <c r="E789" s="140"/>
      <c r="F789" s="141"/>
      <c r="G789" s="141"/>
      <c r="H789" s="130"/>
    </row>
    <row r="790" spans="1:141" s="289" customFormat="1" ht="24" customHeight="1" x14ac:dyDescent="0.2">
      <c r="A790" s="130"/>
      <c r="B790" s="130"/>
      <c r="C790" s="130"/>
      <c r="D790" s="130"/>
      <c r="E790" s="140"/>
      <c r="F790" s="141"/>
      <c r="G790" s="141"/>
      <c r="H790" s="130"/>
    </row>
    <row r="791" spans="1:141" s="289" customFormat="1" ht="24" customHeight="1" x14ac:dyDescent="0.2">
      <c r="A791" s="130"/>
      <c r="B791" s="130"/>
      <c r="C791" s="130"/>
      <c r="D791" s="130"/>
      <c r="E791" s="140"/>
      <c r="F791" s="141"/>
      <c r="G791" s="141"/>
      <c r="H791" s="130"/>
    </row>
    <row r="792" spans="1:141" s="289" customFormat="1" ht="24" customHeight="1" x14ac:dyDescent="0.2">
      <c r="A792" s="130"/>
      <c r="B792" s="130"/>
      <c r="C792" s="130"/>
      <c r="D792" s="130"/>
      <c r="E792" s="140"/>
      <c r="F792" s="141"/>
      <c r="G792" s="141"/>
      <c r="H792" s="130"/>
    </row>
    <row r="793" spans="1:141" s="289" customFormat="1" ht="24" customHeight="1" x14ac:dyDescent="0.2">
      <c r="A793" s="130"/>
      <c r="B793" s="130"/>
      <c r="C793" s="130"/>
      <c r="D793" s="130"/>
      <c r="E793" s="140"/>
      <c r="F793" s="141"/>
      <c r="G793" s="141"/>
      <c r="H793" s="130"/>
    </row>
    <row r="794" spans="1:141" s="289" customFormat="1" ht="24" customHeight="1" x14ac:dyDescent="0.2">
      <c r="A794" s="130"/>
      <c r="B794" s="130"/>
      <c r="C794" s="130"/>
      <c r="D794" s="130"/>
      <c r="E794" s="140"/>
      <c r="F794" s="141"/>
      <c r="G794" s="141"/>
      <c r="H794" s="130"/>
    </row>
    <row r="795" spans="1:141" s="289" customFormat="1" ht="24" customHeight="1" x14ac:dyDescent="0.2">
      <c r="A795" s="130"/>
      <c r="B795" s="130"/>
      <c r="C795" s="130"/>
      <c r="D795" s="130"/>
      <c r="E795" s="140"/>
      <c r="F795" s="141"/>
      <c r="G795" s="141"/>
      <c r="H795" s="130"/>
    </row>
    <row r="796" spans="1:141" s="289" customFormat="1" ht="24" customHeight="1" x14ac:dyDescent="0.2">
      <c r="A796" s="130"/>
      <c r="B796" s="130"/>
      <c r="C796" s="130"/>
      <c r="D796" s="130"/>
      <c r="E796" s="140"/>
      <c r="F796" s="141"/>
      <c r="G796" s="141"/>
      <c r="H796" s="130"/>
    </row>
    <row r="797" spans="1:141" s="289" customFormat="1" ht="24" customHeight="1" x14ac:dyDescent="0.2">
      <c r="A797" s="130"/>
      <c r="B797" s="130"/>
      <c r="C797" s="130"/>
      <c r="D797" s="130"/>
      <c r="E797" s="140"/>
      <c r="F797" s="141"/>
      <c r="G797" s="141"/>
      <c r="H797" s="130"/>
    </row>
    <row r="798" spans="1:141" s="289" customFormat="1" ht="24" customHeight="1" x14ac:dyDescent="0.2">
      <c r="A798" s="130"/>
      <c r="B798" s="130"/>
      <c r="C798" s="130"/>
      <c r="D798" s="130"/>
      <c r="E798" s="140"/>
      <c r="F798" s="141"/>
      <c r="G798" s="141"/>
      <c r="H798" s="130"/>
    </row>
    <row r="799" spans="1:141" s="289" customFormat="1" ht="24" customHeight="1" x14ac:dyDescent="0.2">
      <c r="A799" s="130"/>
      <c r="B799" s="130"/>
      <c r="C799" s="130"/>
      <c r="D799" s="130"/>
      <c r="E799" s="140"/>
      <c r="F799" s="141"/>
      <c r="G799" s="141"/>
      <c r="H799" s="130"/>
    </row>
    <row r="800" spans="1:141" s="289" customFormat="1" ht="24" customHeight="1" x14ac:dyDescent="0.2">
      <c r="A800" s="130"/>
      <c r="B800" s="130"/>
      <c r="C800" s="130"/>
      <c r="D800" s="130"/>
      <c r="E800" s="140"/>
      <c r="F800" s="141"/>
      <c r="G800" s="141"/>
      <c r="H800" s="130"/>
    </row>
    <row r="801" spans="1:8" s="289" customFormat="1" ht="24" customHeight="1" x14ac:dyDescent="0.2">
      <c r="A801" s="130"/>
      <c r="B801" s="130"/>
      <c r="C801" s="130"/>
      <c r="D801" s="130"/>
      <c r="E801" s="140"/>
      <c r="F801" s="141"/>
      <c r="G801" s="141"/>
      <c r="H801" s="130"/>
    </row>
    <row r="804" spans="1:8" s="289" customFormat="1" ht="24" customHeight="1" x14ac:dyDescent="0.2">
      <c r="A804" s="130"/>
      <c r="B804" s="130"/>
      <c r="C804" s="130"/>
      <c r="D804" s="130"/>
      <c r="E804" s="140"/>
      <c r="F804" s="141"/>
      <c r="G804" s="141"/>
      <c r="H804" s="130"/>
    </row>
    <row r="805" spans="1:8" s="289" customFormat="1" ht="24" customHeight="1" x14ac:dyDescent="0.2">
      <c r="A805" s="130"/>
      <c r="B805" s="130"/>
      <c r="C805" s="130"/>
      <c r="D805" s="130"/>
      <c r="E805" s="140"/>
      <c r="F805" s="141"/>
      <c r="G805" s="141"/>
      <c r="H805" s="130"/>
    </row>
    <row r="806" spans="1:8" s="289" customFormat="1" ht="24" customHeight="1" x14ac:dyDescent="0.2">
      <c r="A806" s="130"/>
      <c r="B806" s="130"/>
      <c r="C806" s="130"/>
      <c r="D806" s="130"/>
      <c r="E806" s="140"/>
      <c r="F806" s="141"/>
      <c r="G806" s="141"/>
      <c r="H806" s="130"/>
    </row>
    <row r="807" spans="1:8" s="289" customFormat="1" ht="24" customHeight="1" x14ac:dyDescent="0.2">
      <c r="A807" s="130"/>
      <c r="B807" s="130"/>
      <c r="C807" s="130"/>
      <c r="D807" s="130"/>
      <c r="E807" s="140"/>
      <c r="F807" s="141"/>
      <c r="G807" s="141"/>
      <c r="H807" s="130"/>
    </row>
    <row r="808" spans="1:8" s="289" customFormat="1" ht="24" customHeight="1" x14ac:dyDescent="0.2">
      <c r="A808" s="130"/>
      <c r="B808" s="130"/>
      <c r="C808" s="130"/>
      <c r="D808" s="130"/>
      <c r="E808" s="140"/>
      <c r="F808" s="141"/>
      <c r="G808" s="141"/>
      <c r="H808" s="130"/>
    </row>
    <row r="809" spans="1:8" s="289" customFormat="1" ht="24" customHeight="1" x14ac:dyDescent="0.2">
      <c r="A809" s="130"/>
      <c r="B809" s="130"/>
      <c r="C809" s="130"/>
      <c r="D809" s="130"/>
      <c r="E809" s="140"/>
      <c r="F809" s="141"/>
      <c r="G809" s="141"/>
      <c r="H809" s="130"/>
    </row>
    <row r="810" spans="1:8" s="289" customFormat="1" ht="24" customHeight="1" x14ac:dyDescent="0.2">
      <c r="A810" s="130"/>
      <c r="B810" s="130"/>
      <c r="C810" s="130"/>
      <c r="D810" s="130"/>
      <c r="E810" s="140"/>
      <c r="F810" s="141"/>
      <c r="G810" s="141"/>
      <c r="H810" s="130"/>
    </row>
    <row r="811" spans="1:8" s="289" customFormat="1" ht="24" customHeight="1" x14ac:dyDescent="0.2">
      <c r="A811" s="130"/>
      <c r="B811" s="130"/>
      <c r="C811" s="130"/>
      <c r="D811" s="130"/>
      <c r="E811" s="140"/>
      <c r="F811" s="141"/>
      <c r="G811" s="141"/>
      <c r="H811" s="130"/>
    </row>
    <row r="814" spans="1:8" s="289" customFormat="1" ht="24" customHeight="1" x14ac:dyDescent="0.2">
      <c r="A814" s="130"/>
      <c r="B814" s="130"/>
      <c r="C814" s="130"/>
      <c r="D814" s="130"/>
      <c r="E814" s="140"/>
      <c r="F814" s="141"/>
      <c r="G814" s="141"/>
      <c r="H814" s="130"/>
    </row>
    <row r="815" spans="1:8" s="289" customFormat="1" ht="24" customHeight="1" x14ac:dyDescent="0.2">
      <c r="A815" s="130"/>
      <c r="B815" s="130"/>
      <c r="C815" s="130"/>
      <c r="D815" s="130"/>
      <c r="E815" s="140"/>
      <c r="F815" s="141"/>
      <c r="G815" s="141"/>
      <c r="H815" s="130"/>
    </row>
    <row r="816" spans="1:8" s="289" customFormat="1" ht="24" customHeight="1" x14ac:dyDescent="0.2">
      <c r="A816" s="130"/>
      <c r="B816" s="130"/>
      <c r="C816" s="130"/>
      <c r="D816" s="130"/>
      <c r="E816" s="140"/>
      <c r="F816" s="141"/>
      <c r="G816" s="141"/>
      <c r="H816" s="130"/>
    </row>
    <row r="817" spans="1:8" s="289" customFormat="1" ht="24" customHeight="1" x14ac:dyDescent="0.2">
      <c r="A817" s="130"/>
      <c r="B817" s="130"/>
      <c r="C817" s="130"/>
      <c r="D817" s="130"/>
      <c r="E817" s="140"/>
      <c r="F817" s="141"/>
      <c r="G817" s="141"/>
      <c r="H817" s="130"/>
    </row>
    <row r="818" spans="1:8" s="289" customFormat="1" ht="24" customHeight="1" x14ac:dyDescent="0.2">
      <c r="A818" s="130"/>
      <c r="B818" s="130"/>
      <c r="C818" s="130"/>
      <c r="D818" s="130"/>
      <c r="E818" s="140"/>
      <c r="F818" s="141"/>
      <c r="G818" s="141"/>
      <c r="H818" s="130"/>
    </row>
    <row r="819" spans="1:8" s="289" customFormat="1" ht="24" customHeight="1" x14ac:dyDescent="0.2">
      <c r="A819" s="130"/>
      <c r="B819" s="130"/>
      <c r="C819" s="130"/>
      <c r="D819" s="130"/>
      <c r="E819" s="140"/>
      <c r="F819" s="141"/>
      <c r="G819" s="141"/>
      <c r="H819" s="130"/>
    </row>
    <row r="820" spans="1:8" s="289" customFormat="1" ht="24" customHeight="1" x14ac:dyDescent="0.2">
      <c r="A820" s="130"/>
      <c r="B820" s="130"/>
      <c r="C820" s="130"/>
      <c r="D820" s="130"/>
      <c r="E820" s="140"/>
      <c r="F820" s="141"/>
      <c r="G820" s="141"/>
      <c r="H820" s="130"/>
    </row>
    <row r="821" spans="1:8" s="289" customFormat="1" ht="24" customHeight="1" x14ac:dyDescent="0.2">
      <c r="A821" s="130"/>
      <c r="B821" s="130"/>
      <c r="C821" s="130"/>
      <c r="D821" s="130"/>
      <c r="E821" s="140"/>
      <c r="F821" s="141"/>
      <c r="G821" s="141"/>
      <c r="H821" s="130"/>
    </row>
    <row r="822" spans="1:8" s="289" customFormat="1" ht="24" customHeight="1" x14ac:dyDescent="0.2">
      <c r="A822" s="130"/>
      <c r="B822" s="130"/>
      <c r="C822" s="130"/>
      <c r="D822" s="130"/>
      <c r="E822" s="140"/>
      <c r="F822" s="141"/>
      <c r="G822" s="141"/>
      <c r="H822" s="130"/>
    </row>
    <row r="836" spans="1:141" s="140" customFormat="1" ht="24" customHeight="1" x14ac:dyDescent="0.2">
      <c r="A836" s="130"/>
      <c r="B836" s="130"/>
      <c r="C836" s="130"/>
      <c r="D836" s="130"/>
      <c r="F836" s="141"/>
      <c r="G836" s="141"/>
      <c r="H836" s="130"/>
      <c r="I836" s="289"/>
      <c r="J836" s="289"/>
      <c r="K836" s="289"/>
      <c r="L836" s="289"/>
      <c r="M836" s="289"/>
      <c r="N836" s="289"/>
      <c r="O836" s="289"/>
      <c r="P836" s="289"/>
      <c r="Q836" s="289"/>
      <c r="R836" s="289"/>
      <c r="S836" s="289"/>
      <c r="T836" s="289"/>
      <c r="U836" s="290"/>
      <c r="V836" s="290"/>
      <c r="W836" s="290"/>
      <c r="X836" s="290"/>
      <c r="Y836" s="290"/>
      <c r="Z836" s="290"/>
      <c r="AA836" s="290"/>
      <c r="AB836" s="290"/>
      <c r="AC836" s="290"/>
      <c r="AD836" s="290"/>
      <c r="AE836" s="290"/>
      <c r="AF836" s="290"/>
      <c r="AG836" s="290"/>
      <c r="AH836" s="290"/>
      <c r="AI836" s="290"/>
      <c r="AJ836" s="290"/>
      <c r="AK836" s="290"/>
      <c r="AL836" s="290"/>
      <c r="AM836" s="290"/>
      <c r="AN836" s="290"/>
      <c r="AO836" s="290"/>
      <c r="AP836" s="290"/>
      <c r="AQ836" s="290"/>
      <c r="AR836" s="290"/>
      <c r="AS836" s="290"/>
      <c r="AT836" s="290"/>
      <c r="AU836" s="290"/>
      <c r="AV836" s="290"/>
      <c r="AW836" s="290"/>
      <c r="AX836" s="290"/>
      <c r="AY836" s="290"/>
      <c r="AZ836" s="290"/>
      <c r="BA836" s="290"/>
      <c r="BB836" s="290"/>
      <c r="BC836" s="290"/>
      <c r="BD836" s="290"/>
      <c r="BE836" s="290"/>
      <c r="BF836" s="290"/>
      <c r="BG836" s="290"/>
      <c r="BH836" s="290"/>
      <c r="BI836" s="290"/>
      <c r="BJ836" s="290"/>
      <c r="BK836" s="290"/>
      <c r="BL836" s="290"/>
      <c r="BM836" s="290"/>
      <c r="BN836" s="290"/>
      <c r="BO836" s="290"/>
      <c r="BP836" s="290"/>
      <c r="BQ836" s="290"/>
      <c r="BR836" s="290"/>
      <c r="BS836" s="290"/>
      <c r="BT836" s="290"/>
      <c r="BU836" s="290"/>
      <c r="BV836" s="290"/>
      <c r="BW836" s="290"/>
      <c r="BX836" s="290"/>
      <c r="BY836" s="290"/>
      <c r="BZ836" s="290"/>
      <c r="CA836" s="290"/>
      <c r="CB836" s="290"/>
      <c r="CC836" s="290"/>
      <c r="CD836" s="290"/>
      <c r="CE836" s="290"/>
      <c r="CF836" s="290"/>
      <c r="CG836" s="290"/>
      <c r="CH836" s="290"/>
      <c r="CI836" s="290"/>
      <c r="CJ836" s="290"/>
      <c r="CK836" s="290"/>
      <c r="CL836" s="290"/>
      <c r="CM836" s="290"/>
      <c r="CN836" s="290"/>
      <c r="CO836" s="290"/>
      <c r="CP836" s="290"/>
      <c r="CQ836" s="290"/>
      <c r="CR836" s="290"/>
      <c r="CS836" s="290"/>
      <c r="CT836" s="290"/>
      <c r="CU836" s="290"/>
      <c r="CV836" s="290"/>
      <c r="CW836" s="290"/>
      <c r="CX836" s="290"/>
      <c r="CY836" s="290"/>
      <c r="CZ836" s="290"/>
      <c r="DA836" s="290"/>
      <c r="DB836" s="290"/>
      <c r="DC836" s="290"/>
      <c r="DD836" s="290"/>
      <c r="DE836" s="290"/>
      <c r="DF836" s="290"/>
      <c r="DG836" s="290"/>
      <c r="DH836" s="290"/>
      <c r="DI836" s="290"/>
      <c r="DJ836" s="290"/>
      <c r="DK836" s="290"/>
      <c r="DL836" s="290"/>
      <c r="DM836" s="290"/>
      <c r="DN836" s="290"/>
      <c r="DO836" s="290"/>
      <c r="DP836" s="290"/>
      <c r="DQ836" s="290"/>
      <c r="DR836" s="290"/>
      <c r="DS836" s="290"/>
      <c r="DT836" s="290"/>
      <c r="DU836" s="290"/>
      <c r="DV836" s="290"/>
      <c r="DW836" s="290"/>
      <c r="DX836" s="290"/>
      <c r="DY836" s="290"/>
      <c r="DZ836" s="290"/>
      <c r="EA836" s="290"/>
      <c r="EB836" s="290"/>
      <c r="EC836" s="290"/>
      <c r="ED836" s="290"/>
      <c r="EE836" s="290"/>
      <c r="EF836" s="290"/>
      <c r="EG836" s="290"/>
      <c r="EH836" s="290"/>
      <c r="EI836" s="290"/>
      <c r="EJ836" s="290"/>
      <c r="EK836" s="290"/>
    </row>
    <row r="838" spans="1:141" s="289" customFormat="1" ht="24" customHeight="1" x14ac:dyDescent="0.2">
      <c r="A838" s="130"/>
      <c r="B838" s="130"/>
      <c r="C838" s="130"/>
      <c r="D838" s="130"/>
      <c r="E838" s="140"/>
      <c r="F838" s="141"/>
      <c r="G838" s="141"/>
      <c r="H838" s="130"/>
    </row>
    <row r="839" spans="1:141" s="289" customFormat="1" ht="24" customHeight="1" x14ac:dyDescent="0.2">
      <c r="A839" s="130"/>
      <c r="B839" s="130"/>
      <c r="C839" s="130"/>
      <c r="D839" s="130"/>
      <c r="E839" s="140"/>
      <c r="F839" s="141"/>
      <c r="G839" s="141"/>
      <c r="H839" s="130"/>
    </row>
    <row r="840" spans="1:141" s="289" customFormat="1" ht="24" customHeight="1" x14ac:dyDescent="0.2">
      <c r="A840" s="130"/>
      <c r="B840" s="130"/>
      <c r="C840" s="130"/>
      <c r="D840" s="130"/>
      <c r="E840" s="140"/>
      <c r="F840" s="141"/>
      <c r="G840" s="141"/>
      <c r="H840" s="130"/>
    </row>
    <row r="841" spans="1:141" s="289" customFormat="1" ht="24" customHeight="1" x14ac:dyDescent="0.2">
      <c r="A841" s="130"/>
      <c r="B841" s="130"/>
      <c r="C841" s="130"/>
      <c r="D841" s="130"/>
      <c r="E841" s="140"/>
      <c r="F841" s="141"/>
      <c r="G841" s="141"/>
      <c r="H841" s="130"/>
    </row>
    <row r="842" spans="1:141" s="289" customFormat="1" ht="24" customHeight="1" x14ac:dyDescent="0.2">
      <c r="A842" s="130"/>
      <c r="B842" s="130"/>
      <c r="C842" s="130"/>
      <c r="D842" s="130"/>
      <c r="E842" s="140"/>
      <c r="F842" s="141"/>
      <c r="G842" s="141"/>
      <c r="H842" s="130"/>
    </row>
    <row r="843" spans="1:141" s="289" customFormat="1" ht="24" customHeight="1" x14ac:dyDescent="0.2">
      <c r="A843" s="130"/>
      <c r="B843" s="130"/>
      <c r="C843" s="130"/>
      <c r="D843" s="130"/>
      <c r="E843" s="140"/>
      <c r="F843" s="141"/>
      <c r="G843" s="141"/>
      <c r="H843" s="130"/>
    </row>
    <row r="844" spans="1:141" s="289" customFormat="1" ht="24" customHeight="1" x14ac:dyDescent="0.2">
      <c r="A844" s="130"/>
      <c r="B844" s="130"/>
      <c r="C844" s="130"/>
      <c r="D844" s="130"/>
      <c r="E844" s="140"/>
      <c r="F844" s="141"/>
      <c r="G844" s="141"/>
      <c r="H844" s="130"/>
    </row>
    <row r="845" spans="1:141" s="289" customFormat="1" ht="24" customHeight="1" x14ac:dyDescent="0.2">
      <c r="A845" s="130"/>
      <c r="B845" s="130"/>
      <c r="C845" s="130"/>
      <c r="D845" s="130"/>
      <c r="E845" s="140"/>
      <c r="F845" s="141"/>
      <c r="G845" s="141"/>
      <c r="H845" s="130"/>
    </row>
    <row r="846" spans="1:141" s="289" customFormat="1" ht="24" customHeight="1" x14ac:dyDescent="0.2">
      <c r="A846" s="130"/>
      <c r="B846" s="130"/>
      <c r="C846" s="130"/>
      <c r="D846" s="130"/>
      <c r="E846" s="140"/>
      <c r="F846" s="141"/>
      <c r="G846" s="141"/>
      <c r="H846" s="130"/>
    </row>
    <row r="847" spans="1:141" s="289" customFormat="1" ht="24" customHeight="1" x14ac:dyDescent="0.2">
      <c r="A847" s="130"/>
      <c r="B847" s="130"/>
      <c r="C847" s="130"/>
      <c r="D847" s="130"/>
      <c r="E847" s="140"/>
      <c r="F847" s="141"/>
      <c r="G847" s="141"/>
      <c r="H847" s="130"/>
    </row>
    <row r="848" spans="1:141" s="289" customFormat="1" ht="24" customHeight="1" x14ac:dyDescent="0.2">
      <c r="A848" s="130"/>
      <c r="B848" s="130"/>
      <c r="C848" s="130"/>
      <c r="D848" s="130"/>
      <c r="E848" s="140"/>
      <c r="F848" s="141"/>
      <c r="G848" s="141"/>
      <c r="H848" s="130"/>
    </row>
    <row r="849" spans="1:8" s="289" customFormat="1" ht="24" customHeight="1" x14ac:dyDescent="0.2">
      <c r="A849" s="130"/>
      <c r="B849" s="130"/>
      <c r="C849" s="130"/>
      <c r="D849" s="130"/>
      <c r="E849" s="140"/>
      <c r="F849" s="141"/>
      <c r="G849" s="141"/>
      <c r="H849" s="130"/>
    </row>
    <row r="850" spans="1:8" s="289" customFormat="1" ht="24" customHeight="1" x14ac:dyDescent="0.2">
      <c r="A850" s="130"/>
      <c r="B850" s="130"/>
      <c r="C850" s="130"/>
      <c r="D850" s="130"/>
      <c r="E850" s="140"/>
      <c r="F850" s="141"/>
      <c r="G850" s="141"/>
      <c r="H850" s="130"/>
    </row>
    <row r="851" spans="1:8" s="289" customFormat="1" ht="24" customHeight="1" x14ac:dyDescent="0.2">
      <c r="A851" s="130"/>
      <c r="B851" s="130"/>
      <c r="C851" s="130"/>
      <c r="D851" s="130"/>
      <c r="E851" s="140"/>
      <c r="F851" s="141"/>
      <c r="G851" s="141"/>
      <c r="H851" s="130"/>
    </row>
    <row r="854" spans="1:8" s="289" customFormat="1" ht="24" customHeight="1" x14ac:dyDescent="0.2">
      <c r="A854" s="130"/>
      <c r="B854" s="130"/>
      <c r="C854" s="130"/>
      <c r="D854" s="130"/>
      <c r="E854" s="140"/>
      <c r="F854" s="141"/>
      <c r="G854" s="141"/>
      <c r="H854" s="130"/>
    </row>
    <row r="855" spans="1:8" s="289" customFormat="1" ht="24" customHeight="1" x14ac:dyDescent="0.2">
      <c r="A855" s="130"/>
      <c r="B855" s="130"/>
      <c r="C855" s="130"/>
      <c r="D855" s="130"/>
      <c r="E855" s="140"/>
      <c r="F855" s="141"/>
      <c r="G855" s="141"/>
      <c r="H855" s="130"/>
    </row>
    <row r="856" spans="1:8" s="289" customFormat="1" ht="24" customHeight="1" x14ac:dyDescent="0.2">
      <c r="A856" s="130"/>
      <c r="B856" s="130"/>
      <c r="C856" s="130"/>
      <c r="D856" s="130"/>
      <c r="E856" s="140"/>
      <c r="F856" s="141"/>
      <c r="G856" s="141"/>
      <c r="H856" s="130"/>
    </row>
    <row r="857" spans="1:8" s="289" customFormat="1" ht="24" customHeight="1" x14ac:dyDescent="0.2">
      <c r="A857" s="130"/>
      <c r="B857" s="130"/>
      <c r="C857" s="130"/>
      <c r="D857" s="130"/>
      <c r="E857" s="140"/>
      <c r="F857" s="141"/>
      <c r="G857" s="141"/>
      <c r="H857" s="130"/>
    </row>
    <row r="858" spans="1:8" s="289" customFormat="1" ht="24" customHeight="1" x14ac:dyDescent="0.2">
      <c r="A858" s="130"/>
      <c r="B858" s="130"/>
      <c r="C858" s="130"/>
      <c r="D858" s="130"/>
      <c r="E858" s="140"/>
      <c r="F858" s="141"/>
      <c r="G858" s="141"/>
      <c r="H858" s="130"/>
    </row>
    <row r="859" spans="1:8" s="289" customFormat="1" ht="24" customHeight="1" x14ac:dyDescent="0.2">
      <c r="A859" s="130"/>
      <c r="B859" s="130"/>
      <c r="C859" s="130"/>
      <c r="D859" s="130"/>
      <c r="E859" s="140"/>
      <c r="F859" s="141"/>
      <c r="G859" s="141"/>
      <c r="H859" s="130"/>
    </row>
    <row r="860" spans="1:8" s="289" customFormat="1" ht="24" customHeight="1" x14ac:dyDescent="0.2">
      <c r="A860" s="130"/>
      <c r="B860" s="130"/>
      <c r="C860" s="130"/>
      <c r="D860" s="130"/>
      <c r="E860" s="140"/>
      <c r="F860" s="141"/>
      <c r="G860" s="141"/>
      <c r="H860" s="130"/>
    </row>
    <row r="861" spans="1:8" s="289" customFormat="1" ht="24" customHeight="1" x14ac:dyDescent="0.2">
      <c r="A861" s="130"/>
      <c r="B861" s="130"/>
      <c r="C861" s="130"/>
      <c r="D861" s="130"/>
      <c r="E861" s="140"/>
      <c r="F861" s="141"/>
      <c r="G861" s="141"/>
      <c r="H861" s="130"/>
    </row>
    <row r="864" spans="1:8" s="289" customFormat="1" ht="24" customHeight="1" x14ac:dyDescent="0.2">
      <c r="A864" s="130"/>
      <c r="B864" s="130"/>
      <c r="C864" s="130"/>
      <c r="D864" s="130"/>
      <c r="E864" s="140"/>
      <c r="F864" s="141"/>
      <c r="G864" s="141"/>
      <c r="H864" s="130"/>
    </row>
    <row r="865" spans="1:8" s="289" customFormat="1" ht="24" customHeight="1" x14ac:dyDescent="0.2">
      <c r="A865" s="130"/>
      <c r="B865" s="130"/>
      <c r="C865" s="130"/>
      <c r="D865" s="130"/>
      <c r="E865" s="140"/>
      <c r="F865" s="141"/>
      <c r="G865" s="141"/>
      <c r="H865" s="130"/>
    </row>
    <row r="866" spans="1:8" s="289" customFormat="1" ht="24" customHeight="1" x14ac:dyDescent="0.2">
      <c r="A866" s="130"/>
      <c r="B866" s="130"/>
      <c r="C866" s="130"/>
      <c r="D866" s="130"/>
      <c r="E866" s="140"/>
      <c r="F866" s="141"/>
      <c r="G866" s="141"/>
      <c r="H866" s="130"/>
    </row>
    <row r="867" spans="1:8" s="289" customFormat="1" ht="24" customHeight="1" x14ac:dyDescent="0.2">
      <c r="A867" s="130"/>
      <c r="B867" s="130"/>
      <c r="C867" s="130"/>
      <c r="D867" s="130"/>
      <c r="E867" s="140"/>
      <c r="F867" s="141"/>
      <c r="G867" s="141"/>
      <c r="H867" s="130"/>
    </row>
    <row r="868" spans="1:8" s="289" customFormat="1" ht="24" customHeight="1" x14ac:dyDescent="0.2">
      <c r="A868" s="130"/>
      <c r="B868" s="130"/>
      <c r="C868" s="130"/>
      <c r="D868" s="130"/>
      <c r="E868" s="140"/>
      <c r="F868" s="141"/>
      <c r="G868" s="141"/>
      <c r="H868" s="130"/>
    </row>
    <row r="869" spans="1:8" s="289" customFormat="1" ht="24" customHeight="1" x14ac:dyDescent="0.2">
      <c r="A869" s="130"/>
      <c r="B869" s="130"/>
      <c r="C869" s="130"/>
      <c r="D869" s="130"/>
      <c r="E869" s="140"/>
      <c r="F869" s="141"/>
      <c r="G869" s="141"/>
      <c r="H869" s="130"/>
    </row>
    <row r="870" spans="1:8" s="289" customFormat="1" ht="24" customHeight="1" x14ac:dyDescent="0.2">
      <c r="A870" s="130"/>
      <c r="B870" s="130"/>
      <c r="C870" s="130"/>
      <c r="D870" s="130"/>
      <c r="E870" s="140"/>
      <c r="F870" s="141"/>
      <c r="G870" s="141"/>
      <c r="H870" s="130"/>
    </row>
    <row r="871" spans="1:8" s="289" customFormat="1" ht="24" customHeight="1" x14ac:dyDescent="0.2">
      <c r="A871" s="130"/>
      <c r="B871" s="130"/>
      <c r="C871" s="130"/>
      <c r="D871" s="130"/>
      <c r="E871" s="140"/>
      <c r="F871" s="141"/>
      <c r="G871" s="141"/>
      <c r="H871" s="130"/>
    </row>
    <row r="872" spans="1:8" s="289" customFormat="1" ht="24" customHeight="1" x14ac:dyDescent="0.2">
      <c r="A872" s="130"/>
      <c r="B872" s="130"/>
      <c r="C872" s="130"/>
      <c r="D872" s="130"/>
      <c r="E872" s="140"/>
      <c r="F872" s="141"/>
      <c r="G872" s="141"/>
      <c r="H872" s="130"/>
    </row>
    <row r="886" spans="1:141" s="140" customFormat="1" ht="24" customHeight="1" x14ac:dyDescent="0.2">
      <c r="A886" s="130"/>
      <c r="B886" s="130"/>
      <c r="C886" s="130"/>
      <c r="D886" s="130"/>
      <c r="F886" s="141"/>
      <c r="G886" s="141"/>
      <c r="H886" s="130"/>
      <c r="I886" s="289"/>
      <c r="J886" s="289"/>
      <c r="K886" s="289"/>
      <c r="L886" s="289"/>
      <c r="M886" s="289"/>
      <c r="N886" s="289"/>
      <c r="O886" s="289"/>
      <c r="P886" s="289"/>
      <c r="Q886" s="289"/>
      <c r="R886" s="289"/>
      <c r="S886" s="289"/>
      <c r="T886" s="289"/>
      <c r="U886" s="290"/>
      <c r="V886" s="290"/>
      <c r="W886" s="290"/>
      <c r="X886" s="290"/>
      <c r="Y886" s="290"/>
      <c r="Z886" s="290"/>
      <c r="AA886" s="290"/>
      <c r="AB886" s="290"/>
      <c r="AC886" s="290"/>
      <c r="AD886" s="290"/>
      <c r="AE886" s="290"/>
      <c r="AF886" s="290"/>
      <c r="AG886" s="290"/>
      <c r="AH886" s="290"/>
      <c r="AI886" s="290"/>
      <c r="AJ886" s="290"/>
      <c r="AK886" s="290"/>
      <c r="AL886" s="290"/>
      <c r="AM886" s="290"/>
      <c r="AN886" s="290"/>
      <c r="AO886" s="290"/>
      <c r="AP886" s="290"/>
      <c r="AQ886" s="290"/>
      <c r="AR886" s="290"/>
      <c r="AS886" s="290"/>
      <c r="AT886" s="290"/>
      <c r="AU886" s="290"/>
      <c r="AV886" s="290"/>
      <c r="AW886" s="290"/>
      <c r="AX886" s="290"/>
      <c r="AY886" s="290"/>
      <c r="AZ886" s="290"/>
      <c r="BA886" s="290"/>
      <c r="BB886" s="290"/>
      <c r="BC886" s="290"/>
      <c r="BD886" s="290"/>
      <c r="BE886" s="290"/>
      <c r="BF886" s="290"/>
      <c r="BG886" s="290"/>
      <c r="BH886" s="290"/>
      <c r="BI886" s="290"/>
      <c r="BJ886" s="290"/>
      <c r="BK886" s="290"/>
      <c r="BL886" s="290"/>
      <c r="BM886" s="290"/>
      <c r="BN886" s="290"/>
      <c r="BO886" s="290"/>
      <c r="BP886" s="290"/>
      <c r="BQ886" s="290"/>
      <c r="BR886" s="290"/>
      <c r="BS886" s="290"/>
      <c r="BT886" s="290"/>
      <c r="BU886" s="290"/>
      <c r="BV886" s="290"/>
      <c r="BW886" s="290"/>
      <c r="BX886" s="290"/>
      <c r="BY886" s="290"/>
      <c r="BZ886" s="290"/>
      <c r="CA886" s="290"/>
      <c r="CB886" s="290"/>
      <c r="CC886" s="290"/>
      <c r="CD886" s="290"/>
      <c r="CE886" s="290"/>
      <c r="CF886" s="290"/>
      <c r="CG886" s="290"/>
      <c r="CH886" s="290"/>
      <c r="CI886" s="290"/>
      <c r="CJ886" s="290"/>
      <c r="CK886" s="290"/>
      <c r="CL886" s="290"/>
      <c r="CM886" s="290"/>
      <c r="CN886" s="290"/>
      <c r="CO886" s="290"/>
      <c r="CP886" s="290"/>
      <c r="CQ886" s="290"/>
      <c r="CR886" s="290"/>
      <c r="CS886" s="290"/>
      <c r="CT886" s="290"/>
      <c r="CU886" s="290"/>
      <c r="CV886" s="290"/>
      <c r="CW886" s="290"/>
      <c r="CX886" s="290"/>
      <c r="CY886" s="290"/>
      <c r="CZ886" s="290"/>
      <c r="DA886" s="290"/>
      <c r="DB886" s="290"/>
      <c r="DC886" s="290"/>
      <c r="DD886" s="290"/>
      <c r="DE886" s="290"/>
      <c r="DF886" s="290"/>
      <c r="DG886" s="290"/>
      <c r="DH886" s="290"/>
      <c r="DI886" s="290"/>
      <c r="DJ886" s="290"/>
      <c r="DK886" s="290"/>
      <c r="DL886" s="290"/>
      <c r="DM886" s="290"/>
      <c r="DN886" s="290"/>
      <c r="DO886" s="290"/>
      <c r="DP886" s="290"/>
      <c r="DQ886" s="290"/>
      <c r="DR886" s="290"/>
      <c r="DS886" s="290"/>
      <c r="DT886" s="290"/>
      <c r="DU886" s="290"/>
      <c r="DV886" s="290"/>
      <c r="DW886" s="290"/>
      <c r="DX886" s="290"/>
      <c r="DY886" s="290"/>
      <c r="DZ886" s="290"/>
      <c r="EA886" s="290"/>
      <c r="EB886" s="290"/>
      <c r="EC886" s="290"/>
      <c r="ED886" s="290"/>
      <c r="EE886" s="290"/>
      <c r="EF886" s="290"/>
      <c r="EG886" s="290"/>
      <c r="EH886" s="290"/>
      <c r="EI886" s="290"/>
      <c r="EJ886" s="290"/>
      <c r="EK886" s="290"/>
    </row>
    <row r="888" spans="1:141" s="289" customFormat="1" ht="24" customHeight="1" x14ac:dyDescent="0.2">
      <c r="A888" s="130"/>
      <c r="B888" s="130"/>
      <c r="C888" s="130"/>
      <c r="D888" s="130"/>
      <c r="E888" s="140"/>
      <c r="F888" s="141"/>
      <c r="G888" s="141"/>
      <c r="H888" s="130"/>
    </row>
    <row r="889" spans="1:141" s="289" customFormat="1" ht="24" customHeight="1" x14ac:dyDescent="0.2">
      <c r="A889" s="130"/>
      <c r="B889" s="130"/>
      <c r="C889" s="130"/>
      <c r="D889" s="130"/>
      <c r="E889" s="140"/>
      <c r="F889" s="141"/>
      <c r="G889" s="141"/>
      <c r="H889" s="130"/>
    </row>
    <row r="890" spans="1:141" s="289" customFormat="1" ht="24" customHeight="1" x14ac:dyDescent="0.2">
      <c r="A890" s="130"/>
      <c r="B890" s="130"/>
      <c r="C890" s="130"/>
      <c r="D890" s="130"/>
      <c r="E890" s="140"/>
      <c r="F890" s="141"/>
      <c r="G890" s="141"/>
      <c r="H890" s="130"/>
    </row>
    <row r="891" spans="1:141" s="289" customFormat="1" ht="24" customHeight="1" x14ac:dyDescent="0.2">
      <c r="A891" s="130"/>
      <c r="B891" s="130"/>
      <c r="C891" s="130"/>
      <c r="D891" s="130"/>
      <c r="E891" s="140"/>
      <c r="F891" s="141"/>
      <c r="G891" s="141"/>
      <c r="H891" s="130"/>
    </row>
    <row r="892" spans="1:141" s="289" customFormat="1" ht="24" customHeight="1" x14ac:dyDescent="0.2">
      <c r="A892" s="130"/>
      <c r="B892" s="130"/>
      <c r="C892" s="130"/>
      <c r="D892" s="130"/>
      <c r="E892" s="140"/>
      <c r="F892" s="141"/>
      <c r="G892" s="141"/>
      <c r="H892" s="130"/>
    </row>
    <row r="893" spans="1:141" s="289" customFormat="1" ht="24" customHeight="1" x14ac:dyDescent="0.2">
      <c r="A893" s="130"/>
      <c r="B893" s="130"/>
      <c r="C893" s="130"/>
      <c r="D893" s="130"/>
      <c r="E893" s="140"/>
      <c r="F893" s="141"/>
      <c r="G893" s="141"/>
      <c r="H893" s="130"/>
    </row>
    <row r="894" spans="1:141" s="289" customFormat="1" ht="24" customHeight="1" x14ac:dyDescent="0.2">
      <c r="A894" s="130"/>
      <c r="B894" s="130"/>
      <c r="C894" s="130"/>
      <c r="D894" s="130"/>
      <c r="E894" s="140"/>
      <c r="F894" s="141"/>
      <c r="G894" s="141"/>
      <c r="H894" s="130"/>
    </row>
    <row r="895" spans="1:141" s="289" customFormat="1" ht="24" customHeight="1" x14ac:dyDescent="0.2">
      <c r="A895" s="130"/>
      <c r="B895" s="130"/>
      <c r="C895" s="130"/>
      <c r="D895" s="130"/>
      <c r="E895" s="140"/>
      <c r="F895" s="141"/>
      <c r="G895" s="141"/>
      <c r="H895" s="130"/>
    </row>
    <row r="896" spans="1:141" s="289" customFormat="1" ht="24" customHeight="1" x14ac:dyDescent="0.2">
      <c r="A896" s="130"/>
      <c r="B896" s="130"/>
      <c r="C896" s="130"/>
      <c r="D896" s="130"/>
      <c r="E896" s="140"/>
      <c r="F896" s="141"/>
      <c r="G896" s="141"/>
      <c r="H896" s="130"/>
    </row>
    <row r="897" spans="1:8" s="289" customFormat="1" ht="24" customHeight="1" x14ac:dyDescent="0.2">
      <c r="A897" s="130"/>
      <c r="B897" s="130"/>
      <c r="C897" s="130"/>
      <c r="D897" s="130"/>
      <c r="E897" s="140"/>
      <c r="F897" s="141"/>
      <c r="G897" s="141"/>
      <c r="H897" s="130"/>
    </row>
    <row r="898" spans="1:8" s="289" customFormat="1" ht="24" customHeight="1" x14ac:dyDescent="0.2">
      <c r="A898" s="130"/>
      <c r="B898" s="130"/>
      <c r="C898" s="130"/>
      <c r="D898" s="130"/>
      <c r="E898" s="140"/>
      <c r="F898" s="141"/>
      <c r="G898" s="141"/>
      <c r="H898" s="130"/>
    </row>
    <row r="899" spans="1:8" s="289" customFormat="1" ht="24" customHeight="1" x14ac:dyDescent="0.2">
      <c r="A899" s="130"/>
      <c r="B899" s="130"/>
      <c r="C899" s="130"/>
      <c r="D899" s="130"/>
      <c r="E899" s="140"/>
      <c r="F899" s="141"/>
      <c r="G899" s="141"/>
      <c r="H899" s="130"/>
    </row>
    <row r="900" spans="1:8" s="289" customFormat="1" ht="24" customHeight="1" x14ac:dyDescent="0.2">
      <c r="A900" s="130"/>
      <c r="B900" s="130"/>
      <c r="C900" s="130"/>
      <c r="D900" s="130"/>
      <c r="E900" s="140"/>
      <c r="F900" s="141"/>
      <c r="G900" s="141"/>
      <c r="H900" s="130"/>
    </row>
    <row r="901" spans="1:8" s="289" customFormat="1" ht="24" customHeight="1" x14ac:dyDescent="0.2">
      <c r="A901" s="130"/>
      <c r="B901" s="130"/>
      <c r="C901" s="130"/>
      <c r="D901" s="130"/>
      <c r="E901" s="140"/>
      <c r="F901" s="141"/>
      <c r="G901" s="141"/>
      <c r="H901" s="130"/>
    </row>
    <row r="904" spans="1:8" s="289" customFormat="1" ht="24" customHeight="1" x14ac:dyDescent="0.2">
      <c r="A904" s="130"/>
      <c r="B904" s="130"/>
      <c r="C904" s="130"/>
      <c r="D904" s="130"/>
      <c r="E904" s="140"/>
      <c r="F904" s="141"/>
      <c r="G904" s="141"/>
      <c r="H904" s="130"/>
    </row>
    <row r="905" spans="1:8" s="289" customFormat="1" ht="24" customHeight="1" x14ac:dyDescent="0.2">
      <c r="A905" s="130"/>
      <c r="B905" s="130"/>
      <c r="C905" s="130"/>
      <c r="D905" s="130"/>
      <c r="E905" s="140"/>
      <c r="F905" s="141"/>
      <c r="G905" s="141"/>
      <c r="H905" s="130"/>
    </row>
    <row r="906" spans="1:8" s="289" customFormat="1" ht="24" customHeight="1" x14ac:dyDescent="0.2">
      <c r="A906" s="130"/>
      <c r="B906" s="130"/>
      <c r="C906" s="130"/>
      <c r="D906" s="130"/>
      <c r="E906" s="140"/>
      <c r="F906" s="141"/>
      <c r="G906" s="141"/>
      <c r="H906" s="130"/>
    </row>
    <row r="907" spans="1:8" s="289" customFormat="1" ht="24" customHeight="1" x14ac:dyDescent="0.2">
      <c r="A907" s="130"/>
      <c r="B907" s="130"/>
      <c r="C907" s="130"/>
      <c r="D907" s="130"/>
      <c r="E907" s="140"/>
      <c r="F907" s="141"/>
      <c r="G907" s="141"/>
      <c r="H907" s="130"/>
    </row>
    <row r="908" spans="1:8" s="289" customFormat="1" ht="24" customHeight="1" x14ac:dyDescent="0.2">
      <c r="A908" s="130"/>
      <c r="B908" s="130"/>
      <c r="C908" s="130"/>
      <c r="D908" s="130"/>
      <c r="E908" s="140"/>
      <c r="F908" s="141"/>
      <c r="G908" s="141"/>
      <c r="H908" s="130"/>
    </row>
    <row r="909" spans="1:8" s="289" customFormat="1" ht="24" customHeight="1" x14ac:dyDescent="0.2">
      <c r="A909" s="130"/>
      <c r="B909" s="130"/>
      <c r="C909" s="130"/>
      <c r="D909" s="130"/>
      <c r="E909" s="140"/>
      <c r="F909" s="141"/>
      <c r="G909" s="141"/>
      <c r="H909" s="130"/>
    </row>
    <row r="910" spans="1:8" s="289" customFormat="1" ht="24" customHeight="1" x14ac:dyDescent="0.2">
      <c r="A910" s="130"/>
      <c r="B910" s="130"/>
      <c r="C910" s="130"/>
      <c r="D910" s="130"/>
      <c r="E910" s="140"/>
      <c r="F910" s="141"/>
      <c r="G910" s="141"/>
      <c r="H910" s="130"/>
    </row>
    <row r="911" spans="1:8" s="289" customFormat="1" ht="24" customHeight="1" x14ac:dyDescent="0.2">
      <c r="A911" s="130"/>
      <c r="B911" s="130"/>
      <c r="C911" s="130"/>
      <c r="D911" s="130"/>
      <c r="E911" s="140"/>
      <c r="F911" s="141"/>
      <c r="G911" s="141"/>
      <c r="H911" s="130"/>
    </row>
    <row r="914" spans="1:8" s="289" customFormat="1" ht="24" customHeight="1" x14ac:dyDescent="0.2">
      <c r="A914" s="130"/>
      <c r="B914" s="130"/>
      <c r="C914" s="130"/>
      <c r="D914" s="130"/>
      <c r="E914" s="140"/>
      <c r="F914" s="141"/>
      <c r="G914" s="141"/>
      <c r="H914" s="130"/>
    </row>
    <row r="915" spans="1:8" s="289" customFormat="1" ht="24" customHeight="1" x14ac:dyDescent="0.2">
      <c r="A915" s="130"/>
      <c r="B915" s="130"/>
      <c r="C915" s="130"/>
      <c r="D915" s="130"/>
      <c r="E915" s="140"/>
      <c r="F915" s="141"/>
      <c r="G915" s="141"/>
      <c r="H915" s="130"/>
    </row>
    <row r="916" spans="1:8" s="289" customFormat="1" ht="24" customHeight="1" x14ac:dyDescent="0.2">
      <c r="A916" s="130"/>
      <c r="B916" s="130"/>
      <c r="C916" s="130"/>
      <c r="D916" s="130"/>
      <c r="E916" s="140"/>
      <c r="F916" s="141"/>
      <c r="G916" s="141"/>
      <c r="H916" s="130"/>
    </row>
    <row r="917" spans="1:8" s="289" customFormat="1" ht="24" customHeight="1" x14ac:dyDescent="0.2">
      <c r="A917" s="130"/>
      <c r="B917" s="130"/>
      <c r="C917" s="130"/>
      <c r="D917" s="130"/>
      <c r="E917" s="140"/>
      <c r="F917" s="141"/>
      <c r="G917" s="141"/>
      <c r="H917" s="130"/>
    </row>
    <row r="918" spans="1:8" s="289" customFormat="1" ht="24" customHeight="1" x14ac:dyDescent="0.2">
      <c r="A918" s="130"/>
      <c r="B918" s="130"/>
      <c r="C918" s="130"/>
      <c r="D918" s="130"/>
      <c r="E918" s="140"/>
      <c r="F918" s="141"/>
      <c r="G918" s="141"/>
      <c r="H918" s="130"/>
    </row>
    <row r="919" spans="1:8" s="289" customFormat="1" ht="24" customHeight="1" x14ac:dyDescent="0.2">
      <c r="A919" s="130"/>
      <c r="B919" s="130"/>
      <c r="C919" s="130"/>
      <c r="D919" s="130"/>
      <c r="E919" s="140"/>
      <c r="F919" s="141"/>
      <c r="G919" s="141"/>
      <c r="H919" s="130"/>
    </row>
    <row r="920" spans="1:8" s="289" customFormat="1" ht="24" customHeight="1" x14ac:dyDescent="0.2">
      <c r="A920" s="130"/>
      <c r="B920" s="130"/>
      <c r="C920" s="130"/>
      <c r="D920" s="130"/>
      <c r="E920" s="140"/>
      <c r="F920" s="141"/>
      <c r="G920" s="141"/>
      <c r="H920" s="130"/>
    </row>
    <row r="921" spans="1:8" s="289" customFormat="1" ht="24" customHeight="1" x14ac:dyDescent="0.2">
      <c r="A921" s="130"/>
      <c r="B921" s="130"/>
      <c r="C921" s="130"/>
      <c r="D921" s="130"/>
      <c r="E921" s="140"/>
      <c r="F921" s="141"/>
      <c r="G921" s="141"/>
      <c r="H921" s="130"/>
    </row>
    <row r="922" spans="1:8" s="289" customFormat="1" ht="24" customHeight="1" x14ac:dyDescent="0.2">
      <c r="A922" s="130"/>
      <c r="B922" s="130"/>
      <c r="C922" s="130"/>
      <c r="D922" s="130"/>
      <c r="E922" s="140"/>
      <c r="F922" s="141"/>
      <c r="G922" s="141"/>
      <c r="H922" s="130"/>
    </row>
    <row r="936" spans="1:141" s="140" customFormat="1" ht="24" customHeight="1" x14ac:dyDescent="0.2">
      <c r="A936" s="130"/>
      <c r="B936" s="130"/>
      <c r="C936" s="130"/>
      <c r="D936" s="130"/>
      <c r="F936" s="141"/>
      <c r="G936" s="141"/>
      <c r="H936" s="130"/>
      <c r="I936" s="289"/>
      <c r="J936" s="289"/>
      <c r="K936" s="289"/>
      <c r="L936" s="289"/>
      <c r="M936" s="289"/>
      <c r="N936" s="289"/>
      <c r="O936" s="289"/>
      <c r="P936" s="289"/>
      <c r="Q936" s="289"/>
      <c r="R936" s="289"/>
      <c r="S936" s="289"/>
      <c r="T936" s="289"/>
      <c r="U936" s="290"/>
      <c r="V936" s="290"/>
      <c r="W936" s="290"/>
      <c r="X936" s="290"/>
      <c r="Y936" s="290"/>
      <c r="Z936" s="290"/>
      <c r="AA936" s="290"/>
      <c r="AB936" s="290"/>
      <c r="AC936" s="290"/>
      <c r="AD936" s="290"/>
      <c r="AE936" s="290"/>
      <c r="AF936" s="290"/>
      <c r="AG936" s="290"/>
      <c r="AH936" s="290"/>
      <c r="AI936" s="290"/>
      <c r="AJ936" s="290"/>
      <c r="AK936" s="290"/>
      <c r="AL936" s="290"/>
      <c r="AM936" s="290"/>
      <c r="AN936" s="290"/>
      <c r="AO936" s="290"/>
      <c r="AP936" s="290"/>
      <c r="AQ936" s="290"/>
      <c r="AR936" s="290"/>
      <c r="AS936" s="290"/>
      <c r="AT936" s="290"/>
      <c r="AU936" s="290"/>
      <c r="AV936" s="290"/>
      <c r="AW936" s="290"/>
      <c r="AX936" s="290"/>
      <c r="AY936" s="290"/>
      <c r="AZ936" s="290"/>
      <c r="BA936" s="290"/>
      <c r="BB936" s="290"/>
      <c r="BC936" s="290"/>
      <c r="BD936" s="290"/>
      <c r="BE936" s="290"/>
      <c r="BF936" s="290"/>
      <c r="BG936" s="290"/>
      <c r="BH936" s="290"/>
      <c r="BI936" s="290"/>
      <c r="BJ936" s="290"/>
      <c r="BK936" s="290"/>
      <c r="BL936" s="290"/>
      <c r="BM936" s="290"/>
      <c r="BN936" s="290"/>
      <c r="BO936" s="290"/>
      <c r="BP936" s="290"/>
      <c r="BQ936" s="290"/>
      <c r="BR936" s="290"/>
      <c r="BS936" s="290"/>
      <c r="BT936" s="290"/>
      <c r="BU936" s="290"/>
      <c r="BV936" s="290"/>
      <c r="BW936" s="290"/>
      <c r="BX936" s="290"/>
      <c r="BY936" s="290"/>
      <c r="BZ936" s="290"/>
      <c r="CA936" s="290"/>
      <c r="CB936" s="290"/>
      <c r="CC936" s="290"/>
      <c r="CD936" s="290"/>
      <c r="CE936" s="290"/>
      <c r="CF936" s="290"/>
      <c r="CG936" s="290"/>
      <c r="CH936" s="290"/>
      <c r="CI936" s="290"/>
      <c r="CJ936" s="290"/>
      <c r="CK936" s="290"/>
      <c r="CL936" s="290"/>
      <c r="CM936" s="290"/>
      <c r="CN936" s="290"/>
      <c r="CO936" s="290"/>
      <c r="CP936" s="290"/>
      <c r="CQ936" s="290"/>
      <c r="CR936" s="290"/>
      <c r="CS936" s="290"/>
      <c r="CT936" s="290"/>
      <c r="CU936" s="290"/>
      <c r="CV936" s="290"/>
      <c r="CW936" s="290"/>
      <c r="CX936" s="290"/>
      <c r="CY936" s="290"/>
      <c r="CZ936" s="290"/>
      <c r="DA936" s="290"/>
      <c r="DB936" s="290"/>
      <c r="DC936" s="290"/>
      <c r="DD936" s="290"/>
      <c r="DE936" s="290"/>
      <c r="DF936" s="290"/>
      <c r="DG936" s="290"/>
      <c r="DH936" s="290"/>
      <c r="DI936" s="290"/>
      <c r="DJ936" s="290"/>
      <c r="DK936" s="290"/>
      <c r="DL936" s="290"/>
      <c r="DM936" s="290"/>
      <c r="DN936" s="290"/>
      <c r="DO936" s="290"/>
      <c r="DP936" s="290"/>
      <c r="DQ936" s="290"/>
      <c r="DR936" s="290"/>
      <c r="DS936" s="290"/>
      <c r="DT936" s="290"/>
      <c r="DU936" s="290"/>
      <c r="DV936" s="290"/>
      <c r="DW936" s="290"/>
      <c r="DX936" s="290"/>
      <c r="DY936" s="290"/>
      <c r="DZ936" s="290"/>
      <c r="EA936" s="290"/>
      <c r="EB936" s="290"/>
      <c r="EC936" s="290"/>
      <c r="ED936" s="290"/>
      <c r="EE936" s="290"/>
      <c r="EF936" s="290"/>
      <c r="EG936" s="290"/>
      <c r="EH936" s="290"/>
      <c r="EI936" s="290"/>
      <c r="EJ936" s="290"/>
      <c r="EK936" s="290"/>
    </row>
    <row r="938" spans="1:141" s="289" customFormat="1" ht="24" customHeight="1" x14ac:dyDescent="0.2">
      <c r="A938" s="130"/>
      <c r="B938" s="130"/>
      <c r="C938" s="130"/>
      <c r="D938" s="130"/>
      <c r="E938" s="140"/>
      <c r="F938" s="141"/>
      <c r="G938" s="141"/>
      <c r="H938" s="130"/>
    </row>
    <row r="939" spans="1:141" s="289" customFormat="1" ht="24" customHeight="1" x14ac:dyDescent="0.2">
      <c r="A939" s="130"/>
      <c r="B939" s="130"/>
      <c r="C939" s="130"/>
      <c r="D939" s="130"/>
      <c r="E939" s="140"/>
      <c r="F939" s="141"/>
      <c r="G939" s="141"/>
      <c r="H939" s="130"/>
    </row>
    <row r="940" spans="1:141" s="289" customFormat="1" ht="24" customHeight="1" x14ac:dyDescent="0.2">
      <c r="A940" s="130"/>
      <c r="B940" s="130"/>
      <c r="C940" s="130"/>
      <c r="D940" s="130"/>
      <c r="E940" s="140"/>
      <c r="F940" s="141"/>
      <c r="G940" s="141"/>
      <c r="H940" s="130"/>
    </row>
    <row r="941" spans="1:141" s="289" customFormat="1" ht="24" customHeight="1" x14ac:dyDescent="0.2">
      <c r="A941" s="130"/>
      <c r="B941" s="130"/>
      <c r="C941" s="130"/>
      <c r="D941" s="130"/>
      <c r="E941" s="140"/>
      <c r="F941" s="141"/>
      <c r="G941" s="141"/>
      <c r="H941" s="130"/>
    </row>
    <row r="942" spans="1:141" s="289" customFormat="1" ht="24" customHeight="1" x14ac:dyDescent="0.2">
      <c r="A942" s="130"/>
      <c r="B942" s="130"/>
      <c r="C942" s="130"/>
      <c r="D942" s="130"/>
      <c r="E942" s="140"/>
      <c r="F942" s="141"/>
      <c r="G942" s="141"/>
      <c r="H942" s="130"/>
    </row>
    <row r="943" spans="1:141" s="289" customFormat="1" ht="24" customHeight="1" x14ac:dyDescent="0.2">
      <c r="A943" s="130"/>
      <c r="B943" s="130"/>
      <c r="C943" s="130"/>
      <c r="D943" s="130"/>
      <c r="E943" s="140"/>
      <c r="F943" s="141"/>
      <c r="G943" s="141"/>
      <c r="H943" s="130"/>
    </row>
    <row r="944" spans="1:141" s="289" customFormat="1" ht="24" customHeight="1" x14ac:dyDescent="0.2">
      <c r="A944" s="130"/>
      <c r="B944" s="130"/>
      <c r="C944" s="130"/>
      <c r="D944" s="130"/>
      <c r="E944" s="140"/>
      <c r="F944" s="141"/>
      <c r="G944" s="141"/>
      <c r="H944" s="130"/>
    </row>
    <row r="945" spans="1:8" s="289" customFormat="1" ht="24" customHeight="1" x14ac:dyDescent="0.2">
      <c r="A945" s="130"/>
      <c r="B945" s="130"/>
      <c r="C945" s="130"/>
      <c r="D945" s="130"/>
      <c r="E945" s="140"/>
      <c r="F945" s="141"/>
      <c r="G945" s="141"/>
      <c r="H945" s="130"/>
    </row>
    <row r="946" spans="1:8" s="289" customFormat="1" ht="24" customHeight="1" x14ac:dyDescent="0.2">
      <c r="A946" s="130"/>
      <c r="B946" s="130"/>
      <c r="C946" s="130"/>
      <c r="D946" s="130"/>
      <c r="E946" s="140"/>
      <c r="F946" s="141"/>
      <c r="G946" s="141"/>
      <c r="H946" s="130"/>
    </row>
    <row r="947" spans="1:8" s="289" customFormat="1" ht="24" customHeight="1" x14ac:dyDescent="0.2">
      <c r="A947" s="130"/>
      <c r="B947" s="130"/>
      <c r="C947" s="130"/>
      <c r="D947" s="130"/>
      <c r="E947" s="140"/>
      <c r="F947" s="141"/>
      <c r="G947" s="141"/>
      <c r="H947" s="130"/>
    </row>
    <row r="948" spans="1:8" s="289" customFormat="1" ht="24" customHeight="1" x14ac:dyDescent="0.2">
      <c r="A948" s="130"/>
      <c r="B948" s="130"/>
      <c r="C948" s="130"/>
      <c r="D948" s="130"/>
      <c r="E948" s="140"/>
      <c r="F948" s="141"/>
      <c r="G948" s="141"/>
      <c r="H948" s="130"/>
    </row>
    <row r="949" spans="1:8" s="289" customFormat="1" ht="24" customHeight="1" x14ac:dyDescent="0.2">
      <c r="A949" s="130"/>
      <c r="B949" s="130"/>
      <c r="C949" s="130"/>
      <c r="D949" s="130"/>
      <c r="E949" s="140"/>
      <c r="F949" s="141"/>
      <c r="G949" s="141"/>
      <c r="H949" s="130"/>
    </row>
    <row r="950" spans="1:8" s="289" customFormat="1" ht="24" customHeight="1" x14ac:dyDescent="0.2">
      <c r="A950" s="130"/>
      <c r="B950" s="130"/>
      <c r="C950" s="130"/>
      <c r="D950" s="130"/>
      <c r="E950" s="140"/>
      <c r="F950" s="141"/>
      <c r="G950" s="141"/>
      <c r="H950" s="130"/>
    </row>
    <row r="951" spans="1:8" s="289" customFormat="1" ht="24" customHeight="1" x14ac:dyDescent="0.2">
      <c r="A951" s="130"/>
      <c r="B951" s="130"/>
      <c r="C951" s="130"/>
      <c r="D951" s="130"/>
      <c r="E951" s="140"/>
      <c r="F951" s="141"/>
      <c r="G951" s="141"/>
      <c r="H951" s="130"/>
    </row>
    <row r="954" spans="1:8" s="289" customFormat="1" ht="24" customHeight="1" x14ac:dyDescent="0.2">
      <c r="A954" s="130"/>
      <c r="B954" s="130"/>
      <c r="C954" s="130"/>
      <c r="D954" s="130"/>
      <c r="E954" s="140"/>
      <c r="F954" s="141"/>
      <c r="G954" s="141"/>
      <c r="H954" s="130"/>
    </row>
    <row r="955" spans="1:8" s="289" customFormat="1" ht="24" customHeight="1" x14ac:dyDescent="0.2">
      <c r="A955" s="130"/>
      <c r="B955" s="130"/>
      <c r="C955" s="130"/>
      <c r="D955" s="130"/>
      <c r="E955" s="140"/>
      <c r="F955" s="141"/>
      <c r="G955" s="141"/>
      <c r="H955" s="130"/>
    </row>
    <row r="956" spans="1:8" s="289" customFormat="1" ht="24" customHeight="1" x14ac:dyDescent="0.2">
      <c r="A956" s="130"/>
      <c r="B956" s="130"/>
      <c r="C956" s="130"/>
      <c r="D956" s="130"/>
      <c r="E956" s="140"/>
      <c r="F956" s="141"/>
      <c r="G956" s="141"/>
      <c r="H956" s="130"/>
    </row>
    <row r="957" spans="1:8" s="289" customFormat="1" ht="24" customHeight="1" x14ac:dyDescent="0.2">
      <c r="A957" s="130"/>
      <c r="B957" s="130"/>
      <c r="C957" s="130"/>
      <c r="D957" s="130"/>
      <c r="E957" s="140"/>
      <c r="F957" s="141"/>
      <c r="G957" s="141"/>
      <c r="H957" s="130"/>
    </row>
    <row r="958" spans="1:8" s="289" customFormat="1" ht="24" customHeight="1" x14ac:dyDescent="0.2">
      <c r="A958" s="130"/>
      <c r="B958" s="130"/>
      <c r="C958" s="130"/>
      <c r="D958" s="130"/>
      <c r="E958" s="140"/>
      <c r="F958" s="141"/>
      <c r="G958" s="141"/>
      <c r="H958" s="130"/>
    </row>
    <row r="959" spans="1:8" s="289" customFormat="1" ht="24" customHeight="1" x14ac:dyDescent="0.2">
      <c r="A959" s="130"/>
      <c r="B959" s="130"/>
      <c r="C959" s="130"/>
      <c r="D959" s="130"/>
      <c r="E959" s="140"/>
      <c r="F959" s="141"/>
      <c r="G959" s="141"/>
      <c r="H959" s="130"/>
    </row>
    <row r="960" spans="1:8" s="289" customFormat="1" ht="24" customHeight="1" x14ac:dyDescent="0.2">
      <c r="A960" s="130"/>
      <c r="B960" s="130"/>
      <c r="C960" s="130"/>
      <c r="D960" s="130"/>
      <c r="E960" s="140"/>
      <c r="F960" s="141"/>
      <c r="G960" s="141"/>
      <c r="H960" s="130"/>
    </row>
    <row r="961" spans="1:8" s="289" customFormat="1" ht="24" customHeight="1" x14ac:dyDescent="0.2">
      <c r="A961" s="130"/>
      <c r="B961" s="130"/>
      <c r="C961" s="130"/>
      <c r="D961" s="130"/>
      <c r="E961" s="140"/>
      <c r="F961" s="141"/>
      <c r="G961" s="141"/>
      <c r="H961" s="130"/>
    </row>
    <row r="964" spans="1:8" s="289" customFormat="1" ht="24" customHeight="1" x14ac:dyDescent="0.2">
      <c r="A964" s="130"/>
      <c r="B964" s="130"/>
      <c r="C964" s="130"/>
      <c r="D964" s="130"/>
      <c r="E964" s="140"/>
      <c r="F964" s="141"/>
      <c r="G964" s="141"/>
      <c r="H964" s="130"/>
    </row>
    <row r="965" spans="1:8" s="289" customFormat="1" ht="24" customHeight="1" x14ac:dyDescent="0.2">
      <c r="A965" s="130"/>
      <c r="B965" s="130"/>
      <c r="C965" s="130"/>
      <c r="D965" s="130"/>
      <c r="E965" s="140"/>
      <c r="F965" s="141"/>
      <c r="G965" s="141"/>
      <c r="H965" s="130"/>
    </row>
    <row r="966" spans="1:8" s="289" customFormat="1" ht="24" customHeight="1" x14ac:dyDescent="0.2">
      <c r="A966" s="130"/>
      <c r="B966" s="130"/>
      <c r="C966" s="130"/>
      <c r="D966" s="130"/>
      <c r="E966" s="140"/>
      <c r="F966" s="141"/>
      <c r="G966" s="141"/>
      <c r="H966" s="130"/>
    </row>
    <row r="967" spans="1:8" s="289" customFormat="1" ht="24" customHeight="1" x14ac:dyDescent="0.2">
      <c r="A967" s="130"/>
      <c r="B967" s="130"/>
      <c r="C967" s="130"/>
      <c r="D967" s="130"/>
      <c r="E967" s="140"/>
      <c r="F967" s="141"/>
      <c r="G967" s="141"/>
      <c r="H967" s="130"/>
    </row>
    <row r="968" spans="1:8" s="289" customFormat="1" ht="24" customHeight="1" x14ac:dyDescent="0.2">
      <c r="A968" s="130"/>
      <c r="B968" s="130"/>
      <c r="C968" s="130"/>
      <c r="D968" s="130"/>
      <c r="E968" s="140"/>
      <c r="F968" s="141"/>
      <c r="G968" s="141"/>
      <c r="H968" s="130"/>
    </row>
    <row r="969" spans="1:8" s="289" customFormat="1" ht="24" customHeight="1" x14ac:dyDescent="0.2">
      <c r="A969" s="130"/>
      <c r="B969" s="130"/>
      <c r="C969" s="130"/>
      <c r="D969" s="130"/>
      <c r="E969" s="140"/>
      <c r="F969" s="141"/>
      <c r="G969" s="141"/>
      <c r="H969" s="130"/>
    </row>
    <row r="970" spans="1:8" s="289" customFormat="1" ht="24" customHeight="1" x14ac:dyDescent="0.2">
      <c r="A970" s="130"/>
      <c r="B970" s="130"/>
      <c r="C970" s="130"/>
      <c r="D970" s="130"/>
      <c r="E970" s="140"/>
      <c r="F970" s="141"/>
      <c r="G970" s="141"/>
      <c r="H970" s="130"/>
    </row>
    <row r="971" spans="1:8" s="289" customFormat="1" ht="24" customHeight="1" x14ac:dyDescent="0.2">
      <c r="A971" s="130"/>
      <c r="B971" s="130"/>
      <c r="C971" s="130"/>
      <c r="D971" s="130"/>
      <c r="E971" s="140"/>
      <c r="F971" s="141"/>
      <c r="G971" s="141"/>
      <c r="H971" s="130"/>
    </row>
    <row r="972" spans="1:8" s="289" customFormat="1" ht="24" customHeight="1" x14ac:dyDescent="0.2">
      <c r="A972" s="130"/>
      <c r="B972" s="130"/>
      <c r="C972" s="130"/>
      <c r="D972" s="130"/>
      <c r="E972" s="140"/>
      <c r="F972" s="141"/>
      <c r="G972" s="141"/>
      <c r="H972" s="130"/>
    </row>
    <row r="986" spans="1:141" s="140" customFormat="1" ht="24" customHeight="1" x14ac:dyDescent="0.2">
      <c r="A986" s="130"/>
      <c r="B986" s="130"/>
      <c r="C986" s="130"/>
      <c r="D986" s="130"/>
      <c r="F986" s="141"/>
      <c r="G986" s="141"/>
      <c r="H986" s="130"/>
      <c r="I986" s="289"/>
      <c r="J986" s="289"/>
      <c r="K986" s="289"/>
      <c r="L986" s="289"/>
      <c r="M986" s="289"/>
      <c r="N986" s="289"/>
      <c r="O986" s="289"/>
      <c r="P986" s="289"/>
      <c r="Q986" s="289"/>
      <c r="R986" s="289"/>
      <c r="S986" s="289"/>
      <c r="T986" s="289"/>
      <c r="U986" s="290"/>
      <c r="V986" s="290"/>
      <c r="W986" s="290"/>
      <c r="X986" s="290"/>
      <c r="Y986" s="290"/>
      <c r="Z986" s="290"/>
      <c r="AA986" s="290"/>
      <c r="AB986" s="290"/>
      <c r="AC986" s="290"/>
      <c r="AD986" s="290"/>
      <c r="AE986" s="290"/>
      <c r="AF986" s="290"/>
      <c r="AG986" s="290"/>
      <c r="AH986" s="290"/>
      <c r="AI986" s="290"/>
      <c r="AJ986" s="290"/>
      <c r="AK986" s="290"/>
      <c r="AL986" s="290"/>
      <c r="AM986" s="290"/>
      <c r="AN986" s="290"/>
      <c r="AO986" s="290"/>
      <c r="AP986" s="290"/>
      <c r="AQ986" s="290"/>
      <c r="AR986" s="290"/>
      <c r="AS986" s="290"/>
      <c r="AT986" s="290"/>
      <c r="AU986" s="290"/>
      <c r="AV986" s="290"/>
      <c r="AW986" s="290"/>
      <c r="AX986" s="290"/>
      <c r="AY986" s="290"/>
      <c r="AZ986" s="290"/>
      <c r="BA986" s="290"/>
      <c r="BB986" s="290"/>
      <c r="BC986" s="290"/>
      <c r="BD986" s="290"/>
      <c r="BE986" s="290"/>
      <c r="BF986" s="290"/>
      <c r="BG986" s="290"/>
      <c r="BH986" s="290"/>
      <c r="BI986" s="290"/>
      <c r="BJ986" s="290"/>
      <c r="BK986" s="290"/>
      <c r="BL986" s="290"/>
      <c r="BM986" s="290"/>
      <c r="BN986" s="290"/>
      <c r="BO986" s="290"/>
      <c r="BP986" s="290"/>
      <c r="BQ986" s="290"/>
      <c r="BR986" s="290"/>
      <c r="BS986" s="290"/>
      <c r="BT986" s="290"/>
      <c r="BU986" s="290"/>
      <c r="BV986" s="290"/>
      <c r="BW986" s="290"/>
      <c r="BX986" s="290"/>
      <c r="BY986" s="290"/>
      <c r="BZ986" s="290"/>
      <c r="CA986" s="290"/>
      <c r="CB986" s="290"/>
      <c r="CC986" s="290"/>
      <c r="CD986" s="290"/>
      <c r="CE986" s="290"/>
      <c r="CF986" s="290"/>
      <c r="CG986" s="290"/>
      <c r="CH986" s="290"/>
      <c r="CI986" s="290"/>
      <c r="CJ986" s="290"/>
      <c r="CK986" s="290"/>
      <c r="CL986" s="290"/>
      <c r="CM986" s="290"/>
      <c r="CN986" s="290"/>
      <c r="CO986" s="290"/>
      <c r="CP986" s="290"/>
      <c r="CQ986" s="290"/>
      <c r="CR986" s="290"/>
      <c r="CS986" s="290"/>
      <c r="CT986" s="290"/>
      <c r="CU986" s="290"/>
      <c r="CV986" s="290"/>
      <c r="CW986" s="290"/>
      <c r="CX986" s="290"/>
      <c r="CY986" s="290"/>
      <c r="CZ986" s="290"/>
      <c r="DA986" s="290"/>
      <c r="DB986" s="290"/>
      <c r="DC986" s="290"/>
      <c r="DD986" s="290"/>
      <c r="DE986" s="290"/>
      <c r="DF986" s="290"/>
      <c r="DG986" s="290"/>
      <c r="DH986" s="290"/>
      <c r="DI986" s="290"/>
      <c r="DJ986" s="290"/>
      <c r="DK986" s="290"/>
      <c r="DL986" s="290"/>
      <c r="DM986" s="290"/>
      <c r="DN986" s="290"/>
      <c r="DO986" s="290"/>
      <c r="DP986" s="290"/>
      <c r="DQ986" s="290"/>
      <c r="DR986" s="290"/>
      <c r="DS986" s="290"/>
      <c r="DT986" s="290"/>
      <c r="DU986" s="290"/>
      <c r="DV986" s="290"/>
      <c r="DW986" s="290"/>
      <c r="DX986" s="290"/>
      <c r="DY986" s="290"/>
      <c r="DZ986" s="290"/>
      <c r="EA986" s="290"/>
      <c r="EB986" s="290"/>
      <c r="EC986" s="290"/>
      <c r="ED986" s="290"/>
      <c r="EE986" s="290"/>
      <c r="EF986" s="290"/>
      <c r="EG986" s="290"/>
      <c r="EH986" s="290"/>
      <c r="EI986" s="290"/>
      <c r="EJ986" s="290"/>
      <c r="EK986" s="290"/>
    </row>
    <row r="988" spans="1:141" s="289" customFormat="1" ht="24" customHeight="1" x14ac:dyDescent="0.2">
      <c r="A988" s="130"/>
      <c r="B988" s="130"/>
      <c r="C988" s="130"/>
      <c r="D988" s="130"/>
      <c r="E988" s="140"/>
      <c r="F988" s="141"/>
      <c r="G988" s="141"/>
      <c r="H988" s="130"/>
    </row>
    <row r="989" spans="1:141" s="289" customFormat="1" ht="24" customHeight="1" x14ac:dyDescent="0.2">
      <c r="A989" s="130"/>
      <c r="B989" s="130"/>
      <c r="C989" s="130"/>
      <c r="D989" s="130"/>
      <c r="E989" s="140"/>
      <c r="F989" s="141"/>
      <c r="G989" s="141"/>
      <c r="H989" s="130"/>
    </row>
    <row r="990" spans="1:141" s="289" customFormat="1" ht="24" customHeight="1" x14ac:dyDescent="0.2">
      <c r="A990" s="130"/>
      <c r="B990" s="130"/>
      <c r="C990" s="130"/>
      <c r="D990" s="130"/>
      <c r="E990" s="140"/>
      <c r="F990" s="141"/>
      <c r="G990" s="141"/>
      <c r="H990" s="130"/>
    </row>
    <row r="991" spans="1:141" s="289" customFormat="1" ht="24" customHeight="1" x14ac:dyDescent="0.2">
      <c r="A991" s="130"/>
      <c r="B991" s="130"/>
      <c r="C991" s="130"/>
      <c r="D991" s="130"/>
      <c r="E991" s="140"/>
      <c r="F991" s="141"/>
      <c r="G991" s="141"/>
      <c r="H991" s="130"/>
    </row>
    <row r="992" spans="1:141" s="289" customFormat="1" ht="24" customHeight="1" x14ac:dyDescent="0.2">
      <c r="A992" s="130"/>
      <c r="B992" s="130"/>
      <c r="C992" s="130"/>
      <c r="D992" s="130"/>
      <c r="E992" s="140"/>
      <c r="F992" s="141"/>
      <c r="G992" s="141"/>
      <c r="H992" s="130"/>
    </row>
    <row r="993" spans="1:8" s="289" customFormat="1" ht="24" customHeight="1" x14ac:dyDescent="0.2">
      <c r="A993" s="130"/>
      <c r="B993" s="130"/>
      <c r="C993" s="130"/>
      <c r="D993" s="130"/>
      <c r="E993" s="140"/>
      <c r="F993" s="141"/>
      <c r="G993" s="141"/>
      <c r="H993" s="130"/>
    </row>
    <row r="994" spans="1:8" s="289" customFormat="1" ht="24" customHeight="1" x14ac:dyDescent="0.2">
      <c r="A994" s="130"/>
      <c r="B994" s="130"/>
      <c r="C994" s="130"/>
      <c r="D994" s="130"/>
      <c r="E994" s="140"/>
      <c r="F994" s="141"/>
      <c r="G994" s="141"/>
      <c r="H994" s="130"/>
    </row>
    <row r="995" spans="1:8" s="289" customFormat="1" ht="24" customHeight="1" x14ac:dyDescent="0.2">
      <c r="A995" s="130"/>
      <c r="B995" s="130"/>
      <c r="C995" s="130"/>
      <c r="D995" s="130"/>
      <c r="E995" s="140"/>
      <c r="F995" s="141"/>
      <c r="G995" s="141"/>
      <c r="H995" s="130"/>
    </row>
    <row r="996" spans="1:8" s="289" customFormat="1" ht="24" customHeight="1" x14ac:dyDescent="0.2">
      <c r="A996" s="130"/>
      <c r="B996" s="130"/>
      <c r="C996" s="130"/>
      <c r="D996" s="130"/>
      <c r="E996" s="140"/>
      <c r="F996" s="141"/>
      <c r="G996" s="141"/>
      <c r="H996" s="130"/>
    </row>
    <row r="997" spans="1:8" s="289" customFormat="1" ht="24" customHeight="1" x14ac:dyDescent="0.2">
      <c r="A997" s="130"/>
      <c r="B997" s="130"/>
      <c r="C997" s="130"/>
      <c r="D997" s="130"/>
      <c r="E997" s="140"/>
      <c r="F997" s="141"/>
      <c r="G997" s="141"/>
      <c r="H997" s="130"/>
    </row>
    <row r="998" spans="1:8" s="289" customFormat="1" ht="24" customHeight="1" x14ac:dyDescent="0.2">
      <c r="A998" s="130"/>
      <c r="B998" s="130"/>
      <c r="C998" s="130"/>
      <c r="D998" s="130"/>
      <c r="E998" s="140"/>
      <c r="F998" s="141"/>
      <c r="G998" s="141"/>
      <c r="H998" s="130"/>
    </row>
    <row r="999" spans="1:8" s="289" customFormat="1" ht="24" customHeight="1" x14ac:dyDescent="0.2">
      <c r="A999" s="130"/>
      <c r="B999" s="130"/>
      <c r="C999" s="130"/>
      <c r="D999" s="130"/>
      <c r="E999" s="140"/>
      <c r="F999" s="141"/>
      <c r="G999" s="141"/>
      <c r="H999" s="130"/>
    </row>
    <row r="1000" spans="1:8" s="289" customFormat="1" ht="24" customHeight="1" x14ac:dyDescent="0.2">
      <c r="A1000" s="130"/>
      <c r="B1000" s="130"/>
      <c r="C1000" s="130"/>
      <c r="D1000" s="130"/>
      <c r="E1000" s="140"/>
      <c r="F1000" s="141"/>
      <c r="G1000" s="141"/>
      <c r="H1000" s="130"/>
    </row>
    <row r="1001" spans="1:8" s="289" customFormat="1" ht="24" customHeight="1" x14ac:dyDescent="0.2">
      <c r="A1001" s="130"/>
      <c r="B1001" s="130"/>
      <c r="C1001" s="130"/>
      <c r="D1001" s="130"/>
      <c r="E1001" s="140"/>
      <c r="F1001" s="141"/>
      <c r="G1001" s="141"/>
      <c r="H1001" s="130"/>
    </row>
    <row r="1004" spans="1:8" s="289" customFormat="1" ht="24" customHeight="1" x14ac:dyDescent="0.2">
      <c r="A1004" s="130"/>
      <c r="B1004" s="130"/>
      <c r="C1004" s="130"/>
      <c r="D1004" s="130"/>
      <c r="E1004" s="140"/>
      <c r="F1004" s="141"/>
      <c r="G1004" s="141"/>
      <c r="H1004" s="130"/>
    </row>
    <row r="1005" spans="1:8" s="289" customFormat="1" ht="24" customHeight="1" x14ac:dyDescent="0.2">
      <c r="A1005" s="130"/>
      <c r="B1005" s="130"/>
      <c r="C1005" s="130"/>
      <c r="D1005" s="130"/>
      <c r="E1005" s="140"/>
      <c r="F1005" s="141"/>
      <c r="G1005" s="141"/>
      <c r="H1005" s="130"/>
    </row>
    <row r="1006" spans="1:8" s="289" customFormat="1" ht="24" customHeight="1" x14ac:dyDescent="0.2">
      <c r="A1006" s="130"/>
      <c r="B1006" s="130"/>
      <c r="C1006" s="130"/>
      <c r="D1006" s="130"/>
      <c r="E1006" s="140"/>
      <c r="F1006" s="141"/>
      <c r="G1006" s="141"/>
      <c r="H1006" s="130"/>
    </row>
    <row r="1007" spans="1:8" s="289" customFormat="1" ht="24" customHeight="1" x14ac:dyDescent="0.2">
      <c r="A1007" s="130"/>
      <c r="B1007" s="130"/>
      <c r="C1007" s="130"/>
      <c r="D1007" s="130"/>
      <c r="E1007" s="140"/>
      <c r="F1007" s="141"/>
      <c r="G1007" s="141"/>
      <c r="H1007" s="130"/>
    </row>
    <row r="1008" spans="1:8" s="289" customFormat="1" ht="24" customHeight="1" x14ac:dyDescent="0.2">
      <c r="A1008" s="130"/>
      <c r="B1008" s="130"/>
      <c r="C1008" s="130"/>
      <c r="D1008" s="130"/>
      <c r="E1008" s="140"/>
      <c r="F1008" s="141"/>
      <c r="G1008" s="141"/>
      <c r="H1008" s="130"/>
    </row>
    <row r="1009" spans="1:8" s="289" customFormat="1" ht="24" customHeight="1" x14ac:dyDescent="0.2">
      <c r="A1009" s="130"/>
      <c r="B1009" s="130"/>
      <c r="C1009" s="130"/>
      <c r="D1009" s="130"/>
      <c r="E1009" s="140"/>
      <c r="F1009" s="141"/>
      <c r="G1009" s="141"/>
      <c r="H1009" s="130"/>
    </row>
    <row r="1010" spans="1:8" s="289" customFormat="1" ht="24" customHeight="1" x14ac:dyDescent="0.2">
      <c r="A1010" s="130"/>
      <c r="B1010" s="130"/>
      <c r="C1010" s="130"/>
      <c r="D1010" s="130"/>
      <c r="E1010" s="140"/>
      <c r="F1010" s="141"/>
      <c r="G1010" s="141"/>
      <c r="H1010" s="130"/>
    </row>
    <row r="1011" spans="1:8" s="289" customFormat="1" ht="24" customHeight="1" x14ac:dyDescent="0.2">
      <c r="A1011" s="130"/>
      <c r="B1011" s="130"/>
      <c r="C1011" s="130"/>
      <c r="D1011" s="130"/>
      <c r="E1011" s="140"/>
      <c r="F1011" s="141"/>
      <c r="G1011" s="141"/>
      <c r="H1011" s="130"/>
    </row>
    <row r="1014" spans="1:8" s="289" customFormat="1" ht="24" customHeight="1" x14ac:dyDescent="0.2">
      <c r="A1014" s="130"/>
      <c r="B1014" s="130"/>
      <c r="C1014" s="130"/>
      <c r="D1014" s="130"/>
      <c r="E1014" s="140"/>
      <c r="F1014" s="141"/>
      <c r="G1014" s="141"/>
      <c r="H1014" s="130"/>
    </row>
    <row r="1015" spans="1:8" s="289" customFormat="1" ht="24" customHeight="1" x14ac:dyDescent="0.2">
      <c r="A1015" s="130"/>
      <c r="B1015" s="130"/>
      <c r="C1015" s="130"/>
      <c r="D1015" s="130"/>
      <c r="E1015" s="140"/>
      <c r="F1015" s="141"/>
      <c r="G1015" s="141"/>
      <c r="H1015" s="130"/>
    </row>
    <row r="1016" spans="1:8" s="289" customFormat="1" ht="24" customHeight="1" x14ac:dyDescent="0.2">
      <c r="A1016" s="130"/>
      <c r="B1016" s="130"/>
      <c r="C1016" s="130"/>
      <c r="D1016" s="130"/>
      <c r="E1016" s="140"/>
      <c r="F1016" s="141"/>
      <c r="G1016" s="141"/>
      <c r="H1016" s="130"/>
    </row>
    <row r="1017" spans="1:8" s="289" customFormat="1" ht="24" customHeight="1" x14ac:dyDescent="0.2">
      <c r="A1017" s="130"/>
      <c r="B1017" s="130"/>
      <c r="C1017" s="130"/>
      <c r="D1017" s="130"/>
      <c r="E1017" s="140"/>
      <c r="F1017" s="141"/>
      <c r="G1017" s="141"/>
      <c r="H1017" s="130"/>
    </row>
    <row r="1018" spans="1:8" s="289" customFormat="1" ht="24" customHeight="1" x14ac:dyDescent="0.2">
      <c r="A1018" s="130"/>
      <c r="B1018" s="130"/>
      <c r="C1018" s="130"/>
      <c r="D1018" s="130"/>
      <c r="E1018" s="140"/>
      <c r="F1018" s="141"/>
      <c r="G1018" s="141"/>
      <c r="H1018" s="130"/>
    </row>
    <row r="1019" spans="1:8" s="289" customFormat="1" ht="24" customHeight="1" x14ac:dyDescent="0.2">
      <c r="A1019" s="130"/>
      <c r="B1019" s="130"/>
      <c r="C1019" s="130"/>
      <c r="D1019" s="130"/>
      <c r="E1019" s="140"/>
      <c r="F1019" s="141"/>
      <c r="G1019" s="141"/>
      <c r="H1019" s="130"/>
    </row>
    <row r="1020" spans="1:8" s="289" customFormat="1" ht="24" customHeight="1" x14ac:dyDescent="0.2">
      <c r="A1020" s="130"/>
      <c r="B1020" s="130"/>
      <c r="C1020" s="130"/>
      <c r="D1020" s="130"/>
      <c r="E1020" s="140"/>
      <c r="F1020" s="141"/>
      <c r="G1020" s="141"/>
      <c r="H1020" s="130"/>
    </row>
    <row r="1021" spans="1:8" s="289" customFormat="1" ht="24" customHeight="1" x14ac:dyDescent="0.2">
      <c r="A1021" s="130"/>
      <c r="B1021" s="130"/>
      <c r="C1021" s="130"/>
      <c r="D1021" s="130"/>
      <c r="E1021" s="140"/>
      <c r="F1021" s="141"/>
      <c r="G1021" s="141"/>
      <c r="H1021" s="130"/>
    </row>
    <row r="1022" spans="1:8" s="289" customFormat="1" ht="24" customHeight="1" x14ac:dyDescent="0.2">
      <c r="A1022" s="130"/>
      <c r="B1022" s="130"/>
      <c r="C1022" s="130"/>
      <c r="D1022" s="130"/>
      <c r="E1022" s="140"/>
      <c r="F1022" s="141"/>
      <c r="G1022" s="141"/>
      <c r="H1022" s="130"/>
    </row>
    <row r="1036" spans="1:141" s="140" customFormat="1" ht="24" customHeight="1" x14ac:dyDescent="0.2">
      <c r="A1036" s="130"/>
      <c r="B1036" s="130"/>
      <c r="C1036" s="130"/>
      <c r="D1036" s="130"/>
      <c r="F1036" s="141"/>
      <c r="G1036" s="141"/>
      <c r="H1036" s="130"/>
      <c r="I1036" s="289"/>
      <c r="J1036" s="289"/>
      <c r="K1036" s="289"/>
      <c r="L1036" s="289"/>
      <c r="M1036" s="289"/>
      <c r="N1036" s="289"/>
      <c r="O1036" s="289"/>
      <c r="P1036" s="289"/>
      <c r="Q1036" s="289"/>
      <c r="R1036" s="289"/>
      <c r="S1036" s="289"/>
      <c r="T1036" s="289"/>
      <c r="U1036" s="290"/>
      <c r="V1036" s="290"/>
      <c r="W1036" s="290"/>
      <c r="X1036" s="290"/>
      <c r="Y1036" s="290"/>
      <c r="Z1036" s="290"/>
      <c r="AA1036" s="290"/>
      <c r="AB1036" s="290"/>
      <c r="AC1036" s="290"/>
      <c r="AD1036" s="290"/>
      <c r="AE1036" s="290"/>
      <c r="AF1036" s="290"/>
      <c r="AG1036" s="290"/>
      <c r="AH1036" s="290"/>
      <c r="AI1036" s="290"/>
      <c r="AJ1036" s="290"/>
      <c r="AK1036" s="290"/>
      <c r="AL1036" s="290"/>
      <c r="AM1036" s="290"/>
      <c r="AN1036" s="290"/>
      <c r="AO1036" s="290"/>
      <c r="AP1036" s="290"/>
      <c r="AQ1036" s="290"/>
      <c r="AR1036" s="290"/>
      <c r="AS1036" s="290"/>
      <c r="AT1036" s="290"/>
      <c r="AU1036" s="290"/>
      <c r="AV1036" s="290"/>
      <c r="AW1036" s="290"/>
      <c r="AX1036" s="290"/>
      <c r="AY1036" s="290"/>
      <c r="AZ1036" s="290"/>
      <c r="BA1036" s="290"/>
      <c r="BB1036" s="290"/>
      <c r="BC1036" s="290"/>
      <c r="BD1036" s="290"/>
      <c r="BE1036" s="290"/>
      <c r="BF1036" s="290"/>
      <c r="BG1036" s="290"/>
      <c r="BH1036" s="290"/>
      <c r="BI1036" s="290"/>
      <c r="BJ1036" s="290"/>
      <c r="BK1036" s="290"/>
      <c r="BL1036" s="290"/>
      <c r="BM1036" s="290"/>
      <c r="BN1036" s="290"/>
      <c r="BO1036" s="290"/>
      <c r="BP1036" s="290"/>
      <c r="BQ1036" s="290"/>
      <c r="BR1036" s="290"/>
      <c r="BS1036" s="290"/>
      <c r="BT1036" s="290"/>
      <c r="BU1036" s="290"/>
      <c r="BV1036" s="290"/>
      <c r="BW1036" s="290"/>
      <c r="BX1036" s="290"/>
      <c r="BY1036" s="290"/>
      <c r="BZ1036" s="290"/>
      <c r="CA1036" s="290"/>
      <c r="CB1036" s="290"/>
      <c r="CC1036" s="290"/>
      <c r="CD1036" s="290"/>
      <c r="CE1036" s="290"/>
      <c r="CF1036" s="290"/>
      <c r="CG1036" s="290"/>
      <c r="CH1036" s="290"/>
      <c r="CI1036" s="290"/>
      <c r="CJ1036" s="290"/>
      <c r="CK1036" s="290"/>
      <c r="CL1036" s="290"/>
      <c r="CM1036" s="290"/>
      <c r="CN1036" s="290"/>
      <c r="CO1036" s="290"/>
      <c r="CP1036" s="290"/>
      <c r="CQ1036" s="290"/>
      <c r="CR1036" s="290"/>
      <c r="CS1036" s="290"/>
      <c r="CT1036" s="290"/>
      <c r="CU1036" s="290"/>
      <c r="CV1036" s="290"/>
      <c r="CW1036" s="290"/>
      <c r="CX1036" s="290"/>
      <c r="CY1036" s="290"/>
      <c r="CZ1036" s="290"/>
      <c r="DA1036" s="290"/>
      <c r="DB1036" s="290"/>
      <c r="DC1036" s="290"/>
      <c r="DD1036" s="290"/>
      <c r="DE1036" s="290"/>
      <c r="DF1036" s="290"/>
      <c r="DG1036" s="290"/>
      <c r="DH1036" s="290"/>
      <c r="DI1036" s="290"/>
      <c r="DJ1036" s="290"/>
      <c r="DK1036" s="290"/>
      <c r="DL1036" s="290"/>
      <c r="DM1036" s="290"/>
      <c r="DN1036" s="290"/>
      <c r="DO1036" s="290"/>
      <c r="DP1036" s="290"/>
      <c r="DQ1036" s="290"/>
      <c r="DR1036" s="290"/>
      <c r="DS1036" s="290"/>
      <c r="DT1036" s="290"/>
      <c r="DU1036" s="290"/>
      <c r="DV1036" s="290"/>
      <c r="DW1036" s="290"/>
      <c r="DX1036" s="290"/>
      <c r="DY1036" s="290"/>
      <c r="DZ1036" s="290"/>
      <c r="EA1036" s="290"/>
      <c r="EB1036" s="290"/>
      <c r="EC1036" s="290"/>
      <c r="ED1036" s="290"/>
      <c r="EE1036" s="290"/>
      <c r="EF1036" s="290"/>
      <c r="EG1036" s="290"/>
      <c r="EH1036" s="290"/>
      <c r="EI1036" s="290"/>
      <c r="EJ1036" s="290"/>
      <c r="EK1036" s="290"/>
    </row>
    <row r="1038" spans="1:141" s="289" customFormat="1" ht="24" customHeight="1" x14ac:dyDescent="0.2">
      <c r="A1038" s="130"/>
      <c r="B1038" s="130"/>
      <c r="C1038" s="130"/>
      <c r="D1038" s="130"/>
      <c r="E1038" s="140"/>
      <c r="F1038" s="141"/>
      <c r="G1038" s="141"/>
      <c r="H1038" s="130"/>
    </row>
    <row r="1039" spans="1:141" s="289" customFormat="1" ht="24" customHeight="1" x14ac:dyDescent="0.2">
      <c r="A1039" s="130"/>
      <c r="B1039" s="130"/>
      <c r="C1039" s="130"/>
      <c r="D1039" s="130"/>
      <c r="E1039" s="140"/>
      <c r="F1039" s="141"/>
      <c r="G1039" s="141"/>
      <c r="H1039" s="130"/>
    </row>
    <row r="1040" spans="1:141" s="289" customFormat="1" ht="24" customHeight="1" x14ac:dyDescent="0.2">
      <c r="A1040" s="130"/>
      <c r="B1040" s="130"/>
      <c r="C1040" s="130"/>
      <c r="D1040" s="130"/>
      <c r="E1040" s="140"/>
      <c r="F1040" s="141"/>
      <c r="G1040" s="141"/>
      <c r="H1040" s="130"/>
    </row>
    <row r="1041" spans="1:8" s="289" customFormat="1" ht="24" customHeight="1" x14ac:dyDescent="0.2">
      <c r="A1041" s="130"/>
      <c r="B1041" s="130"/>
      <c r="C1041" s="130"/>
      <c r="D1041" s="130"/>
      <c r="E1041" s="140"/>
      <c r="F1041" s="141"/>
      <c r="G1041" s="141"/>
      <c r="H1041" s="130"/>
    </row>
    <row r="1042" spans="1:8" s="289" customFormat="1" ht="24" customHeight="1" x14ac:dyDescent="0.2">
      <c r="A1042" s="130"/>
      <c r="B1042" s="130"/>
      <c r="C1042" s="130"/>
      <c r="D1042" s="130"/>
      <c r="E1042" s="140"/>
      <c r="F1042" s="141"/>
      <c r="G1042" s="141"/>
      <c r="H1042" s="130"/>
    </row>
    <row r="1043" spans="1:8" s="289" customFormat="1" ht="24" customHeight="1" x14ac:dyDescent="0.2">
      <c r="A1043" s="130"/>
      <c r="B1043" s="130"/>
      <c r="C1043" s="130"/>
      <c r="D1043" s="130"/>
      <c r="E1043" s="140"/>
      <c r="F1043" s="141"/>
      <c r="G1043" s="141"/>
      <c r="H1043" s="130"/>
    </row>
    <row r="1044" spans="1:8" s="289" customFormat="1" ht="24" customHeight="1" x14ac:dyDescent="0.2">
      <c r="A1044" s="130"/>
      <c r="B1044" s="130"/>
      <c r="C1044" s="130"/>
      <c r="D1044" s="130"/>
      <c r="E1044" s="140"/>
      <c r="F1044" s="141"/>
      <c r="G1044" s="141"/>
      <c r="H1044" s="130"/>
    </row>
    <row r="1045" spans="1:8" s="289" customFormat="1" ht="24" customHeight="1" x14ac:dyDescent="0.2">
      <c r="A1045" s="130"/>
      <c r="B1045" s="130"/>
      <c r="C1045" s="130"/>
      <c r="D1045" s="130"/>
      <c r="E1045" s="140"/>
      <c r="F1045" s="141"/>
      <c r="G1045" s="141"/>
      <c r="H1045" s="130"/>
    </row>
    <row r="1046" spans="1:8" s="289" customFormat="1" ht="24" customHeight="1" x14ac:dyDescent="0.2">
      <c r="A1046" s="130"/>
      <c r="B1046" s="130"/>
      <c r="C1046" s="130"/>
      <c r="D1046" s="130"/>
      <c r="E1046" s="140"/>
      <c r="F1046" s="141"/>
      <c r="G1046" s="141"/>
      <c r="H1046" s="130"/>
    </row>
    <row r="1047" spans="1:8" s="289" customFormat="1" ht="24" customHeight="1" x14ac:dyDescent="0.2">
      <c r="A1047" s="130"/>
      <c r="B1047" s="130"/>
      <c r="C1047" s="130"/>
      <c r="D1047" s="130"/>
      <c r="E1047" s="140"/>
      <c r="F1047" s="141"/>
      <c r="G1047" s="141"/>
      <c r="H1047" s="130"/>
    </row>
    <row r="1048" spans="1:8" s="289" customFormat="1" ht="24" customHeight="1" x14ac:dyDescent="0.2">
      <c r="A1048" s="130"/>
      <c r="B1048" s="130"/>
      <c r="C1048" s="130"/>
      <c r="D1048" s="130"/>
      <c r="E1048" s="140"/>
      <c r="F1048" s="141"/>
      <c r="G1048" s="141"/>
      <c r="H1048" s="130"/>
    </row>
    <row r="1049" spans="1:8" s="289" customFormat="1" ht="24" customHeight="1" x14ac:dyDescent="0.2">
      <c r="A1049" s="130"/>
      <c r="B1049" s="130"/>
      <c r="C1049" s="130"/>
      <c r="D1049" s="130"/>
      <c r="E1049" s="140"/>
      <c r="F1049" s="141"/>
      <c r="G1049" s="141"/>
      <c r="H1049" s="130"/>
    </row>
    <row r="1050" spans="1:8" s="289" customFormat="1" ht="24" customHeight="1" x14ac:dyDescent="0.2">
      <c r="A1050" s="130"/>
      <c r="B1050" s="130"/>
      <c r="C1050" s="130"/>
      <c r="D1050" s="130"/>
      <c r="E1050" s="140"/>
      <c r="F1050" s="141"/>
      <c r="G1050" s="141"/>
      <c r="H1050" s="130"/>
    </row>
    <row r="1051" spans="1:8" s="289" customFormat="1" ht="24" customHeight="1" x14ac:dyDescent="0.2">
      <c r="A1051" s="130"/>
      <c r="B1051" s="130"/>
      <c r="C1051" s="130"/>
      <c r="D1051" s="130"/>
      <c r="E1051" s="140"/>
      <c r="F1051" s="141"/>
      <c r="G1051" s="141"/>
      <c r="H1051" s="130"/>
    </row>
    <row r="1054" spans="1:8" s="289" customFormat="1" ht="24" customHeight="1" x14ac:dyDescent="0.2">
      <c r="A1054" s="130"/>
      <c r="B1054" s="130"/>
      <c r="C1054" s="130"/>
      <c r="D1054" s="130"/>
      <c r="E1054" s="140"/>
      <c r="F1054" s="141"/>
      <c r="G1054" s="141"/>
      <c r="H1054" s="130"/>
    </row>
    <row r="1055" spans="1:8" s="289" customFormat="1" ht="24" customHeight="1" x14ac:dyDescent="0.2">
      <c r="A1055" s="130"/>
      <c r="B1055" s="130"/>
      <c r="C1055" s="130"/>
      <c r="D1055" s="130"/>
      <c r="E1055" s="140"/>
      <c r="F1055" s="141"/>
      <c r="G1055" s="141"/>
      <c r="H1055" s="130"/>
    </row>
    <row r="1056" spans="1:8" s="289" customFormat="1" ht="24" customHeight="1" x14ac:dyDescent="0.2">
      <c r="A1056" s="130"/>
      <c r="B1056" s="130"/>
      <c r="C1056" s="130"/>
      <c r="D1056" s="130"/>
      <c r="E1056" s="140"/>
      <c r="F1056" s="141"/>
      <c r="G1056" s="141"/>
      <c r="H1056" s="130"/>
    </row>
    <row r="1057" spans="1:8" s="289" customFormat="1" ht="24" customHeight="1" x14ac:dyDescent="0.2">
      <c r="A1057" s="130"/>
      <c r="B1057" s="130"/>
      <c r="C1057" s="130"/>
      <c r="D1057" s="130"/>
      <c r="E1057" s="140"/>
      <c r="F1057" s="141"/>
      <c r="G1057" s="141"/>
      <c r="H1057" s="130"/>
    </row>
    <row r="1058" spans="1:8" s="289" customFormat="1" ht="24" customHeight="1" x14ac:dyDescent="0.2">
      <c r="A1058" s="130"/>
      <c r="B1058" s="130"/>
      <c r="C1058" s="130"/>
      <c r="D1058" s="130"/>
      <c r="E1058" s="140"/>
      <c r="F1058" s="141"/>
      <c r="G1058" s="141"/>
      <c r="H1058" s="130"/>
    </row>
    <row r="1059" spans="1:8" s="289" customFormat="1" ht="24" customHeight="1" x14ac:dyDescent="0.2">
      <c r="A1059" s="130"/>
      <c r="B1059" s="130"/>
      <c r="C1059" s="130"/>
      <c r="D1059" s="130"/>
      <c r="E1059" s="140"/>
      <c r="F1059" s="141"/>
      <c r="G1059" s="141"/>
      <c r="H1059" s="130"/>
    </row>
    <row r="1060" spans="1:8" s="289" customFormat="1" ht="24" customHeight="1" x14ac:dyDescent="0.2">
      <c r="A1060" s="130"/>
      <c r="B1060" s="130"/>
      <c r="C1060" s="130"/>
      <c r="D1060" s="130"/>
      <c r="E1060" s="140"/>
      <c r="F1060" s="141"/>
      <c r="G1060" s="141"/>
      <c r="H1060" s="130"/>
    </row>
    <row r="1061" spans="1:8" s="289" customFormat="1" ht="24" customHeight="1" x14ac:dyDescent="0.2">
      <c r="A1061" s="130"/>
      <c r="B1061" s="130"/>
      <c r="C1061" s="130"/>
      <c r="D1061" s="130"/>
      <c r="E1061" s="140"/>
      <c r="F1061" s="141"/>
      <c r="G1061" s="141"/>
      <c r="H1061" s="130"/>
    </row>
    <row r="1064" spans="1:8" s="289" customFormat="1" ht="24" customHeight="1" x14ac:dyDescent="0.2">
      <c r="A1064" s="130"/>
      <c r="B1064" s="130"/>
      <c r="C1064" s="130"/>
      <c r="D1064" s="130"/>
      <c r="E1064" s="140"/>
      <c r="F1064" s="141"/>
      <c r="G1064" s="141"/>
      <c r="H1064" s="130"/>
    </row>
    <row r="1065" spans="1:8" s="289" customFormat="1" ht="24" customHeight="1" x14ac:dyDescent="0.2">
      <c r="A1065" s="130"/>
      <c r="B1065" s="130"/>
      <c r="C1065" s="130"/>
      <c r="D1065" s="130"/>
      <c r="E1065" s="140"/>
      <c r="F1065" s="141"/>
      <c r="G1065" s="141"/>
      <c r="H1065" s="130"/>
    </row>
    <row r="1066" spans="1:8" s="289" customFormat="1" ht="24" customHeight="1" x14ac:dyDescent="0.2">
      <c r="A1066" s="130"/>
      <c r="B1066" s="130"/>
      <c r="C1066" s="130"/>
      <c r="D1066" s="130"/>
      <c r="E1066" s="140"/>
      <c r="F1066" s="141"/>
      <c r="G1066" s="141"/>
      <c r="H1066" s="130"/>
    </row>
    <row r="1067" spans="1:8" s="289" customFormat="1" ht="24" customHeight="1" x14ac:dyDescent="0.2">
      <c r="A1067" s="130"/>
      <c r="B1067" s="130"/>
      <c r="C1067" s="130"/>
      <c r="D1067" s="130"/>
      <c r="E1067" s="140"/>
      <c r="F1067" s="141"/>
      <c r="G1067" s="141"/>
      <c r="H1067" s="130"/>
    </row>
    <row r="1068" spans="1:8" s="289" customFormat="1" ht="24" customHeight="1" x14ac:dyDescent="0.2">
      <c r="A1068" s="130"/>
      <c r="B1068" s="130"/>
      <c r="C1068" s="130"/>
      <c r="D1068" s="130"/>
      <c r="E1068" s="140"/>
      <c r="F1068" s="141"/>
      <c r="G1068" s="141"/>
      <c r="H1068" s="130"/>
    </row>
    <row r="1069" spans="1:8" s="289" customFormat="1" ht="24" customHeight="1" x14ac:dyDescent="0.2">
      <c r="A1069" s="130"/>
      <c r="B1069" s="130"/>
      <c r="C1069" s="130"/>
      <c r="D1069" s="130"/>
      <c r="E1069" s="140"/>
      <c r="F1069" s="141"/>
      <c r="G1069" s="141"/>
      <c r="H1069" s="130"/>
    </row>
    <row r="1070" spans="1:8" s="289" customFormat="1" ht="24" customHeight="1" x14ac:dyDescent="0.2">
      <c r="A1070" s="130"/>
      <c r="B1070" s="130"/>
      <c r="C1070" s="130"/>
      <c r="D1070" s="130"/>
      <c r="E1070" s="140"/>
      <c r="F1070" s="141"/>
      <c r="G1070" s="141"/>
      <c r="H1070" s="130"/>
    </row>
    <row r="1071" spans="1:8" s="289" customFormat="1" ht="24" customHeight="1" x14ac:dyDescent="0.2">
      <c r="A1071" s="130"/>
      <c r="B1071" s="130"/>
      <c r="C1071" s="130"/>
      <c r="D1071" s="130"/>
      <c r="E1071" s="140"/>
      <c r="F1071" s="141"/>
      <c r="G1071" s="141"/>
      <c r="H1071" s="130"/>
    </row>
    <row r="1072" spans="1:8" s="289" customFormat="1" ht="24" customHeight="1" x14ac:dyDescent="0.2">
      <c r="A1072" s="130"/>
      <c r="B1072" s="130"/>
      <c r="C1072" s="130"/>
      <c r="D1072" s="130"/>
      <c r="E1072" s="140"/>
      <c r="F1072" s="141"/>
      <c r="G1072" s="141"/>
      <c r="H1072" s="130"/>
    </row>
    <row r="1086" spans="1:141" s="140" customFormat="1" ht="24" customHeight="1" x14ac:dyDescent="0.2">
      <c r="A1086" s="130"/>
      <c r="B1086" s="130"/>
      <c r="C1086" s="130"/>
      <c r="D1086" s="130"/>
      <c r="F1086" s="141"/>
      <c r="G1086" s="141"/>
      <c r="H1086" s="130"/>
      <c r="I1086" s="289"/>
      <c r="J1086" s="289"/>
      <c r="K1086" s="289"/>
      <c r="L1086" s="289"/>
      <c r="M1086" s="289"/>
      <c r="N1086" s="289"/>
      <c r="O1086" s="289"/>
      <c r="P1086" s="289"/>
      <c r="Q1086" s="289"/>
      <c r="R1086" s="289"/>
      <c r="S1086" s="289"/>
      <c r="T1086" s="289"/>
      <c r="U1086" s="290"/>
      <c r="V1086" s="290"/>
      <c r="W1086" s="290"/>
      <c r="X1086" s="290"/>
      <c r="Y1086" s="290"/>
      <c r="Z1086" s="290"/>
      <c r="AA1086" s="290"/>
      <c r="AB1086" s="290"/>
      <c r="AC1086" s="290"/>
      <c r="AD1086" s="290"/>
      <c r="AE1086" s="290"/>
      <c r="AF1086" s="290"/>
      <c r="AG1086" s="290"/>
      <c r="AH1086" s="290"/>
      <c r="AI1086" s="290"/>
      <c r="AJ1086" s="290"/>
      <c r="AK1086" s="290"/>
      <c r="AL1086" s="290"/>
      <c r="AM1086" s="290"/>
      <c r="AN1086" s="290"/>
      <c r="AO1086" s="290"/>
      <c r="AP1086" s="290"/>
      <c r="AQ1086" s="290"/>
      <c r="AR1086" s="290"/>
      <c r="AS1086" s="290"/>
      <c r="AT1086" s="290"/>
      <c r="AU1086" s="290"/>
      <c r="AV1086" s="290"/>
      <c r="AW1086" s="290"/>
      <c r="AX1086" s="290"/>
      <c r="AY1086" s="290"/>
      <c r="AZ1086" s="290"/>
      <c r="BA1086" s="290"/>
      <c r="BB1086" s="290"/>
      <c r="BC1086" s="290"/>
      <c r="BD1086" s="290"/>
      <c r="BE1086" s="290"/>
      <c r="BF1086" s="290"/>
      <c r="BG1086" s="290"/>
      <c r="BH1086" s="290"/>
      <c r="BI1086" s="290"/>
      <c r="BJ1086" s="290"/>
      <c r="BK1086" s="290"/>
      <c r="BL1086" s="290"/>
      <c r="BM1086" s="290"/>
      <c r="BN1086" s="290"/>
      <c r="BO1086" s="290"/>
      <c r="BP1086" s="290"/>
      <c r="BQ1086" s="290"/>
      <c r="BR1086" s="290"/>
      <c r="BS1086" s="290"/>
      <c r="BT1086" s="290"/>
      <c r="BU1086" s="290"/>
      <c r="BV1086" s="290"/>
      <c r="BW1086" s="290"/>
      <c r="BX1086" s="290"/>
      <c r="BY1086" s="290"/>
      <c r="BZ1086" s="290"/>
      <c r="CA1086" s="290"/>
      <c r="CB1086" s="290"/>
      <c r="CC1086" s="290"/>
      <c r="CD1086" s="290"/>
      <c r="CE1086" s="290"/>
      <c r="CF1086" s="290"/>
      <c r="CG1086" s="290"/>
      <c r="CH1086" s="290"/>
      <c r="CI1086" s="290"/>
      <c r="CJ1086" s="290"/>
      <c r="CK1086" s="290"/>
      <c r="CL1086" s="290"/>
      <c r="CM1086" s="290"/>
      <c r="CN1086" s="290"/>
      <c r="CO1086" s="290"/>
      <c r="CP1086" s="290"/>
      <c r="CQ1086" s="290"/>
      <c r="CR1086" s="290"/>
      <c r="CS1086" s="290"/>
      <c r="CT1086" s="290"/>
      <c r="CU1086" s="290"/>
      <c r="CV1086" s="290"/>
      <c r="CW1086" s="290"/>
      <c r="CX1086" s="290"/>
      <c r="CY1086" s="290"/>
      <c r="CZ1086" s="290"/>
      <c r="DA1086" s="290"/>
      <c r="DB1086" s="290"/>
      <c r="DC1086" s="290"/>
      <c r="DD1086" s="290"/>
      <c r="DE1086" s="290"/>
      <c r="DF1086" s="290"/>
      <c r="DG1086" s="290"/>
      <c r="DH1086" s="290"/>
      <c r="DI1086" s="290"/>
      <c r="DJ1086" s="290"/>
      <c r="DK1086" s="290"/>
      <c r="DL1086" s="290"/>
      <c r="DM1086" s="290"/>
      <c r="DN1086" s="290"/>
      <c r="DO1086" s="290"/>
      <c r="DP1086" s="290"/>
      <c r="DQ1086" s="290"/>
      <c r="DR1086" s="290"/>
      <c r="DS1086" s="290"/>
      <c r="DT1086" s="290"/>
      <c r="DU1086" s="290"/>
      <c r="DV1086" s="290"/>
      <c r="DW1086" s="290"/>
      <c r="DX1086" s="290"/>
      <c r="DY1086" s="290"/>
      <c r="DZ1086" s="290"/>
      <c r="EA1086" s="290"/>
      <c r="EB1086" s="290"/>
      <c r="EC1086" s="290"/>
      <c r="ED1086" s="290"/>
      <c r="EE1086" s="290"/>
      <c r="EF1086" s="290"/>
      <c r="EG1086" s="290"/>
      <c r="EH1086" s="290"/>
      <c r="EI1086" s="290"/>
      <c r="EJ1086" s="290"/>
      <c r="EK1086" s="290"/>
    </row>
    <row r="1088" spans="1:141" s="289" customFormat="1" ht="24" customHeight="1" x14ac:dyDescent="0.2">
      <c r="A1088" s="130"/>
      <c r="B1088" s="130"/>
      <c r="C1088" s="130"/>
      <c r="D1088" s="130"/>
      <c r="E1088" s="140"/>
      <c r="F1088" s="141"/>
      <c r="G1088" s="141"/>
      <c r="H1088" s="130"/>
    </row>
    <row r="1089" spans="1:8" s="289" customFormat="1" ht="24" customHeight="1" x14ac:dyDescent="0.2">
      <c r="A1089" s="130"/>
      <c r="B1089" s="130"/>
      <c r="C1089" s="130"/>
      <c r="D1089" s="130"/>
      <c r="E1089" s="140"/>
      <c r="F1089" s="141"/>
      <c r="G1089" s="141"/>
      <c r="H1089" s="130"/>
    </row>
    <row r="1090" spans="1:8" s="289" customFormat="1" ht="24" customHeight="1" x14ac:dyDescent="0.2">
      <c r="A1090" s="130"/>
      <c r="B1090" s="130"/>
      <c r="C1090" s="130"/>
      <c r="D1090" s="130"/>
      <c r="E1090" s="140"/>
      <c r="F1090" s="141"/>
      <c r="G1090" s="141"/>
      <c r="H1090" s="130"/>
    </row>
    <row r="1091" spans="1:8" s="289" customFormat="1" ht="24" customHeight="1" x14ac:dyDescent="0.2">
      <c r="A1091" s="130"/>
      <c r="B1091" s="130"/>
      <c r="C1091" s="130"/>
      <c r="D1091" s="130"/>
      <c r="E1091" s="140"/>
      <c r="F1091" s="141"/>
      <c r="G1091" s="141"/>
      <c r="H1091" s="130"/>
    </row>
    <row r="1092" spans="1:8" s="289" customFormat="1" ht="24" customHeight="1" x14ac:dyDescent="0.2">
      <c r="A1092" s="130"/>
      <c r="B1092" s="130"/>
      <c r="C1092" s="130"/>
      <c r="D1092" s="130"/>
      <c r="E1092" s="140"/>
      <c r="F1092" s="141"/>
      <c r="G1092" s="141"/>
      <c r="H1092" s="130"/>
    </row>
    <row r="1093" spans="1:8" s="289" customFormat="1" ht="24" customHeight="1" x14ac:dyDescent="0.2">
      <c r="A1093" s="130"/>
      <c r="B1093" s="130"/>
      <c r="C1093" s="130"/>
      <c r="D1093" s="130"/>
      <c r="E1093" s="140"/>
      <c r="F1093" s="141"/>
      <c r="G1093" s="141"/>
      <c r="H1093" s="130"/>
    </row>
    <row r="1094" spans="1:8" s="289" customFormat="1" ht="24" customHeight="1" x14ac:dyDescent="0.2">
      <c r="A1094" s="130"/>
      <c r="B1094" s="130"/>
      <c r="C1094" s="130"/>
      <c r="D1094" s="130"/>
      <c r="E1094" s="140"/>
      <c r="F1094" s="141"/>
      <c r="G1094" s="141"/>
      <c r="H1094" s="130"/>
    </row>
    <row r="1095" spans="1:8" s="289" customFormat="1" ht="24" customHeight="1" x14ac:dyDescent="0.2">
      <c r="A1095" s="130"/>
      <c r="B1095" s="130"/>
      <c r="C1095" s="130"/>
      <c r="D1095" s="130"/>
      <c r="E1095" s="140"/>
      <c r="F1095" s="141"/>
      <c r="G1095" s="141"/>
      <c r="H1095" s="130"/>
    </row>
    <row r="1096" spans="1:8" s="289" customFormat="1" ht="24" customHeight="1" x14ac:dyDescent="0.2">
      <c r="A1096" s="130"/>
      <c r="B1096" s="130"/>
      <c r="C1096" s="130"/>
      <c r="D1096" s="130"/>
      <c r="E1096" s="140"/>
      <c r="F1096" s="141"/>
      <c r="G1096" s="141"/>
      <c r="H1096" s="130"/>
    </row>
    <row r="1097" spans="1:8" s="289" customFormat="1" ht="24" customHeight="1" x14ac:dyDescent="0.2">
      <c r="A1097" s="130"/>
      <c r="B1097" s="130"/>
      <c r="C1097" s="130"/>
      <c r="D1097" s="130"/>
      <c r="E1097" s="140"/>
      <c r="F1097" s="141"/>
      <c r="G1097" s="141"/>
      <c r="H1097" s="130"/>
    </row>
    <row r="1098" spans="1:8" s="289" customFormat="1" ht="24" customHeight="1" x14ac:dyDescent="0.2">
      <c r="A1098" s="130"/>
      <c r="B1098" s="130"/>
      <c r="C1098" s="130"/>
      <c r="D1098" s="130"/>
      <c r="E1098" s="140"/>
      <c r="F1098" s="141"/>
      <c r="G1098" s="141"/>
      <c r="H1098" s="130"/>
    </row>
    <row r="1099" spans="1:8" s="289" customFormat="1" ht="24" customHeight="1" x14ac:dyDescent="0.2">
      <c r="A1099" s="130"/>
      <c r="B1099" s="130"/>
      <c r="C1099" s="130"/>
      <c r="D1099" s="130"/>
      <c r="E1099" s="140"/>
      <c r="F1099" s="141"/>
      <c r="G1099" s="141"/>
      <c r="H1099" s="130"/>
    </row>
    <row r="1100" spans="1:8" s="289" customFormat="1" ht="24" customHeight="1" x14ac:dyDescent="0.2">
      <c r="A1100" s="130"/>
      <c r="B1100" s="130"/>
      <c r="C1100" s="130"/>
      <c r="D1100" s="130"/>
      <c r="E1100" s="140"/>
      <c r="F1100" s="141"/>
      <c r="G1100" s="141"/>
      <c r="H1100" s="130"/>
    </row>
    <row r="1101" spans="1:8" s="289" customFormat="1" ht="24" customHeight="1" x14ac:dyDescent="0.2">
      <c r="A1101" s="130"/>
      <c r="B1101" s="130"/>
      <c r="C1101" s="130"/>
      <c r="D1101" s="130"/>
      <c r="E1101" s="140"/>
      <c r="F1101" s="141"/>
      <c r="G1101" s="141"/>
      <c r="H1101" s="130"/>
    </row>
    <row r="1104" spans="1:8" s="289" customFormat="1" ht="24" customHeight="1" x14ac:dyDescent="0.2">
      <c r="A1104" s="130"/>
      <c r="B1104" s="130"/>
      <c r="C1104" s="130"/>
      <c r="D1104" s="130"/>
      <c r="E1104" s="140"/>
      <c r="F1104" s="141"/>
      <c r="G1104" s="141"/>
      <c r="H1104" s="130"/>
    </row>
    <row r="1105" spans="1:8" s="289" customFormat="1" ht="24" customHeight="1" x14ac:dyDescent="0.2">
      <c r="A1105" s="130"/>
      <c r="B1105" s="130"/>
      <c r="C1105" s="130"/>
      <c r="D1105" s="130"/>
      <c r="E1105" s="140"/>
      <c r="F1105" s="141"/>
      <c r="G1105" s="141"/>
      <c r="H1105" s="130"/>
    </row>
    <row r="1106" spans="1:8" s="289" customFormat="1" ht="24" customHeight="1" x14ac:dyDescent="0.2">
      <c r="A1106" s="130"/>
      <c r="B1106" s="130"/>
      <c r="C1106" s="130"/>
      <c r="D1106" s="130"/>
      <c r="E1106" s="140"/>
      <c r="F1106" s="141"/>
      <c r="G1106" s="141"/>
      <c r="H1106" s="130"/>
    </row>
    <row r="1107" spans="1:8" s="289" customFormat="1" ht="24" customHeight="1" x14ac:dyDescent="0.2">
      <c r="A1107" s="130"/>
      <c r="B1107" s="130"/>
      <c r="C1107" s="130"/>
      <c r="D1107" s="130"/>
      <c r="E1107" s="140"/>
      <c r="F1107" s="141"/>
      <c r="G1107" s="141"/>
      <c r="H1107" s="130"/>
    </row>
    <row r="1108" spans="1:8" s="289" customFormat="1" ht="24" customHeight="1" x14ac:dyDescent="0.2">
      <c r="A1108" s="130"/>
      <c r="B1108" s="130"/>
      <c r="C1108" s="130"/>
      <c r="D1108" s="130"/>
      <c r="E1108" s="140"/>
      <c r="F1108" s="141"/>
      <c r="G1108" s="141"/>
      <c r="H1108" s="130"/>
    </row>
    <row r="1109" spans="1:8" s="289" customFormat="1" ht="24" customHeight="1" x14ac:dyDescent="0.2">
      <c r="A1109" s="130"/>
      <c r="B1109" s="130"/>
      <c r="C1109" s="130"/>
      <c r="D1109" s="130"/>
      <c r="E1109" s="140"/>
      <c r="F1109" s="141"/>
      <c r="G1109" s="141"/>
      <c r="H1109" s="130"/>
    </row>
    <row r="1110" spans="1:8" s="289" customFormat="1" ht="24" customHeight="1" x14ac:dyDescent="0.2">
      <c r="A1110" s="130"/>
      <c r="B1110" s="130"/>
      <c r="C1110" s="130"/>
      <c r="D1110" s="130"/>
      <c r="E1110" s="140"/>
      <c r="F1110" s="141"/>
      <c r="G1110" s="141"/>
      <c r="H1110" s="130"/>
    </row>
    <row r="1111" spans="1:8" s="289" customFormat="1" ht="24" customHeight="1" x14ac:dyDescent="0.2">
      <c r="A1111" s="130"/>
      <c r="B1111" s="130"/>
      <c r="C1111" s="130"/>
      <c r="D1111" s="130"/>
      <c r="E1111" s="140"/>
      <c r="F1111" s="141"/>
      <c r="G1111" s="141"/>
      <c r="H1111" s="130"/>
    </row>
    <row r="1114" spans="1:8" s="289" customFormat="1" ht="24" customHeight="1" x14ac:dyDescent="0.2">
      <c r="A1114" s="130"/>
      <c r="B1114" s="130"/>
      <c r="C1114" s="130"/>
      <c r="D1114" s="130"/>
      <c r="E1114" s="140"/>
      <c r="F1114" s="141"/>
      <c r="G1114" s="141"/>
      <c r="H1114" s="130"/>
    </row>
    <row r="1115" spans="1:8" s="289" customFormat="1" ht="24" customHeight="1" x14ac:dyDescent="0.2">
      <c r="A1115" s="130"/>
      <c r="B1115" s="130"/>
      <c r="C1115" s="130"/>
      <c r="D1115" s="130"/>
      <c r="E1115" s="140"/>
      <c r="F1115" s="141"/>
      <c r="G1115" s="141"/>
      <c r="H1115" s="130"/>
    </row>
    <row r="1116" spans="1:8" s="289" customFormat="1" ht="24" customHeight="1" x14ac:dyDescent="0.2">
      <c r="A1116" s="130"/>
      <c r="B1116" s="130"/>
      <c r="C1116" s="130"/>
      <c r="D1116" s="130"/>
      <c r="E1116" s="140"/>
      <c r="F1116" s="141"/>
      <c r="G1116" s="141"/>
      <c r="H1116" s="130"/>
    </row>
    <row r="1117" spans="1:8" s="289" customFormat="1" ht="24" customHeight="1" x14ac:dyDescent="0.2">
      <c r="A1117" s="130"/>
      <c r="B1117" s="130"/>
      <c r="C1117" s="130"/>
      <c r="D1117" s="130"/>
      <c r="E1117" s="140"/>
      <c r="F1117" s="141"/>
      <c r="G1117" s="141"/>
      <c r="H1117" s="130"/>
    </row>
    <row r="1118" spans="1:8" s="289" customFormat="1" ht="24" customHeight="1" x14ac:dyDescent="0.2">
      <c r="A1118" s="130"/>
      <c r="B1118" s="130"/>
      <c r="C1118" s="130"/>
      <c r="D1118" s="130"/>
      <c r="E1118" s="140"/>
      <c r="F1118" s="141"/>
      <c r="G1118" s="141"/>
      <c r="H1118" s="130"/>
    </row>
    <row r="1119" spans="1:8" s="289" customFormat="1" ht="24" customHeight="1" x14ac:dyDescent="0.2">
      <c r="A1119" s="130"/>
      <c r="B1119" s="130"/>
      <c r="C1119" s="130"/>
      <c r="D1119" s="130"/>
      <c r="E1119" s="140"/>
      <c r="F1119" s="141"/>
      <c r="G1119" s="141"/>
      <c r="H1119" s="130"/>
    </row>
    <row r="1120" spans="1:8" s="289" customFormat="1" ht="24" customHeight="1" x14ac:dyDescent="0.2">
      <c r="A1120" s="130"/>
      <c r="B1120" s="130"/>
      <c r="C1120" s="130"/>
      <c r="D1120" s="130"/>
      <c r="E1120" s="140"/>
      <c r="F1120" s="141"/>
      <c r="G1120" s="141"/>
      <c r="H1120" s="130"/>
    </row>
    <row r="1121" spans="1:141" s="289" customFormat="1" ht="24" customHeight="1" x14ac:dyDescent="0.2">
      <c r="A1121" s="130"/>
      <c r="B1121" s="130"/>
      <c r="C1121" s="130"/>
      <c r="D1121" s="130"/>
      <c r="E1121" s="140"/>
      <c r="F1121" s="141"/>
      <c r="G1121" s="141"/>
      <c r="H1121" s="130"/>
    </row>
    <row r="1122" spans="1:141" s="289" customFormat="1" ht="24" customHeight="1" x14ac:dyDescent="0.2">
      <c r="A1122" s="130"/>
      <c r="B1122" s="130"/>
      <c r="C1122" s="130"/>
      <c r="D1122" s="130"/>
      <c r="E1122" s="140"/>
      <c r="F1122" s="141"/>
      <c r="G1122" s="141"/>
      <c r="H1122" s="130"/>
    </row>
    <row r="1136" spans="1:141" s="140" customFormat="1" ht="24" customHeight="1" x14ac:dyDescent="0.2">
      <c r="A1136" s="130"/>
      <c r="B1136" s="130"/>
      <c r="C1136" s="130"/>
      <c r="D1136" s="130"/>
      <c r="F1136" s="141"/>
      <c r="G1136" s="141"/>
      <c r="H1136" s="130"/>
      <c r="I1136" s="289"/>
      <c r="J1136" s="289"/>
      <c r="K1136" s="289"/>
      <c r="L1136" s="289"/>
      <c r="M1136" s="289"/>
      <c r="N1136" s="289"/>
      <c r="O1136" s="289"/>
      <c r="P1136" s="289"/>
      <c r="Q1136" s="289"/>
      <c r="R1136" s="289"/>
      <c r="S1136" s="289"/>
      <c r="T1136" s="289"/>
      <c r="U1136" s="290"/>
      <c r="V1136" s="290"/>
      <c r="W1136" s="290"/>
      <c r="X1136" s="290"/>
      <c r="Y1136" s="290"/>
      <c r="Z1136" s="290"/>
      <c r="AA1136" s="290"/>
      <c r="AB1136" s="290"/>
      <c r="AC1136" s="290"/>
      <c r="AD1136" s="290"/>
      <c r="AE1136" s="290"/>
      <c r="AF1136" s="290"/>
      <c r="AG1136" s="290"/>
      <c r="AH1136" s="290"/>
      <c r="AI1136" s="290"/>
      <c r="AJ1136" s="290"/>
      <c r="AK1136" s="290"/>
      <c r="AL1136" s="290"/>
      <c r="AM1136" s="290"/>
      <c r="AN1136" s="290"/>
      <c r="AO1136" s="290"/>
      <c r="AP1136" s="290"/>
      <c r="AQ1136" s="290"/>
      <c r="AR1136" s="290"/>
      <c r="AS1136" s="290"/>
      <c r="AT1136" s="290"/>
      <c r="AU1136" s="290"/>
      <c r="AV1136" s="290"/>
      <c r="AW1136" s="290"/>
      <c r="AX1136" s="290"/>
      <c r="AY1136" s="290"/>
      <c r="AZ1136" s="290"/>
      <c r="BA1136" s="290"/>
      <c r="BB1136" s="290"/>
      <c r="BC1136" s="290"/>
      <c r="BD1136" s="290"/>
      <c r="BE1136" s="290"/>
      <c r="BF1136" s="290"/>
      <c r="BG1136" s="290"/>
      <c r="BH1136" s="290"/>
      <c r="BI1136" s="290"/>
      <c r="BJ1136" s="290"/>
      <c r="BK1136" s="290"/>
      <c r="BL1136" s="290"/>
      <c r="BM1136" s="290"/>
      <c r="BN1136" s="290"/>
      <c r="BO1136" s="290"/>
      <c r="BP1136" s="290"/>
      <c r="BQ1136" s="290"/>
      <c r="BR1136" s="290"/>
      <c r="BS1136" s="290"/>
      <c r="BT1136" s="290"/>
      <c r="BU1136" s="290"/>
      <c r="BV1136" s="290"/>
      <c r="BW1136" s="290"/>
      <c r="BX1136" s="290"/>
      <c r="BY1136" s="290"/>
      <c r="BZ1136" s="290"/>
      <c r="CA1136" s="290"/>
      <c r="CB1136" s="290"/>
      <c r="CC1136" s="290"/>
      <c r="CD1136" s="290"/>
      <c r="CE1136" s="290"/>
      <c r="CF1136" s="290"/>
      <c r="CG1136" s="290"/>
      <c r="CH1136" s="290"/>
      <c r="CI1136" s="290"/>
      <c r="CJ1136" s="290"/>
      <c r="CK1136" s="290"/>
      <c r="CL1136" s="290"/>
      <c r="CM1136" s="290"/>
      <c r="CN1136" s="290"/>
      <c r="CO1136" s="290"/>
      <c r="CP1136" s="290"/>
      <c r="CQ1136" s="290"/>
      <c r="CR1136" s="290"/>
      <c r="CS1136" s="290"/>
      <c r="CT1136" s="290"/>
      <c r="CU1136" s="290"/>
      <c r="CV1136" s="290"/>
      <c r="CW1136" s="290"/>
      <c r="CX1136" s="290"/>
      <c r="CY1136" s="290"/>
      <c r="CZ1136" s="290"/>
      <c r="DA1136" s="290"/>
      <c r="DB1136" s="290"/>
      <c r="DC1136" s="290"/>
      <c r="DD1136" s="290"/>
      <c r="DE1136" s="290"/>
      <c r="DF1136" s="290"/>
      <c r="DG1136" s="290"/>
      <c r="DH1136" s="290"/>
      <c r="DI1136" s="290"/>
      <c r="DJ1136" s="290"/>
      <c r="DK1136" s="290"/>
      <c r="DL1136" s="290"/>
      <c r="DM1136" s="290"/>
      <c r="DN1136" s="290"/>
      <c r="DO1136" s="290"/>
      <c r="DP1136" s="290"/>
      <c r="DQ1136" s="290"/>
      <c r="DR1136" s="290"/>
      <c r="DS1136" s="290"/>
      <c r="DT1136" s="290"/>
      <c r="DU1136" s="290"/>
      <c r="DV1136" s="290"/>
      <c r="DW1136" s="290"/>
      <c r="DX1136" s="290"/>
      <c r="DY1136" s="290"/>
      <c r="DZ1136" s="290"/>
      <c r="EA1136" s="290"/>
      <c r="EB1136" s="290"/>
      <c r="EC1136" s="290"/>
      <c r="ED1136" s="290"/>
      <c r="EE1136" s="290"/>
      <c r="EF1136" s="290"/>
      <c r="EG1136" s="290"/>
      <c r="EH1136" s="290"/>
      <c r="EI1136" s="290"/>
      <c r="EJ1136" s="290"/>
      <c r="EK1136" s="290"/>
    </row>
    <row r="1138" spans="1:8" s="289" customFormat="1" ht="24" customHeight="1" x14ac:dyDescent="0.2">
      <c r="A1138" s="130"/>
      <c r="B1138" s="130"/>
      <c r="C1138" s="130"/>
      <c r="D1138" s="130"/>
      <c r="E1138" s="140"/>
      <c r="F1138" s="141"/>
      <c r="G1138" s="141"/>
      <c r="H1138" s="130"/>
    </row>
    <row r="1139" spans="1:8" s="289" customFormat="1" ht="24" customHeight="1" x14ac:dyDescent="0.2">
      <c r="A1139" s="130"/>
      <c r="B1139" s="130"/>
      <c r="C1139" s="130"/>
      <c r="D1139" s="130"/>
      <c r="E1139" s="140"/>
      <c r="F1139" s="141"/>
      <c r="G1139" s="141"/>
      <c r="H1139" s="130"/>
    </row>
    <row r="1140" spans="1:8" s="289" customFormat="1" ht="24" customHeight="1" x14ac:dyDescent="0.2">
      <c r="A1140" s="130"/>
      <c r="B1140" s="130"/>
      <c r="C1140" s="130"/>
      <c r="D1140" s="130"/>
      <c r="E1140" s="140"/>
      <c r="F1140" s="141"/>
      <c r="G1140" s="141"/>
      <c r="H1140" s="130"/>
    </row>
    <row r="1141" spans="1:8" s="289" customFormat="1" ht="24" customHeight="1" x14ac:dyDescent="0.2">
      <c r="A1141" s="130"/>
      <c r="B1141" s="130"/>
      <c r="C1141" s="130"/>
      <c r="D1141" s="130"/>
      <c r="E1141" s="140"/>
      <c r="F1141" s="141"/>
      <c r="G1141" s="141"/>
      <c r="H1141" s="130"/>
    </row>
    <row r="1142" spans="1:8" s="289" customFormat="1" ht="24" customHeight="1" x14ac:dyDescent="0.2">
      <c r="A1142" s="130"/>
      <c r="B1142" s="130"/>
      <c r="C1142" s="130"/>
      <c r="D1142" s="130"/>
      <c r="E1142" s="140"/>
      <c r="F1142" s="141"/>
      <c r="G1142" s="141"/>
      <c r="H1142" s="130"/>
    </row>
    <row r="1143" spans="1:8" s="289" customFormat="1" ht="24" customHeight="1" x14ac:dyDescent="0.2">
      <c r="A1143" s="130"/>
      <c r="B1143" s="130"/>
      <c r="C1143" s="130"/>
      <c r="D1143" s="130"/>
      <c r="E1143" s="140"/>
      <c r="F1143" s="141"/>
      <c r="G1143" s="141"/>
      <c r="H1143" s="130"/>
    </row>
    <row r="1144" spans="1:8" s="289" customFormat="1" ht="24" customHeight="1" x14ac:dyDescent="0.2">
      <c r="A1144" s="130"/>
      <c r="B1144" s="130"/>
      <c r="C1144" s="130"/>
      <c r="D1144" s="130"/>
      <c r="E1144" s="140"/>
      <c r="F1144" s="141"/>
      <c r="G1144" s="141"/>
      <c r="H1144" s="130"/>
    </row>
    <row r="1145" spans="1:8" s="289" customFormat="1" ht="24" customHeight="1" x14ac:dyDescent="0.2">
      <c r="A1145" s="130"/>
      <c r="B1145" s="130"/>
      <c r="C1145" s="130"/>
      <c r="D1145" s="130"/>
      <c r="E1145" s="140"/>
      <c r="F1145" s="141"/>
      <c r="G1145" s="141"/>
      <c r="H1145" s="130"/>
    </row>
    <row r="1146" spans="1:8" s="289" customFormat="1" ht="24" customHeight="1" x14ac:dyDescent="0.2">
      <c r="A1146" s="130"/>
      <c r="B1146" s="130"/>
      <c r="C1146" s="130"/>
      <c r="D1146" s="130"/>
      <c r="E1146" s="140"/>
      <c r="F1146" s="141"/>
      <c r="G1146" s="141"/>
      <c r="H1146" s="130"/>
    </row>
    <row r="1147" spans="1:8" s="289" customFormat="1" ht="24" customHeight="1" x14ac:dyDescent="0.2">
      <c r="A1147" s="130"/>
      <c r="B1147" s="130"/>
      <c r="C1147" s="130"/>
      <c r="D1147" s="130"/>
      <c r="E1147" s="140"/>
      <c r="F1147" s="141"/>
      <c r="G1147" s="141"/>
      <c r="H1147" s="130"/>
    </row>
    <row r="1148" spans="1:8" s="289" customFormat="1" ht="24" customHeight="1" x14ac:dyDescent="0.2">
      <c r="A1148" s="130"/>
      <c r="B1148" s="130"/>
      <c r="C1148" s="130"/>
      <c r="D1148" s="130"/>
      <c r="E1148" s="140"/>
      <c r="F1148" s="141"/>
      <c r="G1148" s="141"/>
      <c r="H1148" s="130"/>
    </row>
    <row r="1149" spans="1:8" s="289" customFormat="1" ht="24" customHeight="1" x14ac:dyDescent="0.2">
      <c r="A1149" s="130"/>
      <c r="B1149" s="130"/>
      <c r="C1149" s="130"/>
      <c r="D1149" s="130"/>
      <c r="E1149" s="140"/>
      <c r="F1149" s="141"/>
      <c r="G1149" s="141"/>
      <c r="H1149" s="130"/>
    </row>
    <row r="1150" spans="1:8" s="289" customFormat="1" ht="24" customHeight="1" x14ac:dyDescent="0.2">
      <c r="A1150" s="130"/>
      <c r="B1150" s="130"/>
      <c r="C1150" s="130"/>
      <c r="D1150" s="130"/>
      <c r="E1150" s="140"/>
      <c r="F1150" s="141"/>
      <c r="G1150" s="141"/>
      <c r="H1150" s="130"/>
    </row>
    <row r="1151" spans="1:8" s="289" customFormat="1" ht="24" customHeight="1" x14ac:dyDescent="0.2">
      <c r="A1151" s="130"/>
      <c r="B1151" s="130"/>
      <c r="C1151" s="130"/>
      <c r="D1151" s="130"/>
      <c r="E1151" s="140"/>
      <c r="F1151" s="141"/>
      <c r="G1151" s="141"/>
      <c r="H1151" s="130"/>
    </row>
    <row r="1154" spans="1:8" s="289" customFormat="1" ht="24" customHeight="1" x14ac:dyDescent="0.2">
      <c r="A1154" s="130"/>
      <c r="B1154" s="130"/>
      <c r="C1154" s="130"/>
      <c r="D1154" s="130"/>
      <c r="E1154" s="140"/>
      <c r="F1154" s="141"/>
      <c r="G1154" s="141"/>
      <c r="H1154" s="130"/>
    </row>
    <row r="1155" spans="1:8" s="289" customFormat="1" ht="24" customHeight="1" x14ac:dyDescent="0.2">
      <c r="A1155" s="130"/>
      <c r="B1155" s="130"/>
      <c r="C1155" s="130"/>
      <c r="D1155" s="130"/>
      <c r="E1155" s="140"/>
      <c r="F1155" s="141"/>
      <c r="G1155" s="141"/>
      <c r="H1155" s="130"/>
    </row>
    <row r="1156" spans="1:8" s="289" customFormat="1" ht="24" customHeight="1" x14ac:dyDescent="0.2">
      <c r="A1156" s="130"/>
      <c r="B1156" s="130"/>
      <c r="C1156" s="130"/>
      <c r="D1156" s="130"/>
      <c r="E1156" s="140"/>
      <c r="F1156" s="141"/>
      <c r="G1156" s="141"/>
      <c r="H1156" s="130"/>
    </row>
    <row r="1157" spans="1:8" s="289" customFormat="1" ht="24" customHeight="1" x14ac:dyDescent="0.2">
      <c r="A1157" s="130"/>
      <c r="B1157" s="130"/>
      <c r="C1157" s="130"/>
      <c r="D1157" s="130"/>
      <c r="E1157" s="140"/>
      <c r="F1157" s="141"/>
      <c r="G1157" s="141"/>
      <c r="H1157" s="130"/>
    </row>
    <row r="1158" spans="1:8" s="289" customFormat="1" ht="24" customHeight="1" x14ac:dyDescent="0.2">
      <c r="A1158" s="130"/>
      <c r="B1158" s="130"/>
      <c r="C1158" s="130"/>
      <c r="D1158" s="130"/>
      <c r="E1158" s="140"/>
      <c r="F1158" s="141"/>
      <c r="G1158" s="141"/>
      <c r="H1158" s="130"/>
    </row>
    <row r="1159" spans="1:8" s="289" customFormat="1" ht="24" customHeight="1" x14ac:dyDescent="0.2">
      <c r="A1159" s="130"/>
      <c r="B1159" s="130"/>
      <c r="C1159" s="130"/>
      <c r="D1159" s="130"/>
      <c r="E1159" s="140"/>
      <c r="F1159" s="141"/>
      <c r="G1159" s="141"/>
      <c r="H1159" s="130"/>
    </row>
    <row r="1160" spans="1:8" s="289" customFormat="1" ht="24" customHeight="1" x14ac:dyDescent="0.2">
      <c r="A1160" s="130"/>
      <c r="B1160" s="130"/>
      <c r="C1160" s="130"/>
      <c r="D1160" s="130"/>
      <c r="E1160" s="140"/>
      <c r="F1160" s="141"/>
      <c r="G1160" s="141"/>
      <c r="H1160" s="130"/>
    </row>
    <row r="1161" spans="1:8" s="289" customFormat="1" ht="24" customHeight="1" x14ac:dyDescent="0.2">
      <c r="A1161" s="130"/>
      <c r="B1161" s="130"/>
      <c r="C1161" s="130"/>
      <c r="D1161" s="130"/>
      <c r="E1161" s="140"/>
      <c r="F1161" s="141"/>
      <c r="G1161" s="141"/>
      <c r="H1161" s="130"/>
    </row>
    <row r="1164" spans="1:8" s="289" customFormat="1" ht="24" customHeight="1" x14ac:dyDescent="0.2">
      <c r="A1164" s="130"/>
      <c r="B1164" s="130"/>
      <c r="C1164" s="130"/>
      <c r="D1164" s="130"/>
      <c r="E1164" s="140"/>
      <c r="F1164" s="141"/>
      <c r="G1164" s="141"/>
      <c r="H1164" s="130"/>
    </row>
    <row r="1165" spans="1:8" s="289" customFormat="1" ht="24" customHeight="1" x14ac:dyDescent="0.2">
      <c r="A1165" s="130"/>
      <c r="B1165" s="130"/>
      <c r="C1165" s="130"/>
      <c r="D1165" s="130"/>
      <c r="E1165" s="140"/>
      <c r="F1165" s="141"/>
      <c r="G1165" s="141"/>
      <c r="H1165" s="130"/>
    </row>
    <row r="1166" spans="1:8" s="289" customFormat="1" ht="24" customHeight="1" x14ac:dyDescent="0.2">
      <c r="A1166" s="130"/>
      <c r="B1166" s="130"/>
      <c r="C1166" s="130"/>
      <c r="D1166" s="130"/>
      <c r="E1166" s="140"/>
      <c r="F1166" s="141"/>
      <c r="G1166" s="141"/>
      <c r="H1166" s="130"/>
    </row>
    <row r="1167" spans="1:8" s="289" customFormat="1" ht="24" customHeight="1" x14ac:dyDescent="0.2">
      <c r="A1167" s="130"/>
      <c r="B1167" s="130"/>
      <c r="C1167" s="130"/>
      <c r="D1167" s="130"/>
      <c r="E1167" s="140"/>
      <c r="F1167" s="141"/>
      <c r="G1167" s="141"/>
      <c r="H1167" s="130"/>
    </row>
    <row r="1168" spans="1:8" s="289" customFormat="1" ht="24" customHeight="1" x14ac:dyDescent="0.2">
      <c r="A1168" s="130"/>
      <c r="B1168" s="130"/>
      <c r="C1168" s="130"/>
      <c r="D1168" s="130"/>
      <c r="E1168" s="140"/>
      <c r="F1168" s="141"/>
      <c r="G1168" s="141"/>
      <c r="H1168" s="130"/>
    </row>
    <row r="1169" spans="1:8" s="289" customFormat="1" ht="24" customHeight="1" x14ac:dyDescent="0.2">
      <c r="A1169" s="130"/>
      <c r="B1169" s="130"/>
      <c r="C1169" s="130"/>
      <c r="D1169" s="130"/>
      <c r="E1169" s="140"/>
      <c r="F1169" s="141"/>
      <c r="G1169" s="141"/>
      <c r="H1169" s="130"/>
    </row>
    <row r="1170" spans="1:8" s="289" customFormat="1" ht="24" customHeight="1" x14ac:dyDescent="0.2">
      <c r="A1170" s="130"/>
      <c r="B1170" s="130"/>
      <c r="C1170" s="130"/>
      <c r="D1170" s="130"/>
      <c r="E1170" s="140"/>
      <c r="F1170" s="141"/>
      <c r="G1170" s="141"/>
      <c r="H1170" s="130"/>
    </row>
    <row r="1171" spans="1:8" s="289" customFormat="1" ht="24" customHeight="1" x14ac:dyDescent="0.2">
      <c r="A1171" s="130"/>
      <c r="B1171" s="130"/>
      <c r="C1171" s="130"/>
      <c r="D1171" s="130"/>
      <c r="E1171" s="140"/>
      <c r="F1171" s="141"/>
      <c r="G1171" s="141"/>
      <c r="H1171" s="130"/>
    </row>
    <row r="1172" spans="1:8" s="289" customFormat="1" ht="24" customHeight="1" x14ac:dyDescent="0.2">
      <c r="A1172" s="130"/>
      <c r="B1172" s="130"/>
      <c r="C1172" s="130"/>
      <c r="D1172" s="130"/>
      <c r="E1172" s="140"/>
      <c r="F1172" s="141"/>
      <c r="G1172" s="141"/>
      <c r="H1172" s="130"/>
    </row>
    <row r="1186" spans="1:141" s="140" customFormat="1" ht="24" customHeight="1" x14ac:dyDescent="0.2">
      <c r="A1186" s="130"/>
      <c r="B1186" s="130"/>
      <c r="C1186" s="130"/>
      <c r="D1186" s="130"/>
      <c r="F1186" s="141"/>
      <c r="G1186" s="141"/>
      <c r="H1186" s="130"/>
      <c r="I1186" s="289"/>
      <c r="J1186" s="289"/>
      <c r="K1186" s="289"/>
      <c r="L1186" s="289"/>
      <c r="M1186" s="289"/>
      <c r="N1186" s="289"/>
      <c r="O1186" s="289"/>
      <c r="P1186" s="289"/>
      <c r="Q1186" s="289"/>
      <c r="R1186" s="289"/>
      <c r="S1186" s="289"/>
      <c r="T1186" s="289"/>
      <c r="U1186" s="290"/>
      <c r="V1186" s="290"/>
      <c r="W1186" s="290"/>
      <c r="X1186" s="290"/>
      <c r="Y1186" s="290"/>
      <c r="Z1186" s="290"/>
      <c r="AA1186" s="290"/>
      <c r="AB1186" s="290"/>
      <c r="AC1186" s="290"/>
      <c r="AD1186" s="290"/>
      <c r="AE1186" s="290"/>
      <c r="AF1186" s="290"/>
      <c r="AG1186" s="290"/>
      <c r="AH1186" s="290"/>
      <c r="AI1186" s="290"/>
      <c r="AJ1186" s="290"/>
      <c r="AK1186" s="290"/>
      <c r="AL1186" s="290"/>
      <c r="AM1186" s="290"/>
      <c r="AN1186" s="290"/>
      <c r="AO1186" s="290"/>
      <c r="AP1186" s="290"/>
      <c r="AQ1186" s="290"/>
      <c r="AR1186" s="290"/>
      <c r="AS1186" s="290"/>
      <c r="AT1186" s="290"/>
      <c r="AU1186" s="290"/>
      <c r="AV1186" s="290"/>
      <c r="AW1186" s="290"/>
      <c r="AX1186" s="290"/>
      <c r="AY1186" s="290"/>
      <c r="AZ1186" s="290"/>
      <c r="BA1186" s="290"/>
      <c r="BB1186" s="290"/>
      <c r="BC1186" s="290"/>
      <c r="BD1186" s="290"/>
      <c r="BE1186" s="290"/>
      <c r="BF1186" s="290"/>
      <c r="BG1186" s="290"/>
      <c r="BH1186" s="290"/>
      <c r="BI1186" s="290"/>
      <c r="BJ1186" s="290"/>
      <c r="BK1186" s="290"/>
      <c r="BL1186" s="290"/>
      <c r="BM1186" s="290"/>
      <c r="BN1186" s="290"/>
      <c r="BO1186" s="290"/>
      <c r="BP1186" s="290"/>
      <c r="BQ1186" s="290"/>
      <c r="BR1186" s="290"/>
      <c r="BS1186" s="290"/>
      <c r="BT1186" s="290"/>
      <c r="BU1186" s="290"/>
      <c r="BV1186" s="290"/>
      <c r="BW1186" s="290"/>
      <c r="BX1186" s="290"/>
      <c r="BY1186" s="290"/>
      <c r="BZ1186" s="290"/>
      <c r="CA1186" s="290"/>
      <c r="CB1186" s="290"/>
      <c r="CC1186" s="290"/>
      <c r="CD1186" s="290"/>
      <c r="CE1186" s="290"/>
      <c r="CF1186" s="290"/>
      <c r="CG1186" s="290"/>
      <c r="CH1186" s="290"/>
      <c r="CI1186" s="290"/>
      <c r="CJ1186" s="290"/>
      <c r="CK1186" s="290"/>
      <c r="CL1186" s="290"/>
      <c r="CM1186" s="290"/>
      <c r="CN1186" s="290"/>
      <c r="CO1186" s="290"/>
      <c r="CP1186" s="290"/>
      <c r="CQ1186" s="290"/>
      <c r="CR1186" s="290"/>
      <c r="CS1186" s="290"/>
      <c r="CT1186" s="290"/>
      <c r="CU1186" s="290"/>
      <c r="CV1186" s="290"/>
      <c r="CW1186" s="290"/>
      <c r="CX1186" s="290"/>
      <c r="CY1186" s="290"/>
      <c r="CZ1186" s="290"/>
      <c r="DA1186" s="290"/>
      <c r="DB1186" s="290"/>
      <c r="DC1186" s="290"/>
      <c r="DD1186" s="290"/>
      <c r="DE1186" s="290"/>
      <c r="DF1186" s="290"/>
      <c r="DG1186" s="290"/>
      <c r="DH1186" s="290"/>
      <c r="DI1186" s="290"/>
      <c r="DJ1186" s="290"/>
      <c r="DK1186" s="290"/>
      <c r="DL1186" s="290"/>
      <c r="DM1186" s="290"/>
      <c r="DN1186" s="290"/>
      <c r="DO1186" s="290"/>
      <c r="DP1186" s="290"/>
      <c r="DQ1186" s="290"/>
      <c r="DR1186" s="290"/>
      <c r="DS1186" s="290"/>
      <c r="DT1186" s="290"/>
      <c r="DU1186" s="290"/>
      <c r="DV1186" s="290"/>
      <c r="DW1186" s="290"/>
      <c r="DX1186" s="290"/>
      <c r="DY1186" s="290"/>
      <c r="DZ1186" s="290"/>
      <c r="EA1186" s="290"/>
      <c r="EB1186" s="290"/>
      <c r="EC1186" s="290"/>
      <c r="ED1186" s="290"/>
      <c r="EE1186" s="290"/>
      <c r="EF1186" s="290"/>
      <c r="EG1186" s="290"/>
      <c r="EH1186" s="290"/>
      <c r="EI1186" s="290"/>
      <c r="EJ1186" s="290"/>
      <c r="EK1186" s="290"/>
    </row>
    <row r="1188" spans="1:141" s="289" customFormat="1" ht="24" customHeight="1" x14ac:dyDescent="0.2">
      <c r="A1188" s="130"/>
      <c r="B1188" s="130"/>
      <c r="C1188" s="130"/>
      <c r="D1188" s="130"/>
      <c r="E1188" s="140"/>
      <c r="F1188" s="141"/>
      <c r="G1188" s="141"/>
      <c r="H1188" s="130"/>
    </row>
    <row r="1189" spans="1:141" s="289" customFormat="1" ht="24" customHeight="1" x14ac:dyDescent="0.2">
      <c r="A1189" s="130"/>
      <c r="B1189" s="130"/>
      <c r="C1189" s="130"/>
      <c r="D1189" s="130"/>
      <c r="E1189" s="140"/>
      <c r="F1189" s="141"/>
      <c r="G1189" s="141"/>
      <c r="H1189" s="130"/>
    </row>
    <row r="1190" spans="1:141" s="289" customFormat="1" ht="24" customHeight="1" x14ac:dyDescent="0.2">
      <c r="A1190" s="130"/>
      <c r="B1190" s="130"/>
      <c r="C1190" s="130"/>
      <c r="D1190" s="130"/>
      <c r="E1190" s="140"/>
      <c r="F1190" s="141"/>
      <c r="G1190" s="141"/>
      <c r="H1190" s="130"/>
    </row>
    <row r="1191" spans="1:141" s="289" customFormat="1" ht="24" customHeight="1" x14ac:dyDescent="0.2">
      <c r="A1191" s="130"/>
      <c r="B1191" s="130"/>
      <c r="C1191" s="130"/>
      <c r="D1191" s="130"/>
      <c r="E1191" s="140"/>
      <c r="F1191" s="141"/>
      <c r="G1191" s="141"/>
      <c r="H1191" s="130"/>
    </row>
    <row r="1192" spans="1:141" s="289" customFormat="1" ht="24" customHeight="1" x14ac:dyDescent="0.2">
      <c r="A1192" s="130"/>
      <c r="B1192" s="130"/>
      <c r="C1192" s="130"/>
      <c r="D1192" s="130"/>
      <c r="E1192" s="140"/>
      <c r="F1192" s="141"/>
      <c r="G1192" s="141"/>
      <c r="H1192" s="130"/>
    </row>
    <row r="1193" spans="1:141" s="289" customFormat="1" ht="24" customHeight="1" x14ac:dyDescent="0.2">
      <c r="A1193" s="130"/>
      <c r="B1193" s="130"/>
      <c r="C1193" s="130"/>
      <c r="D1193" s="130"/>
      <c r="E1193" s="140"/>
      <c r="F1193" s="141"/>
      <c r="G1193" s="141"/>
      <c r="H1193" s="130"/>
    </row>
    <row r="1194" spans="1:141" s="289" customFormat="1" ht="24" customHeight="1" x14ac:dyDescent="0.2">
      <c r="A1194" s="130"/>
      <c r="B1194" s="130"/>
      <c r="C1194" s="130"/>
      <c r="D1194" s="130"/>
      <c r="E1194" s="140"/>
      <c r="F1194" s="141"/>
      <c r="G1194" s="141"/>
      <c r="H1194" s="130"/>
    </row>
    <row r="1195" spans="1:141" s="289" customFormat="1" ht="24" customHeight="1" x14ac:dyDescent="0.2">
      <c r="A1195" s="130"/>
      <c r="B1195" s="130"/>
      <c r="C1195" s="130"/>
      <c r="D1195" s="130"/>
      <c r="E1195" s="140"/>
      <c r="F1195" s="141"/>
      <c r="G1195" s="141"/>
      <c r="H1195" s="130"/>
    </row>
    <row r="1196" spans="1:141" s="289" customFormat="1" ht="24" customHeight="1" x14ac:dyDescent="0.2">
      <c r="A1196" s="130"/>
      <c r="B1196" s="130"/>
      <c r="C1196" s="130"/>
      <c r="D1196" s="130"/>
      <c r="E1196" s="140"/>
      <c r="F1196" s="141"/>
      <c r="G1196" s="141"/>
      <c r="H1196" s="130"/>
    </row>
    <row r="1197" spans="1:141" s="289" customFormat="1" ht="24" customHeight="1" x14ac:dyDescent="0.2">
      <c r="A1197" s="130"/>
      <c r="B1197" s="130"/>
      <c r="C1197" s="130"/>
      <c r="D1197" s="130"/>
      <c r="E1197" s="140"/>
      <c r="F1197" s="141"/>
      <c r="G1197" s="141"/>
      <c r="H1197" s="130"/>
    </row>
    <row r="1198" spans="1:141" s="289" customFormat="1" ht="24" customHeight="1" x14ac:dyDescent="0.2">
      <c r="A1198" s="130"/>
      <c r="B1198" s="130"/>
      <c r="C1198" s="130"/>
      <c r="D1198" s="130"/>
      <c r="E1198" s="140"/>
      <c r="F1198" s="141"/>
      <c r="G1198" s="141"/>
      <c r="H1198" s="130"/>
    </row>
    <row r="1199" spans="1:141" s="289" customFormat="1" ht="24" customHeight="1" x14ac:dyDescent="0.2">
      <c r="A1199" s="130"/>
      <c r="B1199" s="130"/>
      <c r="C1199" s="130"/>
      <c r="D1199" s="130"/>
      <c r="E1199" s="140"/>
      <c r="F1199" s="141"/>
      <c r="G1199" s="141"/>
      <c r="H1199" s="130"/>
    </row>
    <row r="1200" spans="1:141" s="289" customFormat="1" ht="24" customHeight="1" x14ac:dyDescent="0.2">
      <c r="A1200" s="130"/>
      <c r="B1200" s="130"/>
      <c r="C1200" s="130"/>
      <c r="D1200" s="130"/>
      <c r="E1200" s="140"/>
      <c r="F1200" s="141"/>
      <c r="G1200" s="141"/>
      <c r="H1200" s="130"/>
    </row>
    <row r="1201" spans="1:8" s="289" customFormat="1" ht="24" customHeight="1" x14ac:dyDescent="0.2">
      <c r="A1201" s="130"/>
      <c r="B1201" s="130"/>
      <c r="C1201" s="130"/>
      <c r="D1201" s="130"/>
      <c r="E1201" s="140"/>
      <c r="F1201" s="141"/>
      <c r="G1201" s="141"/>
      <c r="H1201" s="130"/>
    </row>
    <row r="1204" spans="1:8" s="289" customFormat="1" ht="24" customHeight="1" x14ac:dyDescent="0.2">
      <c r="A1204" s="130"/>
      <c r="B1204" s="130"/>
      <c r="C1204" s="130"/>
      <c r="D1204" s="130"/>
      <c r="E1204" s="140"/>
      <c r="F1204" s="141"/>
      <c r="G1204" s="141"/>
      <c r="H1204" s="130"/>
    </row>
    <row r="1205" spans="1:8" s="289" customFormat="1" ht="24" customHeight="1" x14ac:dyDescent="0.2">
      <c r="A1205" s="130"/>
      <c r="B1205" s="130"/>
      <c r="C1205" s="130"/>
      <c r="D1205" s="130"/>
      <c r="E1205" s="140"/>
      <c r="F1205" s="141"/>
      <c r="G1205" s="141"/>
      <c r="H1205" s="130"/>
    </row>
    <row r="1206" spans="1:8" s="289" customFormat="1" ht="24" customHeight="1" x14ac:dyDescent="0.2">
      <c r="A1206" s="130"/>
      <c r="B1206" s="130"/>
      <c r="C1206" s="130"/>
      <c r="D1206" s="130"/>
      <c r="E1206" s="140"/>
      <c r="F1206" s="141"/>
      <c r="G1206" s="141"/>
      <c r="H1206" s="130"/>
    </row>
    <row r="1207" spans="1:8" s="289" customFormat="1" ht="24" customHeight="1" x14ac:dyDescent="0.2">
      <c r="A1207" s="130"/>
      <c r="B1207" s="130"/>
      <c r="C1207" s="130"/>
      <c r="D1207" s="130"/>
      <c r="E1207" s="140"/>
      <c r="F1207" s="141"/>
      <c r="G1207" s="141"/>
      <c r="H1207" s="130"/>
    </row>
    <row r="1208" spans="1:8" s="289" customFormat="1" ht="24" customHeight="1" x14ac:dyDescent="0.2">
      <c r="A1208" s="130"/>
      <c r="B1208" s="130"/>
      <c r="C1208" s="130"/>
      <c r="D1208" s="130"/>
      <c r="E1208" s="140"/>
      <c r="F1208" s="141"/>
      <c r="G1208" s="141"/>
      <c r="H1208" s="130"/>
    </row>
    <row r="1209" spans="1:8" s="289" customFormat="1" ht="24" customHeight="1" x14ac:dyDescent="0.2">
      <c r="A1209" s="130"/>
      <c r="B1209" s="130"/>
      <c r="C1209" s="130"/>
      <c r="D1209" s="130"/>
      <c r="E1209" s="140"/>
      <c r="F1209" s="141"/>
      <c r="G1209" s="141"/>
      <c r="H1209" s="130"/>
    </row>
    <row r="1210" spans="1:8" s="289" customFormat="1" ht="24" customHeight="1" x14ac:dyDescent="0.2">
      <c r="A1210" s="130"/>
      <c r="B1210" s="130"/>
      <c r="C1210" s="130"/>
      <c r="D1210" s="130"/>
      <c r="E1210" s="140"/>
      <c r="F1210" s="141"/>
      <c r="G1210" s="141"/>
      <c r="H1210" s="130"/>
    </row>
    <row r="1211" spans="1:8" s="289" customFormat="1" ht="24" customHeight="1" x14ac:dyDescent="0.2">
      <c r="A1211" s="130"/>
      <c r="B1211" s="130"/>
      <c r="C1211" s="130"/>
      <c r="D1211" s="130"/>
      <c r="E1211" s="140"/>
      <c r="F1211" s="141"/>
      <c r="G1211" s="141"/>
      <c r="H1211" s="130"/>
    </row>
    <row r="1214" spans="1:8" s="289" customFormat="1" ht="24" customHeight="1" x14ac:dyDescent="0.2">
      <c r="A1214" s="130"/>
      <c r="B1214" s="130"/>
      <c r="C1214" s="130"/>
      <c r="D1214" s="130"/>
      <c r="E1214" s="140"/>
      <c r="F1214" s="141"/>
      <c r="G1214" s="141"/>
      <c r="H1214" s="130"/>
    </row>
    <row r="1215" spans="1:8" s="289" customFormat="1" ht="24" customHeight="1" x14ac:dyDescent="0.2">
      <c r="A1215" s="130"/>
      <c r="B1215" s="130"/>
      <c r="C1215" s="130"/>
      <c r="D1215" s="130"/>
      <c r="E1215" s="140"/>
      <c r="F1215" s="141"/>
      <c r="G1215" s="141"/>
      <c r="H1215" s="130"/>
    </row>
    <row r="1216" spans="1:8" s="289" customFormat="1" ht="24" customHeight="1" x14ac:dyDescent="0.2">
      <c r="A1216" s="130"/>
      <c r="B1216" s="130"/>
      <c r="C1216" s="130"/>
      <c r="D1216" s="130"/>
      <c r="E1216" s="140"/>
      <c r="F1216" s="141"/>
      <c r="G1216" s="141"/>
      <c r="H1216" s="130"/>
    </row>
    <row r="1217" spans="1:8" s="289" customFormat="1" ht="24" customHeight="1" x14ac:dyDescent="0.2">
      <c r="A1217" s="130"/>
      <c r="B1217" s="130"/>
      <c r="C1217" s="130"/>
      <c r="D1217" s="130"/>
      <c r="E1217" s="140"/>
      <c r="F1217" s="141"/>
      <c r="G1217" s="141"/>
      <c r="H1217" s="130"/>
    </row>
    <row r="1218" spans="1:8" s="289" customFormat="1" ht="24" customHeight="1" x14ac:dyDescent="0.2">
      <c r="A1218" s="130"/>
      <c r="B1218" s="130"/>
      <c r="C1218" s="130"/>
      <c r="D1218" s="130"/>
      <c r="E1218" s="140"/>
      <c r="F1218" s="141"/>
      <c r="G1218" s="141"/>
      <c r="H1218" s="130"/>
    </row>
    <row r="1219" spans="1:8" s="289" customFormat="1" ht="24" customHeight="1" x14ac:dyDescent="0.2">
      <c r="A1219" s="130"/>
      <c r="B1219" s="130"/>
      <c r="C1219" s="130"/>
      <c r="D1219" s="130"/>
      <c r="E1219" s="140"/>
      <c r="F1219" s="141"/>
      <c r="G1219" s="141"/>
      <c r="H1219" s="130"/>
    </row>
    <row r="1220" spans="1:8" s="289" customFormat="1" ht="24" customHeight="1" x14ac:dyDescent="0.2">
      <c r="A1220" s="130"/>
      <c r="B1220" s="130"/>
      <c r="C1220" s="130"/>
      <c r="D1220" s="130"/>
      <c r="E1220" s="140"/>
      <c r="F1220" s="141"/>
      <c r="G1220" s="141"/>
      <c r="H1220" s="130"/>
    </row>
    <row r="1221" spans="1:8" s="289" customFormat="1" ht="24" customHeight="1" x14ac:dyDescent="0.2">
      <c r="A1221" s="130"/>
      <c r="B1221" s="130"/>
      <c r="C1221" s="130"/>
      <c r="D1221" s="130"/>
      <c r="E1221" s="140"/>
      <c r="F1221" s="141"/>
      <c r="G1221" s="141"/>
      <c r="H1221" s="130"/>
    </row>
    <row r="1222" spans="1:8" s="289" customFormat="1" ht="24" customHeight="1" x14ac:dyDescent="0.2">
      <c r="A1222" s="130"/>
      <c r="B1222" s="130"/>
      <c r="C1222" s="130"/>
      <c r="D1222" s="130"/>
      <c r="E1222" s="140"/>
      <c r="F1222" s="141"/>
      <c r="G1222" s="141"/>
      <c r="H1222" s="130"/>
    </row>
    <row r="1236" spans="1:141" s="140" customFormat="1" ht="24" customHeight="1" x14ac:dyDescent="0.2">
      <c r="A1236" s="130"/>
      <c r="B1236" s="130"/>
      <c r="C1236" s="130"/>
      <c r="D1236" s="130"/>
      <c r="F1236" s="141"/>
      <c r="G1236" s="141"/>
      <c r="H1236" s="130"/>
      <c r="I1236" s="289"/>
      <c r="J1236" s="289"/>
      <c r="K1236" s="289"/>
      <c r="L1236" s="289"/>
      <c r="M1236" s="289"/>
      <c r="N1236" s="289"/>
      <c r="O1236" s="289"/>
      <c r="P1236" s="289"/>
      <c r="Q1236" s="289"/>
      <c r="R1236" s="289"/>
      <c r="S1236" s="289"/>
      <c r="T1236" s="289"/>
      <c r="U1236" s="290"/>
      <c r="V1236" s="290"/>
      <c r="W1236" s="290"/>
      <c r="X1236" s="290"/>
      <c r="Y1236" s="290"/>
      <c r="Z1236" s="290"/>
      <c r="AA1236" s="290"/>
      <c r="AB1236" s="290"/>
      <c r="AC1236" s="290"/>
      <c r="AD1236" s="290"/>
      <c r="AE1236" s="290"/>
      <c r="AF1236" s="290"/>
      <c r="AG1236" s="290"/>
      <c r="AH1236" s="290"/>
      <c r="AI1236" s="290"/>
      <c r="AJ1236" s="290"/>
      <c r="AK1236" s="290"/>
      <c r="AL1236" s="290"/>
      <c r="AM1236" s="290"/>
      <c r="AN1236" s="290"/>
      <c r="AO1236" s="290"/>
      <c r="AP1236" s="290"/>
      <c r="AQ1236" s="290"/>
      <c r="AR1236" s="290"/>
      <c r="AS1236" s="290"/>
      <c r="AT1236" s="290"/>
      <c r="AU1236" s="290"/>
      <c r="AV1236" s="290"/>
      <c r="AW1236" s="290"/>
      <c r="AX1236" s="290"/>
      <c r="AY1236" s="290"/>
      <c r="AZ1236" s="290"/>
      <c r="BA1236" s="290"/>
      <c r="BB1236" s="290"/>
      <c r="BC1236" s="290"/>
      <c r="BD1236" s="290"/>
      <c r="BE1236" s="290"/>
      <c r="BF1236" s="290"/>
      <c r="BG1236" s="290"/>
      <c r="BH1236" s="290"/>
      <c r="BI1236" s="290"/>
      <c r="BJ1236" s="290"/>
      <c r="BK1236" s="290"/>
      <c r="BL1236" s="290"/>
      <c r="BM1236" s="290"/>
      <c r="BN1236" s="290"/>
      <c r="BO1236" s="290"/>
      <c r="BP1236" s="290"/>
      <c r="BQ1236" s="290"/>
      <c r="BR1236" s="290"/>
      <c r="BS1236" s="290"/>
      <c r="BT1236" s="290"/>
      <c r="BU1236" s="290"/>
      <c r="BV1236" s="290"/>
      <c r="BW1236" s="290"/>
      <c r="BX1236" s="290"/>
      <c r="BY1236" s="290"/>
      <c r="BZ1236" s="290"/>
      <c r="CA1236" s="290"/>
      <c r="CB1236" s="290"/>
      <c r="CC1236" s="290"/>
      <c r="CD1236" s="290"/>
      <c r="CE1236" s="290"/>
      <c r="CF1236" s="290"/>
      <c r="CG1236" s="290"/>
      <c r="CH1236" s="290"/>
      <c r="CI1236" s="290"/>
      <c r="CJ1236" s="290"/>
      <c r="CK1236" s="290"/>
      <c r="CL1236" s="290"/>
      <c r="CM1236" s="290"/>
      <c r="CN1236" s="290"/>
      <c r="CO1236" s="290"/>
      <c r="CP1236" s="290"/>
      <c r="CQ1236" s="290"/>
      <c r="CR1236" s="290"/>
      <c r="CS1236" s="290"/>
      <c r="CT1236" s="290"/>
      <c r="CU1236" s="290"/>
      <c r="CV1236" s="290"/>
      <c r="CW1236" s="290"/>
      <c r="CX1236" s="290"/>
      <c r="CY1236" s="290"/>
      <c r="CZ1236" s="290"/>
      <c r="DA1236" s="290"/>
      <c r="DB1236" s="290"/>
      <c r="DC1236" s="290"/>
      <c r="DD1236" s="290"/>
      <c r="DE1236" s="290"/>
      <c r="DF1236" s="290"/>
      <c r="DG1236" s="290"/>
      <c r="DH1236" s="290"/>
      <c r="DI1236" s="290"/>
      <c r="DJ1236" s="290"/>
      <c r="DK1236" s="290"/>
      <c r="DL1236" s="290"/>
      <c r="DM1236" s="290"/>
      <c r="DN1236" s="290"/>
      <c r="DO1236" s="290"/>
      <c r="DP1236" s="290"/>
      <c r="DQ1236" s="290"/>
      <c r="DR1236" s="290"/>
      <c r="DS1236" s="290"/>
      <c r="DT1236" s="290"/>
      <c r="DU1236" s="290"/>
      <c r="DV1236" s="290"/>
      <c r="DW1236" s="290"/>
      <c r="DX1236" s="290"/>
      <c r="DY1236" s="290"/>
      <c r="DZ1236" s="290"/>
      <c r="EA1236" s="290"/>
      <c r="EB1236" s="290"/>
      <c r="EC1236" s="290"/>
      <c r="ED1236" s="290"/>
      <c r="EE1236" s="290"/>
      <c r="EF1236" s="290"/>
      <c r="EG1236" s="290"/>
      <c r="EH1236" s="290"/>
      <c r="EI1236" s="290"/>
      <c r="EJ1236" s="290"/>
      <c r="EK1236" s="290"/>
    </row>
    <row r="1238" spans="1:141" s="289" customFormat="1" ht="24" customHeight="1" x14ac:dyDescent="0.2">
      <c r="A1238" s="130"/>
      <c r="B1238" s="130"/>
      <c r="C1238" s="130"/>
      <c r="D1238" s="130"/>
      <c r="E1238" s="140"/>
      <c r="F1238" s="141"/>
      <c r="G1238" s="141"/>
      <c r="H1238" s="130"/>
    </row>
    <row r="1239" spans="1:141" s="289" customFormat="1" ht="24" customHeight="1" x14ac:dyDescent="0.2">
      <c r="A1239" s="130"/>
      <c r="B1239" s="130"/>
      <c r="C1239" s="130"/>
      <c r="D1239" s="130"/>
      <c r="E1239" s="140"/>
      <c r="F1239" s="141"/>
      <c r="G1239" s="141"/>
      <c r="H1239" s="130"/>
    </row>
    <row r="1240" spans="1:141" s="289" customFormat="1" ht="24" customHeight="1" x14ac:dyDescent="0.2">
      <c r="A1240" s="130"/>
      <c r="B1240" s="130"/>
      <c r="C1240" s="130"/>
      <c r="D1240" s="130"/>
      <c r="E1240" s="140"/>
      <c r="F1240" s="141"/>
      <c r="G1240" s="141"/>
      <c r="H1240" s="130"/>
    </row>
    <row r="1241" spans="1:141" s="289" customFormat="1" ht="24" customHeight="1" x14ac:dyDescent="0.2">
      <c r="A1241" s="130"/>
      <c r="B1241" s="130"/>
      <c r="C1241" s="130"/>
      <c r="D1241" s="130"/>
      <c r="E1241" s="140"/>
      <c r="F1241" s="141"/>
      <c r="G1241" s="141"/>
      <c r="H1241" s="130"/>
    </row>
    <row r="1242" spans="1:141" s="289" customFormat="1" ht="24" customHeight="1" x14ac:dyDescent="0.2">
      <c r="A1242" s="130"/>
      <c r="B1242" s="130"/>
      <c r="C1242" s="130"/>
      <c r="D1242" s="130"/>
      <c r="E1242" s="140"/>
      <c r="F1242" s="141"/>
      <c r="G1242" s="141"/>
      <c r="H1242" s="130"/>
    </row>
    <row r="1243" spans="1:141" s="289" customFormat="1" ht="24" customHeight="1" x14ac:dyDescent="0.2">
      <c r="A1243" s="130"/>
      <c r="B1243" s="130"/>
      <c r="C1243" s="130"/>
      <c r="D1243" s="130"/>
      <c r="E1243" s="140"/>
      <c r="F1243" s="141"/>
      <c r="G1243" s="141"/>
      <c r="H1243" s="130"/>
    </row>
    <row r="1244" spans="1:141" s="289" customFormat="1" ht="24" customHeight="1" x14ac:dyDescent="0.2">
      <c r="A1244" s="130"/>
      <c r="B1244" s="130"/>
      <c r="C1244" s="130"/>
      <c r="D1244" s="130"/>
      <c r="E1244" s="140"/>
      <c r="F1244" s="141"/>
      <c r="G1244" s="141"/>
      <c r="H1244" s="130"/>
    </row>
    <row r="1245" spans="1:141" s="289" customFormat="1" ht="24" customHeight="1" x14ac:dyDescent="0.2">
      <c r="A1245" s="130"/>
      <c r="B1245" s="130"/>
      <c r="C1245" s="130"/>
      <c r="D1245" s="130"/>
      <c r="E1245" s="140"/>
      <c r="F1245" s="141"/>
      <c r="G1245" s="141"/>
      <c r="H1245" s="130"/>
    </row>
    <row r="1246" spans="1:141" s="289" customFormat="1" ht="24" customHeight="1" x14ac:dyDescent="0.2">
      <c r="A1246" s="130"/>
      <c r="B1246" s="130"/>
      <c r="C1246" s="130"/>
      <c r="D1246" s="130"/>
      <c r="E1246" s="140"/>
      <c r="F1246" s="141"/>
      <c r="G1246" s="141"/>
      <c r="H1246" s="130"/>
    </row>
    <row r="1247" spans="1:141" s="289" customFormat="1" ht="24" customHeight="1" x14ac:dyDescent="0.2">
      <c r="A1247" s="130"/>
      <c r="B1247" s="130"/>
      <c r="C1247" s="130"/>
      <c r="D1247" s="130"/>
      <c r="E1247" s="140"/>
      <c r="F1247" s="141"/>
      <c r="G1247" s="141"/>
      <c r="H1247" s="130"/>
    </row>
    <row r="1248" spans="1:141" s="289" customFormat="1" ht="24" customHeight="1" x14ac:dyDescent="0.2">
      <c r="A1248" s="130"/>
      <c r="B1248" s="130"/>
      <c r="C1248" s="130"/>
      <c r="D1248" s="130"/>
      <c r="E1248" s="140"/>
      <c r="F1248" s="141"/>
      <c r="G1248" s="141"/>
      <c r="H1248" s="130"/>
    </row>
    <row r="1249" spans="1:8" s="289" customFormat="1" ht="24" customHeight="1" x14ac:dyDescent="0.2">
      <c r="A1249" s="130"/>
      <c r="B1249" s="130"/>
      <c r="C1249" s="130"/>
      <c r="D1249" s="130"/>
      <c r="E1249" s="140"/>
      <c r="F1249" s="141"/>
      <c r="G1249" s="141"/>
      <c r="H1249" s="130"/>
    </row>
    <row r="1250" spans="1:8" s="289" customFormat="1" ht="24" customHeight="1" x14ac:dyDescent="0.2">
      <c r="A1250" s="130"/>
      <c r="B1250" s="130"/>
      <c r="C1250" s="130"/>
      <c r="D1250" s="130"/>
      <c r="E1250" s="140"/>
      <c r="F1250" s="141"/>
      <c r="G1250" s="141"/>
      <c r="H1250" s="130"/>
    </row>
    <row r="1251" spans="1:8" s="289" customFormat="1" ht="24" customHeight="1" x14ac:dyDescent="0.2">
      <c r="A1251" s="130"/>
      <c r="B1251" s="130"/>
      <c r="C1251" s="130"/>
      <c r="D1251" s="130"/>
      <c r="E1251" s="140"/>
      <c r="F1251" s="141"/>
      <c r="G1251" s="141"/>
      <c r="H1251" s="130"/>
    </row>
    <row r="1254" spans="1:8" s="289" customFormat="1" ht="24" customHeight="1" x14ac:dyDescent="0.2">
      <c r="A1254" s="130"/>
      <c r="B1254" s="130"/>
      <c r="C1254" s="130"/>
      <c r="D1254" s="130"/>
      <c r="E1254" s="140"/>
      <c r="F1254" s="141"/>
      <c r="G1254" s="141"/>
      <c r="H1254" s="130"/>
    </row>
    <row r="1255" spans="1:8" s="289" customFormat="1" ht="24" customHeight="1" x14ac:dyDescent="0.2">
      <c r="A1255" s="130"/>
      <c r="B1255" s="130"/>
      <c r="C1255" s="130"/>
      <c r="D1255" s="130"/>
      <c r="E1255" s="140"/>
      <c r="F1255" s="141"/>
      <c r="G1255" s="141"/>
      <c r="H1255" s="130"/>
    </row>
    <row r="1256" spans="1:8" s="289" customFormat="1" ht="24" customHeight="1" x14ac:dyDescent="0.2">
      <c r="A1256" s="130"/>
      <c r="B1256" s="130"/>
      <c r="C1256" s="130"/>
      <c r="D1256" s="130"/>
      <c r="E1256" s="140"/>
      <c r="F1256" s="141"/>
      <c r="G1256" s="141"/>
      <c r="H1256" s="130"/>
    </row>
    <row r="1257" spans="1:8" s="289" customFormat="1" ht="24" customHeight="1" x14ac:dyDescent="0.2">
      <c r="A1257" s="130"/>
      <c r="B1257" s="130"/>
      <c r="C1257" s="130"/>
      <c r="D1257" s="130"/>
      <c r="E1257" s="140"/>
      <c r="F1257" s="141"/>
      <c r="G1257" s="141"/>
      <c r="H1257" s="130"/>
    </row>
    <row r="1258" spans="1:8" s="289" customFormat="1" ht="24" customHeight="1" x14ac:dyDescent="0.2">
      <c r="A1258" s="130"/>
      <c r="B1258" s="130"/>
      <c r="C1258" s="130"/>
      <c r="D1258" s="130"/>
      <c r="E1258" s="140"/>
      <c r="F1258" s="141"/>
      <c r="G1258" s="141"/>
      <c r="H1258" s="130"/>
    </row>
    <row r="1259" spans="1:8" s="289" customFormat="1" ht="24" customHeight="1" x14ac:dyDescent="0.2">
      <c r="A1259" s="130"/>
      <c r="B1259" s="130"/>
      <c r="C1259" s="130"/>
      <c r="D1259" s="130"/>
      <c r="E1259" s="140"/>
      <c r="F1259" s="141"/>
      <c r="G1259" s="141"/>
      <c r="H1259" s="130"/>
    </row>
    <row r="1260" spans="1:8" s="289" customFormat="1" ht="24" customHeight="1" x14ac:dyDescent="0.2">
      <c r="A1260" s="130"/>
      <c r="B1260" s="130"/>
      <c r="C1260" s="130"/>
      <c r="D1260" s="130"/>
      <c r="E1260" s="140"/>
      <c r="F1260" s="141"/>
      <c r="G1260" s="141"/>
      <c r="H1260" s="130"/>
    </row>
    <row r="1261" spans="1:8" s="289" customFormat="1" ht="24" customHeight="1" x14ac:dyDescent="0.2">
      <c r="A1261" s="130"/>
      <c r="B1261" s="130"/>
      <c r="C1261" s="130"/>
      <c r="D1261" s="130"/>
      <c r="E1261" s="140"/>
      <c r="F1261" s="141"/>
      <c r="G1261" s="141"/>
      <c r="H1261" s="130"/>
    </row>
    <row r="1264" spans="1:8" s="289" customFormat="1" ht="24" customHeight="1" x14ac:dyDescent="0.2">
      <c r="A1264" s="130"/>
      <c r="B1264" s="130"/>
      <c r="C1264" s="130"/>
      <c r="D1264" s="130"/>
      <c r="E1264" s="140"/>
      <c r="F1264" s="141"/>
      <c r="G1264" s="141"/>
      <c r="H1264" s="130"/>
    </row>
    <row r="1265" spans="1:8" s="289" customFormat="1" ht="24" customHeight="1" x14ac:dyDescent="0.2">
      <c r="A1265" s="130"/>
      <c r="B1265" s="130"/>
      <c r="C1265" s="130"/>
      <c r="D1265" s="130"/>
      <c r="E1265" s="140"/>
      <c r="F1265" s="141"/>
      <c r="G1265" s="141"/>
      <c r="H1265" s="130"/>
    </row>
    <row r="1266" spans="1:8" s="289" customFormat="1" ht="24" customHeight="1" x14ac:dyDescent="0.2">
      <c r="A1266" s="130"/>
      <c r="B1266" s="130"/>
      <c r="C1266" s="130"/>
      <c r="D1266" s="130"/>
      <c r="E1266" s="140"/>
      <c r="F1266" s="141"/>
      <c r="G1266" s="141"/>
      <c r="H1266" s="130"/>
    </row>
    <row r="1267" spans="1:8" s="289" customFormat="1" ht="24" customHeight="1" x14ac:dyDescent="0.2">
      <c r="A1267" s="130"/>
      <c r="B1267" s="130"/>
      <c r="C1267" s="130"/>
      <c r="D1267" s="130"/>
      <c r="E1267" s="140"/>
      <c r="F1267" s="141"/>
      <c r="G1267" s="141"/>
      <c r="H1267" s="130"/>
    </row>
    <row r="1268" spans="1:8" s="289" customFormat="1" ht="24" customHeight="1" x14ac:dyDescent="0.2">
      <c r="A1268" s="130"/>
      <c r="B1268" s="130"/>
      <c r="C1268" s="130"/>
      <c r="D1268" s="130"/>
      <c r="E1268" s="140"/>
      <c r="F1268" s="141"/>
      <c r="G1268" s="141"/>
      <c r="H1268" s="130"/>
    </row>
    <row r="1269" spans="1:8" s="289" customFormat="1" ht="24" customHeight="1" x14ac:dyDescent="0.2">
      <c r="A1269" s="130"/>
      <c r="B1269" s="130"/>
      <c r="C1269" s="130"/>
      <c r="D1269" s="130"/>
      <c r="E1269" s="140"/>
      <c r="F1269" s="141"/>
      <c r="G1269" s="141"/>
      <c r="H1269" s="130"/>
    </row>
    <row r="1270" spans="1:8" s="289" customFormat="1" ht="24" customHeight="1" x14ac:dyDescent="0.2">
      <c r="A1270" s="130"/>
      <c r="B1270" s="130"/>
      <c r="C1270" s="130"/>
      <c r="D1270" s="130"/>
      <c r="E1270" s="140"/>
      <c r="F1270" s="141"/>
      <c r="G1270" s="141"/>
      <c r="H1270" s="130"/>
    </row>
    <row r="1271" spans="1:8" s="289" customFormat="1" ht="24" customHeight="1" x14ac:dyDescent="0.2">
      <c r="A1271" s="130"/>
      <c r="B1271" s="130"/>
      <c r="C1271" s="130"/>
      <c r="D1271" s="130"/>
      <c r="E1271" s="140"/>
      <c r="F1271" s="141"/>
      <c r="G1271" s="141"/>
      <c r="H1271" s="130"/>
    </row>
    <row r="1272" spans="1:8" s="289" customFormat="1" ht="24" customHeight="1" x14ac:dyDescent="0.2">
      <c r="A1272" s="130"/>
      <c r="B1272" s="130"/>
      <c r="C1272" s="130"/>
      <c r="D1272" s="130"/>
      <c r="E1272" s="140"/>
      <c r="F1272" s="141"/>
      <c r="G1272" s="141"/>
      <c r="H1272" s="130"/>
    </row>
    <row r="1286" spans="1:141" s="140" customFormat="1" ht="24" customHeight="1" x14ac:dyDescent="0.2">
      <c r="A1286" s="130"/>
      <c r="B1286" s="130"/>
      <c r="C1286" s="130"/>
      <c r="D1286" s="130"/>
      <c r="F1286" s="141"/>
      <c r="G1286" s="141"/>
      <c r="H1286" s="130"/>
      <c r="I1286" s="289"/>
      <c r="J1286" s="289"/>
      <c r="K1286" s="289"/>
      <c r="L1286" s="289"/>
      <c r="M1286" s="289"/>
      <c r="N1286" s="289"/>
      <c r="O1286" s="289"/>
      <c r="P1286" s="289"/>
      <c r="Q1286" s="289"/>
      <c r="R1286" s="289"/>
      <c r="S1286" s="289"/>
      <c r="T1286" s="289"/>
      <c r="U1286" s="290"/>
      <c r="V1286" s="290"/>
      <c r="W1286" s="290"/>
      <c r="X1286" s="290"/>
      <c r="Y1286" s="290"/>
      <c r="Z1286" s="290"/>
      <c r="AA1286" s="290"/>
      <c r="AB1286" s="290"/>
      <c r="AC1286" s="290"/>
      <c r="AD1286" s="290"/>
      <c r="AE1286" s="290"/>
      <c r="AF1286" s="290"/>
      <c r="AG1286" s="290"/>
      <c r="AH1286" s="290"/>
      <c r="AI1286" s="290"/>
      <c r="AJ1286" s="290"/>
      <c r="AK1286" s="290"/>
      <c r="AL1286" s="290"/>
      <c r="AM1286" s="290"/>
      <c r="AN1286" s="290"/>
      <c r="AO1286" s="290"/>
      <c r="AP1286" s="290"/>
      <c r="AQ1286" s="290"/>
      <c r="AR1286" s="290"/>
      <c r="AS1286" s="290"/>
      <c r="AT1286" s="290"/>
      <c r="AU1286" s="290"/>
      <c r="AV1286" s="290"/>
      <c r="AW1286" s="290"/>
      <c r="AX1286" s="290"/>
      <c r="AY1286" s="290"/>
      <c r="AZ1286" s="290"/>
      <c r="BA1286" s="290"/>
      <c r="BB1286" s="290"/>
      <c r="BC1286" s="290"/>
      <c r="BD1286" s="290"/>
      <c r="BE1286" s="290"/>
      <c r="BF1286" s="290"/>
      <c r="BG1286" s="290"/>
      <c r="BH1286" s="290"/>
      <c r="BI1286" s="290"/>
      <c r="BJ1286" s="290"/>
      <c r="BK1286" s="290"/>
      <c r="BL1286" s="290"/>
      <c r="BM1286" s="290"/>
      <c r="BN1286" s="290"/>
      <c r="BO1286" s="290"/>
      <c r="BP1286" s="290"/>
      <c r="BQ1286" s="290"/>
      <c r="BR1286" s="290"/>
      <c r="BS1286" s="290"/>
      <c r="BT1286" s="290"/>
      <c r="BU1286" s="290"/>
      <c r="BV1286" s="290"/>
      <c r="BW1286" s="290"/>
      <c r="BX1286" s="290"/>
      <c r="BY1286" s="290"/>
      <c r="BZ1286" s="290"/>
      <c r="CA1286" s="290"/>
      <c r="CB1286" s="290"/>
      <c r="CC1286" s="290"/>
      <c r="CD1286" s="290"/>
      <c r="CE1286" s="290"/>
      <c r="CF1286" s="290"/>
      <c r="CG1286" s="290"/>
      <c r="CH1286" s="290"/>
      <c r="CI1286" s="290"/>
      <c r="CJ1286" s="290"/>
      <c r="CK1286" s="290"/>
      <c r="CL1286" s="290"/>
      <c r="CM1286" s="290"/>
      <c r="CN1286" s="290"/>
      <c r="CO1286" s="290"/>
      <c r="CP1286" s="290"/>
      <c r="CQ1286" s="290"/>
      <c r="CR1286" s="290"/>
      <c r="CS1286" s="290"/>
      <c r="CT1286" s="290"/>
      <c r="CU1286" s="290"/>
      <c r="CV1286" s="290"/>
      <c r="CW1286" s="290"/>
      <c r="CX1286" s="290"/>
      <c r="CY1286" s="290"/>
      <c r="CZ1286" s="290"/>
      <c r="DA1286" s="290"/>
      <c r="DB1286" s="290"/>
      <c r="DC1286" s="290"/>
      <c r="DD1286" s="290"/>
      <c r="DE1286" s="290"/>
      <c r="DF1286" s="290"/>
      <c r="DG1286" s="290"/>
      <c r="DH1286" s="290"/>
      <c r="DI1286" s="290"/>
      <c r="DJ1286" s="290"/>
      <c r="DK1286" s="290"/>
      <c r="DL1286" s="290"/>
      <c r="DM1286" s="290"/>
      <c r="DN1286" s="290"/>
      <c r="DO1286" s="290"/>
      <c r="DP1286" s="290"/>
      <c r="DQ1286" s="290"/>
      <c r="DR1286" s="290"/>
      <c r="DS1286" s="290"/>
      <c r="DT1286" s="290"/>
      <c r="DU1286" s="290"/>
      <c r="DV1286" s="290"/>
      <c r="DW1286" s="290"/>
      <c r="DX1286" s="290"/>
      <c r="DY1286" s="290"/>
      <c r="DZ1286" s="290"/>
      <c r="EA1286" s="290"/>
      <c r="EB1286" s="290"/>
      <c r="EC1286" s="290"/>
      <c r="ED1286" s="290"/>
      <c r="EE1286" s="290"/>
      <c r="EF1286" s="290"/>
      <c r="EG1286" s="290"/>
      <c r="EH1286" s="290"/>
      <c r="EI1286" s="290"/>
      <c r="EJ1286" s="290"/>
      <c r="EK1286" s="290"/>
    </row>
    <row r="1288" spans="1:141" s="289" customFormat="1" ht="24" customHeight="1" x14ac:dyDescent="0.2">
      <c r="A1288" s="130"/>
      <c r="B1288" s="130"/>
      <c r="C1288" s="130"/>
      <c r="D1288" s="130"/>
      <c r="E1288" s="140"/>
      <c r="F1288" s="141"/>
      <c r="G1288" s="141"/>
      <c r="H1288" s="130"/>
    </row>
    <row r="1289" spans="1:141" s="289" customFormat="1" ht="24" customHeight="1" x14ac:dyDescent="0.2">
      <c r="A1289" s="130"/>
      <c r="B1289" s="130"/>
      <c r="C1289" s="130"/>
      <c r="D1289" s="130"/>
      <c r="E1289" s="140"/>
      <c r="F1289" s="141"/>
      <c r="G1289" s="141"/>
      <c r="H1289" s="130"/>
    </row>
    <row r="1290" spans="1:141" s="289" customFormat="1" ht="24" customHeight="1" x14ac:dyDescent="0.2">
      <c r="A1290" s="130"/>
      <c r="B1290" s="130"/>
      <c r="C1290" s="130"/>
      <c r="D1290" s="130"/>
      <c r="E1290" s="140"/>
      <c r="F1290" s="141"/>
      <c r="G1290" s="141"/>
      <c r="H1290" s="130"/>
    </row>
    <row r="1291" spans="1:141" s="289" customFormat="1" ht="24" customHeight="1" x14ac:dyDescent="0.2">
      <c r="A1291" s="130"/>
      <c r="B1291" s="130"/>
      <c r="C1291" s="130"/>
      <c r="D1291" s="130"/>
      <c r="E1291" s="140"/>
      <c r="F1291" s="141"/>
      <c r="G1291" s="141"/>
      <c r="H1291" s="130"/>
    </row>
    <row r="1292" spans="1:141" s="289" customFormat="1" ht="24" customHeight="1" x14ac:dyDescent="0.2">
      <c r="A1292" s="130"/>
      <c r="B1292" s="130"/>
      <c r="C1292" s="130"/>
      <c r="D1292" s="130"/>
      <c r="E1292" s="140"/>
      <c r="F1292" s="141"/>
      <c r="G1292" s="141"/>
      <c r="H1292" s="130"/>
    </row>
    <row r="1293" spans="1:141" s="289" customFormat="1" ht="24" customHeight="1" x14ac:dyDescent="0.2">
      <c r="A1293" s="130"/>
      <c r="B1293" s="130"/>
      <c r="C1293" s="130"/>
      <c r="D1293" s="130"/>
      <c r="E1293" s="140"/>
      <c r="F1293" s="141"/>
      <c r="G1293" s="141"/>
      <c r="H1293" s="130"/>
    </row>
    <row r="1294" spans="1:141" s="289" customFormat="1" ht="24" customHeight="1" x14ac:dyDescent="0.2">
      <c r="A1294" s="130"/>
      <c r="B1294" s="130"/>
      <c r="C1294" s="130"/>
      <c r="D1294" s="130"/>
      <c r="E1294" s="140"/>
      <c r="F1294" s="141"/>
      <c r="G1294" s="141"/>
      <c r="H1294" s="130"/>
    </row>
    <row r="1295" spans="1:141" s="289" customFormat="1" ht="24" customHeight="1" x14ac:dyDescent="0.2">
      <c r="A1295" s="130"/>
      <c r="B1295" s="130"/>
      <c r="C1295" s="130"/>
      <c r="D1295" s="130"/>
      <c r="E1295" s="140"/>
      <c r="F1295" s="141"/>
      <c r="G1295" s="141"/>
      <c r="H1295" s="130"/>
    </row>
    <row r="1296" spans="1:141" s="289" customFormat="1" ht="24" customHeight="1" x14ac:dyDescent="0.2">
      <c r="A1296" s="130"/>
      <c r="B1296" s="130"/>
      <c r="C1296" s="130"/>
      <c r="D1296" s="130"/>
      <c r="E1296" s="140"/>
      <c r="F1296" s="141"/>
      <c r="G1296" s="141"/>
      <c r="H1296" s="130"/>
    </row>
    <row r="1297" spans="1:8" s="289" customFormat="1" ht="24" customHeight="1" x14ac:dyDescent="0.2">
      <c r="A1297" s="130"/>
      <c r="B1297" s="130"/>
      <c r="C1297" s="130"/>
      <c r="D1297" s="130"/>
      <c r="E1297" s="140"/>
      <c r="F1297" s="141"/>
      <c r="G1297" s="141"/>
      <c r="H1297" s="130"/>
    </row>
    <row r="1298" spans="1:8" s="289" customFormat="1" ht="24" customHeight="1" x14ac:dyDescent="0.2">
      <c r="A1298" s="130"/>
      <c r="B1298" s="130"/>
      <c r="C1298" s="130"/>
      <c r="D1298" s="130"/>
      <c r="E1298" s="140"/>
      <c r="F1298" s="141"/>
      <c r="G1298" s="141"/>
      <c r="H1298" s="130"/>
    </row>
    <row r="1299" spans="1:8" s="289" customFormat="1" ht="24" customHeight="1" x14ac:dyDescent="0.2">
      <c r="A1299" s="130"/>
      <c r="B1299" s="130"/>
      <c r="C1299" s="130"/>
      <c r="D1299" s="130"/>
      <c r="E1299" s="140"/>
      <c r="F1299" s="141"/>
      <c r="G1299" s="141"/>
      <c r="H1299" s="130"/>
    </row>
    <row r="1300" spans="1:8" s="289" customFormat="1" ht="24" customHeight="1" x14ac:dyDescent="0.2">
      <c r="A1300" s="130"/>
      <c r="B1300" s="130"/>
      <c r="C1300" s="130"/>
      <c r="D1300" s="130"/>
      <c r="E1300" s="140"/>
      <c r="F1300" s="141"/>
      <c r="G1300" s="141"/>
      <c r="H1300" s="130"/>
    </row>
    <row r="1301" spans="1:8" s="289" customFormat="1" ht="24" customHeight="1" x14ac:dyDescent="0.2">
      <c r="A1301" s="130"/>
      <c r="B1301" s="130"/>
      <c r="C1301" s="130"/>
      <c r="D1301" s="130"/>
      <c r="E1301" s="140"/>
      <c r="F1301" s="141"/>
      <c r="G1301" s="141"/>
      <c r="H1301" s="130"/>
    </row>
    <row r="1304" spans="1:8" s="289" customFormat="1" ht="24" customHeight="1" x14ac:dyDescent="0.2">
      <c r="A1304" s="130"/>
      <c r="B1304" s="130"/>
      <c r="C1304" s="130"/>
      <c r="D1304" s="130"/>
      <c r="E1304" s="140"/>
      <c r="F1304" s="141"/>
      <c r="G1304" s="141"/>
      <c r="H1304" s="130"/>
    </row>
    <row r="1305" spans="1:8" s="289" customFormat="1" ht="24" customHeight="1" x14ac:dyDescent="0.2">
      <c r="A1305" s="130"/>
      <c r="B1305" s="130"/>
      <c r="C1305" s="130"/>
      <c r="D1305" s="130"/>
      <c r="E1305" s="140"/>
      <c r="F1305" s="141"/>
      <c r="G1305" s="141"/>
      <c r="H1305" s="130"/>
    </row>
    <row r="1306" spans="1:8" s="289" customFormat="1" ht="24" customHeight="1" x14ac:dyDescent="0.2">
      <c r="A1306" s="130"/>
      <c r="B1306" s="130"/>
      <c r="C1306" s="130"/>
      <c r="D1306" s="130"/>
      <c r="E1306" s="140"/>
      <c r="F1306" s="141"/>
      <c r="G1306" s="141"/>
      <c r="H1306" s="130"/>
    </row>
    <row r="1307" spans="1:8" s="289" customFormat="1" ht="24" customHeight="1" x14ac:dyDescent="0.2">
      <c r="A1307" s="130"/>
      <c r="B1307" s="130"/>
      <c r="C1307" s="130"/>
      <c r="D1307" s="130"/>
      <c r="E1307" s="140"/>
      <c r="F1307" s="141"/>
      <c r="G1307" s="141"/>
      <c r="H1307" s="130"/>
    </row>
    <row r="1308" spans="1:8" s="289" customFormat="1" ht="24" customHeight="1" x14ac:dyDescent="0.2">
      <c r="A1308" s="130"/>
      <c r="B1308" s="130"/>
      <c r="C1308" s="130"/>
      <c r="D1308" s="130"/>
      <c r="E1308" s="140"/>
      <c r="F1308" s="141"/>
      <c r="G1308" s="141"/>
      <c r="H1308" s="130"/>
    </row>
    <row r="1309" spans="1:8" s="289" customFormat="1" ht="24" customHeight="1" x14ac:dyDescent="0.2">
      <c r="A1309" s="130"/>
      <c r="B1309" s="130"/>
      <c r="C1309" s="130"/>
      <c r="D1309" s="130"/>
      <c r="E1309" s="140"/>
      <c r="F1309" s="141"/>
      <c r="G1309" s="141"/>
      <c r="H1309" s="130"/>
    </row>
    <row r="1310" spans="1:8" s="289" customFormat="1" ht="24" customHeight="1" x14ac:dyDescent="0.2">
      <c r="A1310" s="130"/>
      <c r="B1310" s="130"/>
      <c r="C1310" s="130"/>
      <c r="D1310" s="130"/>
      <c r="E1310" s="140"/>
      <c r="F1310" s="141"/>
      <c r="G1310" s="141"/>
      <c r="H1310" s="130"/>
    </row>
    <row r="1311" spans="1:8" s="289" customFormat="1" ht="24" customHeight="1" x14ac:dyDescent="0.2">
      <c r="A1311" s="130"/>
      <c r="B1311" s="130"/>
      <c r="C1311" s="130"/>
      <c r="D1311" s="130"/>
      <c r="E1311" s="140"/>
      <c r="F1311" s="141"/>
      <c r="G1311" s="141"/>
      <c r="H1311" s="130"/>
    </row>
    <row r="1314" spans="1:8" s="289" customFormat="1" ht="24" customHeight="1" x14ac:dyDescent="0.2">
      <c r="A1314" s="130"/>
      <c r="B1314" s="130"/>
      <c r="C1314" s="130"/>
      <c r="D1314" s="130"/>
      <c r="E1314" s="140"/>
      <c r="F1314" s="141"/>
      <c r="G1314" s="141"/>
      <c r="H1314" s="130"/>
    </row>
    <row r="1315" spans="1:8" s="289" customFormat="1" ht="24" customHeight="1" x14ac:dyDescent="0.2">
      <c r="A1315" s="130"/>
      <c r="B1315" s="130"/>
      <c r="C1315" s="130"/>
      <c r="D1315" s="130"/>
      <c r="E1315" s="140"/>
      <c r="F1315" s="141"/>
      <c r="G1315" s="141"/>
      <c r="H1315" s="130"/>
    </row>
    <row r="1316" spans="1:8" s="289" customFormat="1" ht="24" customHeight="1" x14ac:dyDescent="0.2">
      <c r="A1316" s="130"/>
      <c r="B1316" s="130"/>
      <c r="C1316" s="130"/>
      <c r="D1316" s="130"/>
      <c r="E1316" s="140"/>
      <c r="F1316" s="141"/>
      <c r="G1316" s="141"/>
      <c r="H1316" s="130"/>
    </row>
    <row r="1317" spans="1:8" s="289" customFormat="1" ht="24" customHeight="1" x14ac:dyDescent="0.2">
      <c r="A1317" s="130"/>
      <c r="B1317" s="130"/>
      <c r="C1317" s="130"/>
      <c r="D1317" s="130"/>
      <c r="E1317" s="140"/>
      <c r="F1317" s="141"/>
      <c r="G1317" s="141"/>
      <c r="H1317" s="130"/>
    </row>
    <row r="1318" spans="1:8" s="289" customFormat="1" ht="24" customHeight="1" x14ac:dyDescent="0.2">
      <c r="A1318" s="130"/>
      <c r="B1318" s="130"/>
      <c r="C1318" s="130"/>
      <c r="D1318" s="130"/>
      <c r="E1318" s="140"/>
      <c r="F1318" s="141"/>
      <c r="G1318" s="141"/>
      <c r="H1318" s="130"/>
    </row>
    <row r="1319" spans="1:8" s="289" customFormat="1" ht="24" customHeight="1" x14ac:dyDescent="0.2">
      <c r="A1319" s="130"/>
      <c r="B1319" s="130"/>
      <c r="C1319" s="130"/>
      <c r="D1319" s="130"/>
      <c r="E1319" s="140"/>
      <c r="F1319" s="141"/>
      <c r="G1319" s="141"/>
      <c r="H1319" s="130"/>
    </row>
    <row r="1320" spans="1:8" s="289" customFormat="1" ht="24" customHeight="1" x14ac:dyDescent="0.2">
      <c r="A1320" s="130"/>
      <c r="B1320" s="130"/>
      <c r="C1320" s="130"/>
      <c r="D1320" s="130"/>
      <c r="E1320" s="140"/>
      <c r="F1320" s="141"/>
      <c r="G1320" s="141"/>
      <c r="H1320" s="130"/>
    </row>
    <row r="1321" spans="1:8" s="289" customFormat="1" ht="24" customHeight="1" x14ac:dyDescent="0.2">
      <c r="A1321" s="130"/>
      <c r="B1321" s="130"/>
      <c r="C1321" s="130"/>
      <c r="D1321" s="130"/>
      <c r="E1321" s="140"/>
      <c r="F1321" s="141"/>
      <c r="G1321" s="141"/>
      <c r="H1321" s="130"/>
    </row>
    <row r="1322" spans="1:8" s="289" customFormat="1" ht="24" customHeight="1" x14ac:dyDescent="0.2">
      <c r="A1322" s="130"/>
      <c r="B1322" s="130"/>
      <c r="C1322" s="130"/>
      <c r="D1322" s="130"/>
      <c r="E1322" s="140"/>
      <c r="F1322" s="141"/>
      <c r="G1322" s="141"/>
      <c r="H1322" s="130"/>
    </row>
    <row r="1336" spans="1:141" s="140" customFormat="1" ht="24" customHeight="1" x14ac:dyDescent="0.2">
      <c r="A1336" s="130"/>
      <c r="B1336" s="130"/>
      <c r="C1336" s="130"/>
      <c r="D1336" s="130"/>
      <c r="F1336" s="141"/>
      <c r="G1336" s="141"/>
      <c r="H1336" s="130"/>
      <c r="I1336" s="289"/>
      <c r="J1336" s="289"/>
      <c r="K1336" s="289"/>
      <c r="L1336" s="289"/>
      <c r="M1336" s="289"/>
      <c r="N1336" s="289"/>
      <c r="O1336" s="289"/>
      <c r="P1336" s="289"/>
      <c r="Q1336" s="289"/>
      <c r="R1336" s="289"/>
      <c r="S1336" s="289"/>
      <c r="T1336" s="289"/>
      <c r="U1336" s="290"/>
      <c r="V1336" s="290"/>
      <c r="W1336" s="290"/>
      <c r="X1336" s="290"/>
      <c r="Y1336" s="290"/>
      <c r="Z1336" s="290"/>
      <c r="AA1336" s="290"/>
      <c r="AB1336" s="290"/>
      <c r="AC1336" s="290"/>
      <c r="AD1336" s="290"/>
      <c r="AE1336" s="290"/>
      <c r="AF1336" s="290"/>
      <c r="AG1336" s="290"/>
      <c r="AH1336" s="290"/>
      <c r="AI1336" s="290"/>
      <c r="AJ1336" s="290"/>
      <c r="AK1336" s="290"/>
      <c r="AL1336" s="290"/>
      <c r="AM1336" s="290"/>
      <c r="AN1336" s="290"/>
      <c r="AO1336" s="290"/>
      <c r="AP1336" s="290"/>
      <c r="AQ1336" s="290"/>
      <c r="AR1336" s="290"/>
      <c r="AS1336" s="290"/>
      <c r="AT1336" s="290"/>
      <c r="AU1336" s="290"/>
      <c r="AV1336" s="290"/>
      <c r="AW1336" s="290"/>
      <c r="AX1336" s="290"/>
      <c r="AY1336" s="290"/>
      <c r="AZ1336" s="290"/>
      <c r="BA1336" s="290"/>
      <c r="BB1336" s="290"/>
      <c r="BC1336" s="290"/>
      <c r="BD1336" s="290"/>
      <c r="BE1336" s="290"/>
      <c r="BF1336" s="290"/>
      <c r="BG1336" s="290"/>
      <c r="BH1336" s="290"/>
      <c r="BI1336" s="290"/>
      <c r="BJ1336" s="290"/>
      <c r="BK1336" s="290"/>
      <c r="BL1336" s="290"/>
      <c r="BM1336" s="290"/>
      <c r="BN1336" s="290"/>
      <c r="BO1336" s="290"/>
      <c r="BP1336" s="290"/>
      <c r="BQ1336" s="290"/>
      <c r="BR1336" s="290"/>
      <c r="BS1336" s="290"/>
      <c r="BT1336" s="290"/>
      <c r="BU1336" s="290"/>
      <c r="BV1336" s="290"/>
      <c r="BW1336" s="290"/>
      <c r="BX1336" s="290"/>
      <c r="BY1336" s="290"/>
      <c r="BZ1336" s="290"/>
      <c r="CA1336" s="290"/>
      <c r="CB1336" s="290"/>
      <c r="CC1336" s="290"/>
      <c r="CD1336" s="290"/>
      <c r="CE1336" s="290"/>
      <c r="CF1336" s="290"/>
      <c r="CG1336" s="290"/>
      <c r="CH1336" s="290"/>
      <c r="CI1336" s="290"/>
      <c r="CJ1336" s="290"/>
      <c r="CK1336" s="290"/>
      <c r="CL1336" s="290"/>
      <c r="CM1336" s="290"/>
      <c r="CN1336" s="290"/>
      <c r="CO1336" s="290"/>
      <c r="CP1336" s="290"/>
      <c r="CQ1336" s="290"/>
      <c r="CR1336" s="290"/>
      <c r="CS1336" s="290"/>
      <c r="CT1336" s="290"/>
      <c r="CU1336" s="290"/>
      <c r="CV1336" s="290"/>
      <c r="CW1336" s="290"/>
      <c r="CX1336" s="290"/>
      <c r="CY1336" s="290"/>
      <c r="CZ1336" s="290"/>
      <c r="DA1336" s="290"/>
      <c r="DB1336" s="290"/>
      <c r="DC1336" s="290"/>
      <c r="DD1336" s="290"/>
      <c r="DE1336" s="290"/>
      <c r="DF1336" s="290"/>
      <c r="DG1336" s="290"/>
      <c r="DH1336" s="290"/>
      <c r="DI1336" s="290"/>
      <c r="DJ1336" s="290"/>
      <c r="DK1336" s="290"/>
      <c r="DL1336" s="290"/>
      <c r="DM1336" s="290"/>
      <c r="DN1336" s="290"/>
      <c r="DO1336" s="290"/>
      <c r="DP1336" s="290"/>
      <c r="DQ1336" s="290"/>
      <c r="DR1336" s="290"/>
      <c r="DS1336" s="290"/>
      <c r="DT1336" s="290"/>
      <c r="DU1336" s="290"/>
      <c r="DV1336" s="290"/>
      <c r="DW1336" s="290"/>
      <c r="DX1336" s="290"/>
      <c r="DY1336" s="290"/>
      <c r="DZ1336" s="290"/>
      <c r="EA1336" s="290"/>
      <c r="EB1336" s="290"/>
      <c r="EC1336" s="290"/>
      <c r="ED1336" s="290"/>
      <c r="EE1336" s="290"/>
      <c r="EF1336" s="290"/>
      <c r="EG1336" s="290"/>
      <c r="EH1336" s="290"/>
      <c r="EI1336" s="290"/>
      <c r="EJ1336" s="290"/>
      <c r="EK1336" s="290"/>
    </row>
    <row r="1338" spans="1:141" s="289" customFormat="1" ht="24" customHeight="1" x14ac:dyDescent="0.2">
      <c r="A1338" s="130"/>
      <c r="B1338" s="130"/>
      <c r="C1338" s="130"/>
      <c r="D1338" s="130"/>
      <c r="E1338" s="140"/>
      <c r="F1338" s="141"/>
      <c r="G1338" s="141"/>
      <c r="H1338" s="130"/>
    </row>
    <row r="1339" spans="1:141" s="289" customFormat="1" ht="24" customHeight="1" x14ac:dyDescent="0.2">
      <c r="A1339" s="130"/>
      <c r="B1339" s="130"/>
      <c r="C1339" s="130"/>
      <c r="D1339" s="130"/>
      <c r="E1339" s="140"/>
      <c r="F1339" s="141"/>
      <c r="G1339" s="141"/>
      <c r="H1339" s="130"/>
    </row>
    <row r="1340" spans="1:141" s="289" customFormat="1" ht="24" customHeight="1" x14ac:dyDescent="0.2">
      <c r="A1340" s="130"/>
      <c r="B1340" s="130"/>
      <c r="C1340" s="130"/>
      <c r="D1340" s="130"/>
      <c r="E1340" s="140"/>
      <c r="F1340" s="141"/>
      <c r="G1340" s="141"/>
      <c r="H1340" s="130"/>
    </row>
    <row r="1341" spans="1:141" s="289" customFormat="1" ht="24" customHeight="1" x14ac:dyDescent="0.2">
      <c r="A1341" s="130"/>
      <c r="B1341" s="130"/>
      <c r="C1341" s="130"/>
      <c r="D1341" s="130"/>
      <c r="E1341" s="140"/>
      <c r="F1341" s="141"/>
      <c r="G1341" s="141"/>
      <c r="H1341" s="130"/>
    </row>
    <row r="1342" spans="1:141" s="289" customFormat="1" ht="24" customHeight="1" x14ac:dyDescent="0.2">
      <c r="A1342" s="130"/>
      <c r="B1342" s="130"/>
      <c r="C1342" s="130"/>
      <c r="D1342" s="130"/>
      <c r="E1342" s="140"/>
      <c r="F1342" s="141"/>
      <c r="G1342" s="141"/>
      <c r="H1342" s="130"/>
    </row>
    <row r="1343" spans="1:141" s="289" customFormat="1" ht="24" customHeight="1" x14ac:dyDescent="0.2">
      <c r="A1343" s="130"/>
      <c r="B1343" s="130"/>
      <c r="C1343" s="130"/>
      <c r="D1343" s="130"/>
      <c r="E1343" s="140"/>
      <c r="F1343" s="141"/>
      <c r="G1343" s="141"/>
      <c r="H1343" s="130"/>
    </row>
    <row r="1344" spans="1:141" s="289" customFormat="1" ht="24" customHeight="1" x14ac:dyDescent="0.2">
      <c r="A1344" s="130"/>
      <c r="B1344" s="130"/>
      <c r="C1344" s="130"/>
      <c r="D1344" s="130"/>
      <c r="E1344" s="140"/>
      <c r="F1344" s="141"/>
      <c r="G1344" s="141"/>
      <c r="H1344" s="130"/>
    </row>
    <row r="1345" spans="1:8" s="289" customFormat="1" ht="24" customHeight="1" x14ac:dyDescent="0.2">
      <c r="A1345" s="130"/>
      <c r="B1345" s="130"/>
      <c r="C1345" s="130"/>
      <c r="D1345" s="130"/>
      <c r="E1345" s="140"/>
      <c r="F1345" s="141"/>
      <c r="G1345" s="141"/>
      <c r="H1345" s="130"/>
    </row>
    <row r="1346" spans="1:8" s="289" customFormat="1" ht="24" customHeight="1" x14ac:dyDescent="0.2">
      <c r="A1346" s="130"/>
      <c r="B1346" s="130"/>
      <c r="C1346" s="130"/>
      <c r="D1346" s="130"/>
      <c r="E1346" s="140"/>
      <c r="F1346" s="141"/>
      <c r="G1346" s="141"/>
      <c r="H1346" s="130"/>
    </row>
    <row r="1347" spans="1:8" s="289" customFormat="1" ht="24" customHeight="1" x14ac:dyDescent="0.2">
      <c r="A1347" s="130"/>
      <c r="B1347" s="130"/>
      <c r="C1347" s="130"/>
      <c r="D1347" s="130"/>
      <c r="E1347" s="140"/>
      <c r="F1347" s="141"/>
      <c r="G1347" s="141"/>
      <c r="H1347" s="130"/>
    </row>
    <row r="1348" spans="1:8" s="289" customFormat="1" ht="24" customHeight="1" x14ac:dyDescent="0.2">
      <c r="A1348" s="130"/>
      <c r="B1348" s="130"/>
      <c r="C1348" s="130"/>
      <c r="D1348" s="130"/>
      <c r="E1348" s="140"/>
      <c r="F1348" s="141"/>
      <c r="G1348" s="141"/>
      <c r="H1348" s="130"/>
    </row>
    <row r="1349" spans="1:8" s="289" customFormat="1" ht="24" customHeight="1" x14ac:dyDescent="0.2">
      <c r="A1349" s="130"/>
      <c r="B1349" s="130"/>
      <c r="C1349" s="130"/>
      <c r="D1349" s="130"/>
      <c r="E1349" s="140"/>
      <c r="F1349" s="141"/>
      <c r="G1349" s="141"/>
      <c r="H1349" s="130"/>
    </row>
    <row r="1350" spans="1:8" s="289" customFormat="1" ht="24" customHeight="1" x14ac:dyDescent="0.2">
      <c r="A1350" s="130"/>
      <c r="B1350" s="130"/>
      <c r="C1350" s="130"/>
      <c r="D1350" s="130"/>
      <c r="E1350" s="140"/>
      <c r="F1350" s="141"/>
      <c r="G1350" s="141"/>
      <c r="H1350" s="130"/>
    </row>
    <row r="1351" spans="1:8" s="289" customFormat="1" ht="24" customHeight="1" x14ac:dyDescent="0.2">
      <c r="A1351" s="130"/>
      <c r="B1351" s="130"/>
      <c r="C1351" s="130"/>
      <c r="D1351" s="130"/>
      <c r="E1351" s="140"/>
      <c r="F1351" s="141"/>
      <c r="G1351" s="141"/>
      <c r="H1351" s="130"/>
    </row>
    <row r="1354" spans="1:8" s="289" customFormat="1" ht="24" customHeight="1" x14ac:dyDescent="0.2">
      <c r="A1354" s="130"/>
      <c r="B1354" s="130"/>
      <c r="C1354" s="130"/>
      <c r="D1354" s="130"/>
      <c r="E1354" s="140"/>
      <c r="F1354" s="141"/>
      <c r="G1354" s="141"/>
      <c r="H1354" s="130"/>
    </row>
    <row r="1355" spans="1:8" s="289" customFormat="1" ht="24" customHeight="1" x14ac:dyDescent="0.2">
      <c r="A1355" s="130"/>
      <c r="B1355" s="130"/>
      <c r="C1355" s="130"/>
      <c r="D1355" s="130"/>
      <c r="E1355" s="140"/>
      <c r="F1355" s="141"/>
      <c r="G1355" s="141"/>
      <c r="H1355" s="130"/>
    </row>
    <row r="1356" spans="1:8" s="289" customFormat="1" ht="24" customHeight="1" x14ac:dyDescent="0.2">
      <c r="A1356" s="130"/>
      <c r="B1356" s="130"/>
      <c r="C1356" s="130"/>
      <c r="D1356" s="130"/>
      <c r="E1356" s="140"/>
      <c r="F1356" s="141"/>
      <c r="G1356" s="141"/>
      <c r="H1356" s="130"/>
    </row>
    <row r="1357" spans="1:8" s="289" customFormat="1" ht="24" customHeight="1" x14ac:dyDescent="0.2">
      <c r="A1357" s="130"/>
      <c r="B1357" s="130"/>
      <c r="C1357" s="130"/>
      <c r="D1357" s="130"/>
      <c r="E1357" s="140"/>
      <c r="F1357" s="141"/>
      <c r="G1357" s="141"/>
      <c r="H1357" s="130"/>
    </row>
    <row r="1358" spans="1:8" s="289" customFormat="1" ht="24" customHeight="1" x14ac:dyDescent="0.2">
      <c r="A1358" s="130"/>
      <c r="B1358" s="130"/>
      <c r="C1358" s="130"/>
      <c r="D1358" s="130"/>
      <c r="E1358" s="140"/>
      <c r="F1358" s="141"/>
      <c r="G1358" s="141"/>
      <c r="H1358" s="130"/>
    </row>
    <row r="1359" spans="1:8" s="289" customFormat="1" ht="24" customHeight="1" x14ac:dyDescent="0.2">
      <c r="A1359" s="130"/>
      <c r="B1359" s="130"/>
      <c r="C1359" s="130"/>
      <c r="D1359" s="130"/>
      <c r="E1359" s="140"/>
      <c r="F1359" s="141"/>
      <c r="G1359" s="141"/>
      <c r="H1359" s="130"/>
    </row>
    <row r="1360" spans="1:8" s="289" customFormat="1" ht="24" customHeight="1" x14ac:dyDescent="0.2">
      <c r="A1360" s="130"/>
      <c r="B1360" s="130"/>
      <c r="C1360" s="130"/>
      <c r="D1360" s="130"/>
      <c r="E1360" s="140"/>
      <c r="F1360" s="141"/>
      <c r="G1360" s="141"/>
      <c r="H1360" s="130"/>
    </row>
    <row r="1361" spans="1:8" s="289" customFormat="1" ht="24" customHeight="1" x14ac:dyDescent="0.2">
      <c r="A1361" s="130"/>
      <c r="B1361" s="130"/>
      <c r="C1361" s="130"/>
      <c r="D1361" s="130"/>
      <c r="E1361" s="140"/>
      <c r="F1361" s="141"/>
      <c r="G1361" s="141"/>
      <c r="H1361" s="130"/>
    </row>
    <row r="1364" spans="1:8" s="289" customFormat="1" ht="24" customHeight="1" x14ac:dyDescent="0.2">
      <c r="A1364" s="130"/>
      <c r="B1364" s="130"/>
      <c r="C1364" s="130"/>
      <c r="D1364" s="130"/>
      <c r="E1364" s="140"/>
      <c r="F1364" s="141"/>
      <c r="G1364" s="141"/>
      <c r="H1364" s="130"/>
    </row>
    <row r="1365" spans="1:8" s="289" customFormat="1" ht="24" customHeight="1" x14ac:dyDescent="0.2">
      <c r="A1365" s="130"/>
      <c r="B1365" s="130"/>
      <c r="C1365" s="130"/>
      <c r="D1365" s="130"/>
      <c r="E1365" s="140"/>
      <c r="F1365" s="141"/>
      <c r="G1365" s="141"/>
      <c r="H1365" s="130"/>
    </row>
    <row r="1366" spans="1:8" s="289" customFormat="1" ht="24" customHeight="1" x14ac:dyDescent="0.2">
      <c r="A1366" s="130"/>
      <c r="B1366" s="130"/>
      <c r="C1366" s="130"/>
      <c r="D1366" s="130"/>
      <c r="E1366" s="140"/>
      <c r="F1366" s="141"/>
      <c r="G1366" s="141"/>
      <c r="H1366" s="130"/>
    </row>
    <row r="1367" spans="1:8" s="289" customFormat="1" ht="24" customHeight="1" x14ac:dyDescent="0.2">
      <c r="A1367" s="130"/>
      <c r="B1367" s="130"/>
      <c r="C1367" s="130"/>
      <c r="D1367" s="130"/>
      <c r="E1367" s="140"/>
      <c r="F1367" s="141"/>
      <c r="G1367" s="141"/>
      <c r="H1367" s="130"/>
    </row>
    <row r="1368" spans="1:8" s="289" customFormat="1" ht="24" customHeight="1" x14ac:dyDescent="0.2">
      <c r="A1368" s="130"/>
      <c r="B1368" s="130"/>
      <c r="C1368" s="130"/>
      <c r="D1368" s="130"/>
      <c r="E1368" s="140"/>
      <c r="F1368" s="141"/>
      <c r="G1368" s="141"/>
      <c r="H1368" s="130"/>
    </row>
    <row r="1369" spans="1:8" s="289" customFormat="1" ht="24" customHeight="1" x14ac:dyDescent="0.2">
      <c r="A1369" s="130"/>
      <c r="B1369" s="130"/>
      <c r="C1369" s="130"/>
      <c r="D1369" s="130"/>
      <c r="E1369" s="140"/>
      <c r="F1369" s="141"/>
      <c r="G1369" s="141"/>
      <c r="H1369" s="130"/>
    </row>
    <row r="1370" spans="1:8" s="289" customFormat="1" ht="24" customHeight="1" x14ac:dyDescent="0.2">
      <c r="A1370" s="130"/>
      <c r="B1370" s="130"/>
      <c r="C1370" s="130"/>
      <c r="D1370" s="130"/>
      <c r="E1370" s="140"/>
      <c r="F1370" s="141"/>
      <c r="G1370" s="141"/>
      <c r="H1370" s="130"/>
    </row>
    <row r="1371" spans="1:8" s="289" customFormat="1" ht="24" customHeight="1" x14ac:dyDescent="0.2">
      <c r="A1371" s="130"/>
      <c r="B1371" s="130"/>
      <c r="C1371" s="130"/>
      <c r="D1371" s="130"/>
      <c r="E1371" s="140"/>
      <c r="F1371" s="141"/>
      <c r="G1371" s="141"/>
      <c r="H1371" s="130"/>
    </row>
    <row r="1372" spans="1:8" s="289" customFormat="1" ht="24" customHeight="1" x14ac:dyDescent="0.2">
      <c r="A1372" s="130"/>
      <c r="B1372" s="130"/>
      <c r="C1372" s="130"/>
      <c r="D1372" s="130"/>
      <c r="E1372" s="140"/>
      <c r="F1372" s="141"/>
      <c r="G1372" s="141"/>
      <c r="H1372" s="130"/>
    </row>
    <row r="1386" spans="1:141" s="140" customFormat="1" ht="24" customHeight="1" x14ac:dyDescent="0.2">
      <c r="A1386" s="130"/>
      <c r="B1386" s="130"/>
      <c r="C1386" s="130"/>
      <c r="D1386" s="130"/>
      <c r="F1386" s="141"/>
      <c r="G1386" s="141"/>
      <c r="H1386" s="130"/>
      <c r="I1386" s="289"/>
      <c r="J1386" s="289"/>
      <c r="K1386" s="289"/>
      <c r="L1386" s="289"/>
      <c r="M1386" s="289"/>
      <c r="N1386" s="289"/>
      <c r="O1386" s="289"/>
      <c r="P1386" s="289"/>
      <c r="Q1386" s="289"/>
      <c r="R1386" s="289"/>
      <c r="S1386" s="289"/>
      <c r="T1386" s="289"/>
      <c r="U1386" s="290"/>
      <c r="V1386" s="290"/>
      <c r="W1386" s="290"/>
      <c r="X1386" s="290"/>
      <c r="Y1386" s="290"/>
      <c r="Z1386" s="290"/>
      <c r="AA1386" s="290"/>
      <c r="AB1386" s="290"/>
      <c r="AC1386" s="290"/>
      <c r="AD1386" s="290"/>
      <c r="AE1386" s="290"/>
      <c r="AF1386" s="290"/>
      <c r="AG1386" s="290"/>
      <c r="AH1386" s="290"/>
      <c r="AI1386" s="290"/>
      <c r="AJ1386" s="290"/>
      <c r="AK1386" s="290"/>
      <c r="AL1386" s="290"/>
      <c r="AM1386" s="290"/>
      <c r="AN1386" s="290"/>
      <c r="AO1386" s="290"/>
      <c r="AP1386" s="290"/>
      <c r="AQ1386" s="290"/>
      <c r="AR1386" s="290"/>
      <c r="AS1386" s="290"/>
      <c r="AT1386" s="290"/>
      <c r="AU1386" s="290"/>
      <c r="AV1386" s="290"/>
      <c r="AW1386" s="290"/>
      <c r="AX1386" s="290"/>
      <c r="AY1386" s="290"/>
      <c r="AZ1386" s="290"/>
      <c r="BA1386" s="290"/>
      <c r="BB1386" s="290"/>
      <c r="BC1386" s="290"/>
      <c r="BD1386" s="290"/>
      <c r="BE1386" s="290"/>
      <c r="BF1386" s="290"/>
      <c r="BG1386" s="290"/>
      <c r="BH1386" s="290"/>
      <c r="BI1386" s="290"/>
      <c r="BJ1386" s="290"/>
      <c r="BK1386" s="290"/>
      <c r="BL1386" s="290"/>
      <c r="BM1386" s="290"/>
      <c r="BN1386" s="290"/>
      <c r="BO1386" s="290"/>
      <c r="BP1386" s="290"/>
      <c r="BQ1386" s="290"/>
      <c r="BR1386" s="290"/>
      <c r="BS1386" s="290"/>
      <c r="BT1386" s="290"/>
      <c r="BU1386" s="290"/>
      <c r="BV1386" s="290"/>
      <c r="BW1386" s="290"/>
      <c r="BX1386" s="290"/>
      <c r="BY1386" s="290"/>
      <c r="BZ1386" s="290"/>
      <c r="CA1386" s="290"/>
      <c r="CB1386" s="290"/>
      <c r="CC1386" s="290"/>
      <c r="CD1386" s="290"/>
      <c r="CE1386" s="290"/>
      <c r="CF1386" s="290"/>
      <c r="CG1386" s="290"/>
      <c r="CH1386" s="290"/>
      <c r="CI1386" s="290"/>
      <c r="CJ1386" s="290"/>
      <c r="CK1386" s="290"/>
      <c r="CL1386" s="290"/>
      <c r="CM1386" s="290"/>
      <c r="CN1386" s="290"/>
      <c r="CO1386" s="290"/>
      <c r="CP1386" s="290"/>
      <c r="CQ1386" s="290"/>
      <c r="CR1386" s="290"/>
      <c r="CS1386" s="290"/>
      <c r="CT1386" s="290"/>
      <c r="CU1386" s="290"/>
      <c r="CV1386" s="290"/>
      <c r="CW1386" s="290"/>
      <c r="CX1386" s="290"/>
      <c r="CY1386" s="290"/>
      <c r="CZ1386" s="290"/>
      <c r="DA1386" s="290"/>
      <c r="DB1386" s="290"/>
      <c r="DC1386" s="290"/>
      <c r="DD1386" s="290"/>
      <c r="DE1386" s="290"/>
      <c r="DF1386" s="290"/>
      <c r="DG1386" s="290"/>
      <c r="DH1386" s="290"/>
      <c r="DI1386" s="290"/>
      <c r="DJ1386" s="290"/>
      <c r="DK1386" s="290"/>
      <c r="DL1386" s="290"/>
      <c r="DM1386" s="290"/>
      <c r="DN1386" s="290"/>
      <c r="DO1386" s="290"/>
      <c r="DP1386" s="290"/>
      <c r="DQ1386" s="290"/>
      <c r="DR1386" s="290"/>
      <c r="DS1386" s="290"/>
      <c r="DT1386" s="290"/>
      <c r="DU1386" s="290"/>
      <c r="DV1386" s="290"/>
      <c r="DW1386" s="290"/>
      <c r="DX1386" s="290"/>
      <c r="DY1386" s="290"/>
      <c r="DZ1386" s="290"/>
      <c r="EA1386" s="290"/>
      <c r="EB1386" s="290"/>
      <c r="EC1386" s="290"/>
      <c r="ED1386" s="290"/>
      <c r="EE1386" s="290"/>
      <c r="EF1386" s="290"/>
      <c r="EG1386" s="290"/>
      <c r="EH1386" s="290"/>
      <c r="EI1386" s="290"/>
      <c r="EJ1386" s="290"/>
      <c r="EK1386" s="290"/>
    </row>
    <row r="1388" spans="1:141" s="289" customFormat="1" ht="24" customHeight="1" x14ac:dyDescent="0.2">
      <c r="A1388" s="130"/>
      <c r="B1388" s="130"/>
      <c r="C1388" s="130"/>
      <c r="D1388" s="130"/>
      <c r="E1388" s="140"/>
      <c r="F1388" s="141"/>
      <c r="G1388" s="141"/>
      <c r="H1388" s="130"/>
    </row>
    <row r="1389" spans="1:141" s="289" customFormat="1" ht="24" customHeight="1" x14ac:dyDescent="0.2">
      <c r="A1389" s="130"/>
      <c r="B1389" s="130"/>
      <c r="C1389" s="130"/>
      <c r="D1389" s="130"/>
      <c r="E1389" s="140"/>
      <c r="F1389" s="141"/>
      <c r="G1389" s="141"/>
      <c r="H1389" s="130"/>
    </row>
    <row r="1390" spans="1:141" s="289" customFormat="1" ht="24" customHeight="1" x14ac:dyDescent="0.2">
      <c r="A1390" s="130"/>
      <c r="B1390" s="130"/>
      <c r="C1390" s="130"/>
      <c r="D1390" s="130"/>
      <c r="E1390" s="140"/>
      <c r="F1390" s="141"/>
      <c r="G1390" s="141"/>
      <c r="H1390" s="130"/>
    </row>
    <row r="1391" spans="1:141" s="289" customFormat="1" ht="24" customHeight="1" x14ac:dyDescent="0.2">
      <c r="A1391" s="130"/>
      <c r="B1391" s="130"/>
      <c r="C1391" s="130"/>
      <c r="D1391" s="130"/>
      <c r="E1391" s="140"/>
      <c r="F1391" s="141"/>
      <c r="G1391" s="141"/>
      <c r="H1391" s="130"/>
    </row>
    <row r="1392" spans="1:141" s="289" customFormat="1" ht="24" customHeight="1" x14ac:dyDescent="0.2">
      <c r="A1392" s="130"/>
      <c r="B1392" s="130"/>
      <c r="C1392" s="130"/>
      <c r="D1392" s="130"/>
      <c r="E1392" s="140"/>
      <c r="F1392" s="141"/>
      <c r="G1392" s="141"/>
      <c r="H1392" s="130"/>
    </row>
    <row r="1393" spans="1:8" s="289" customFormat="1" ht="24" customHeight="1" x14ac:dyDescent="0.2">
      <c r="A1393" s="130"/>
      <c r="B1393" s="130"/>
      <c r="C1393" s="130"/>
      <c r="D1393" s="130"/>
      <c r="E1393" s="140"/>
      <c r="F1393" s="141"/>
      <c r="G1393" s="141"/>
      <c r="H1393" s="130"/>
    </row>
    <row r="1394" spans="1:8" s="289" customFormat="1" ht="24" customHeight="1" x14ac:dyDescent="0.2">
      <c r="A1394" s="130"/>
      <c r="B1394" s="130"/>
      <c r="C1394" s="130"/>
      <c r="D1394" s="130"/>
      <c r="E1394" s="140"/>
      <c r="F1394" s="141"/>
      <c r="G1394" s="141"/>
      <c r="H1394" s="130"/>
    </row>
    <row r="1395" spans="1:8" s="289" customFormat="1" ht="24" customHeight="1" x14ac:dyDescent="0.2">
      <c r="A1395" s="130"/>
      <c r="B1395" s="130"/>
      <c r="C1395" s="130"/>
      <c r="D1395" s="130"/>
      <c r="E1395" s="140"/>
      <c r="F1395" s="141"/>
      <c r="G1395" s="141"/>
      <c r="H1395" s="130"/>
    </row>
    <row r="1396" spans="1:8" s="289" customFormat="1" ht="24" customHeight="1" x14ac:dyDescent="0.2">
      <c r="A1396" s="130"/>
      <c r="B1396" s="130"/>
      <c r="C1396" s="130"/>
      <c r="D1396" s="130"/>
      <c r="E1396" s="140"/>
      <c r="F1396" s="141"/>
      <c r="G1396" s="141"/>
      <c r="H1396" s="130"/>
    </row>
    <row r="1397" spans="1:8" s="289" customFormat="1" ht="24" customHeight="1" x14ac:dyDescent="0.2">
      <c r="A1397" s="130"/>
      <c r="B1397" s="130"/>
      <c r="C1397" s="130"/>
      <c r="D1397" s="130"/>
      <c r="E1397" s="140"/>
      <c r="F1397" s="141"/>
      <c r="G1397" s="141"/>
      <c r="H1397" s="130"/>
    </row>
    <row r="1398" spans="1:8" s="289" customFormat="1" ht="24" customHeight="1" x14ac:dyDescent="0.2">
      <c r="A1398" s="130"/>
      <c r="B1398" s="130"/>
      <c r="C1398" s="130"/>
      <c r="D1398" s="130"/>
      <c r="E1398" s="140"/>
      <c r="F1398" s="141"/>
      <c r="G1398" s="141"/>
      <c r="H1398" s="130"/>
    </row>
    <row r="1399" spans="1:8" s="289" customFormat="1" ht="24" customHeight="1" x14ac:dyDescent="0.2">
      <c r="A1399" s="130"/>
      <c r="B1399" s="130"/>
      <c r="C1399" s="130"/>
      <c r="D1399" s="130"/>
      <c r="E1399" s="140"/>
      <c r="F1399" s="141"/>
      <c r="G1399" s="141"/>
      <c r="H1399" s="130"/>
    </row>
    <row r="1400" spans="1:8" s="289" customFormat="1" ht="24" customHeight="1" x14ac:dyDescent="0.2">
      <c r="A1400" s="130"/>
      <c r="B1400" s="130"/>
      <c r="C1400" s="130"/>
      <c r="D1400" s="130"/>
      <c r="E1400" s="140"/>
      <c r="F1400" s="141"/>
      <c r="G1400" s="141"/>
      <c r="H1400" s="130"/>
    </row>
    <row r="1401" spans="1:8" s="289" customFormat="1" ht="24" customHeight="1" x14ac:dyDescent="0.2">
      <c r="A1401" s="130"/>
      <c r="B1401" s="130"/>
      <c r="C1401" s="130"/>
      <c r="D1401" s="130"/>
      <c r="E1401" s="140"/>
      <c r="F1401" s="141"/>
      <c r="G1401" s="141"/>
      <c r="H1401" s="130"/>
    </row>
    <row r="1404" spans="1:8" s="289" customFormat="1" ht="24" customHeight="1" x14ac:dyDescent="0.2">
      <c r="A1404" s="130"/>
      <c r="B1404" s="130"/>
      <c r="C1404" s="130"/>
      <c r="D1404" s="130"/>
      <c r="E1404" s="140"/>
      <c r="F1404" s="141"/>
      <c r="G1404" s="141"/>
      <c r="H1404" s="130"/>
    </row>
    <row r="1405" spans="1:8" s="289" customFormat="1" ht="24" customHeight="1" x14ac:dyDescent="0.2">
      <c r="A1405" s="130"/>
      <c r="B1405" s="130"/>
      <c r="C1405" s="130"/>
      <c r="D1405" s="130"/>
      <c r="E1405" s="140"/>
      <c r="F1405" s="141"/>
      <c r="G1405" s="141"/>
      <c r="H1405" s="130"/>
    </row>
    <row r="1406" spans="1:8" s="289" customFormat="1" ht="24" customHeight="1" x14ac:dyDescent="0.2">
      <c r="A1406" s="130"/>
      <c r="B1406" s="130"/>
      <c r="C1406" s="130"/>
      <c r="D1406" s="130"/>
      <c r="E1406" s="140"/>
      <c r="F1406" s="141"/>
      <c r="G1406" s="141"/>
      <c r="H1406" s="130"/>
    </row>
    <row r="1407" spans="1:8" s="289" customFormat="1" ht="24" customHeight="1" x14ac:dyDescent="0.2">
      <c r="A1407" s="130"/>
      <c r="B1407" s="130"/>
      <c r="C1407" s="130"/>
      <c r="D1407" s="130"/>
      <c r="E1407" s="140"/>
      <c r="F1407" s="141"/>
      <c r="G1407" s="141"/>
      <c r="H1407" s="130"/>
    </row>
    <row r="1408" spans="1:8" s="289" customFormat="1" ht="24" customHeight="1" x14ac:dyDescent="0.2">
      <c r="A1408" s="130"/>
      <c r="B1408" s="130"/>
      <c r="C1408" s="130"/>
      <c r="D1408" s="130"/>
      <c r="E1408" s="140"/>
      <c r="F1408" s="141"/>
      <c r="G1408" s="141"/>
      <c r="H1408" s="130"/>
    </row>
    <row r="1409" spans="1:8" s="289" customFormat="1" ht="24" customHeight="1" x14ac:dyDescent="0.2">
      <c r="A1409" s="130"/>
      <c r="B1409" s="130"/>
      <c r="C1409" s="130"/>
      <c r="D1409" s="130"/>
      <c r="E1409" s="140"/>
      <c r="F1409" s="141"/>
      <c r="G1409" s="141"/>
      <c r="H1409" s="130"/>
    </row>
    <row r="1410" spans="1:8" s="289" customFormat="1" ht="24" customHeight="1" x14ac:dyDescent="0.2">
      <c r="A1410" s="130"/>
      <c r="B1410" s="130"/>
      <c r="C1410" s="130"/>
      <c r="D1410" s="130"/>
      <c r="E1410" s="140"/>
      <c r="F1410" s="141"/>
      <c r="G1410" s="141"/>
      <c r="H1410" s="130"/>
    </row>
    <row r="1411" spans="1:8" s="289" customFormat="1" ht="24" customHeight="1" x14ac:dyDescent="0.2">
      <c r="A1411" s="130"/>
      <c r="B1411" s="130"/>
      <c r="C1411" s="130"/>
      <c r="D1411" s="130"/>
      <c r="E1411" s="140"/>
      <c r="F1411" s="141"/>
      <c r="G1411" s="141"/>
      <c r="H1411" s="130"/>
    </row>
    <row r="1414" spans="1:8" s="289" customFormat="1" ht="24" customHeight="1" x14ac:dyDescent="0.2">
      <c r="A1414" s="130"/>
      <c r="B1414" s="130"/>
      <c r="C1414" s="130"/>
      <c r="D1414" s="130"/>
      <c r="E1414" s="140"/>
      <c r="F1414" s="141"/>
      <c r="G1414" s="141"/>
      <c r="H1414" s="130"/>
    </row>
    <row r="1415" spans="1:8" s="289" customFormat="1" ht="24" customHeight="1" x14ac:dyDescent="0.2">
      <c r="A1415" s="130"/>
      <c r="B1415" s="130"/>
      <c r="C1415" s="130"/>
      <c r="D1415" s="130"/>
      <c r="E1415" s="140"/>
      <c r="F1415" s="141"/>
      <c r="G1415" s="141"/>
      <c r="H1415" s="130"/>
    </row>
    <row r="1416" spans="1:8" s="289" customFormat="1" ht="24" customHeight="1" x14ac:dyDescent="0.2">
      <c r="A1416" s="130"/>
      <c r="B1416" s="130"/>
      <c r="C1416" s="130"/>
      <c r="D1416" s="130"/>
      <c r="E1416" s="140"/>
      <c r="F1416" s="141"/>
      <c r="G1416" s="141"/>
      <c r="H1416" s="130"/>
    </row>
    <row r="1417" spans="1:8" s="289" customFormat="1" ht="24" customHeight="1" x14ac:dyDescent="0.2">
      <c r="A1417" s="130"/>
      <c r="B1417" s="130"/>
      <c r="C1417" s="130"/>
      <c r="D1417" s="130"/>
      <c r="E1417" s="140"/>
      <c r="F1417" s="141"/>
      <c r="G1417" s="141"/>
      <c r="H1417" s="130"/>
    </row>
    <row r="1418" spans="1:8" s="289" customFormat="1" ht="24" customHeight="1" x14ac:dyDescent="0.2">
      <c r="A1418" s="130"/>
      <c r="B1418" s="130"/>
      <c r="C1418" s="130"/>
      <c r="D1418" s="130"/>
      <c r="E1418" s="140"/>
      <c r="F1418" s="141"/>
      <c r="G1418" s="141"/>
      <c r="H1418" s="130"/>
    </row>
    <row r="1419" spans="1:8" s="289" customFormat="1" ht="24" customHeight="1" x14ac:dyDescent="0.2">
      <c r="A1419" s="130"/>
      <c r="B1419" s="130"/>
      <c r="C1419" s="130"/>
      <c r="D1419" s="130"/>
      <c r="E1419" s="140"/>
      <c r="F1419" s="141"/>
      <c r="G1419" s="141"/>
      <c r="H1419" s="130"/>
    </row>
    <row r="1420" spans="1:8" s="289" customFormat="1" ht="24" customHeight="1" x14ac:dyDescent="0.2">
      <c r="A1420" s="130"/>
      <c r="B1420" s="130"/>
      <c r="C1420" s="130"/>
      <c r="D1420" s="130"/>
      <c r="E1420" s="140"/>
      <c r="F1420" s="141"/>
      <c r="G1420" s="141"/>
      <c r="H1420" s="130"/>
    </row>
    <row r="1421" spans="1:8" s="289" customFormat="1" ht="24" customHeight="1" x14ac:dyDescent="0.2">
      <c r="A1421" s="130"/>
      <c r="B1421" s="130"/>
      <c r="C1421" s="130"/>
      <c r="D1421" s="130"/>
      <c r="E1421" s="140"/>
      <c r="F1421" s="141"/>
      <c r="G1421" s="141"/>
      <c r="H1421" s="130"/>
    </row>
    <row r="1422" spans="1:8" s="289" customFormat="1" ht="24" customHeight="1" x14ac:dyDescent="0.2">
      <c r="A1422" s="130"/>
      <c r="B1422" s="130"/>
      <c r="C1422" s="130"/>
      <c r="D1422" s="130"/>
      <c r="E1422" s="140"/>
      <c r="F1422" s="141"/>
      <c r="G1422" s="141"/>
      <c r="H1422" s="130"/>
    </row>
    <row r="1436" spans="1:141" s="140" customFormat="1" ht="24" customHeight="1" x14ac:dyDescent="0.2">
      <c r="A1436" s="130"/>
      <c r="B1436" s="130"/>
      <c r="C1436" s="130"/>
      <c r="D1436" s="130"/>
      <c r="F1436" s="141"/>
      <c r="G1436" s="141"/>
      <c r="H1436" s="130"/>
      <c r="I1436" s="289"/>
      <c r="J1436" s="289"/>
      <c r="K1436" s="289"/>
      <c r="L1436" s="289"/>
      <c r="M1436" s="289"/>
      <c r="N1436" s="289"/>
      <c r="O1436" s="289"/>
      <c r="P1436" s="289"/>
      <c r="Q1436" s="289"/>
      <c r="R1436" s="289"/>
      <c r="S1436" s="289"/>
      <c r="T1436" s="289"/>
      <c r="U1436" s="290"/>
      <c r="V1436" s="290"/>
      <c r="W1436" s="290"/>
      <c r="X1436" s="290"/>
      <c r="Y1436" s="290"/>
      <c r="Z1436" s="290"/>
      <c r="AA1436" s="290"/>
      <c r="AB1436" s="290"/>
      <c r="AC1436" s="290"/>
      <c r="AD1436" s="290"/>
      <c r="AE1436" s="290"/>
      <c r="AF1436" s="290"/>
      <c r="AG1436" s="290"/>
      <c r="AH1436" s="290"/>
      <c r="AI1436" s="290"/>
      <c r="AJ1436" s="290"/>
      <c r="AK1436" s="290"/>
      <c r="AL1436" s="290"/>
      <c r="AM1436" s="290"/>
      <c r="AN1436" s="290"/>
      <c r="AO1436" s="290"/>
      <c r="AP1436" s="290"/>
      <c r="AQ1436" s="290"/>
      <c r="AR1436" s="290"/>
      <c r="AS1436" s="290"/>
      <c r="AT1436" s="290"/>
      <c r="AU1436" s="290"/>
      <c r="AV1436" s="290"/>
      <c r="AW1436" s="290"/>
      <c r="AX1436" s="290"/>
      <c r="AY1436" s="290"/>
      <c r="AZ1436" s="290"/>
      <c r="BA1436" s="290"/>
      <c r="BB1436" s="290"/>
      <c r="BC1436" s="290"/>
      <c r="BD1436" s="290"/>
      <c r="BE1436" s="290"/>
      <c r="BF1436" s="290"/>
      <c r="BG1436" s="290"/>
      <c r="BH1436" s="290"/>
      <c r="BI1436" s="290"/>
      <c r="BJ1436" s="290"/>
      <c r="BK1436" s="290"/>
      <c r="BL1436" s="290"/>
      <c r="BM1436" s="290"/>
      <c r="BN1436" s="290"/>
      <c r="BO1436" s="290"/>
      <c r="BP1436" s="290"/>
      <c r="BQ1436" s="290"/>
      <c r="BR1436" s="290"/>
      <c r="BS1436" s="290"/>
      <c r="BT1436" s="290"/>
      <c r="BU1436" s="290"/>
      <c r="BV1436" s="290"/>
      <c r="BW1436" s="290"/>
      <c r="BX1436" s="290"/>
      <c r="BY1436" s="290"/>
      <c r="BZ1436" s="290"/>
      <c r="CA1436" s="290"/>
      <c r="CB1436" s="290"/>
      <c r="CC1436" s="290"/>
      <c r="CD1436" s="290"/>
      <c r="CE1436" s="290"/>
      <c r="CF1436" s="290"/>
      <c r="CG1436" s="290"/>
      <c r="CH1436" s="290"/>
      <c r="CI1436" s="290"/>
      <c r="CJ1436" s="290"/>
      <c r="CK1436" s="290"/>
      <c r="CL1436" s="290"/>
      <c r="CM1436" s="290"/>
      <c r="CN1436" s="290"/>
      <c r="CO1436" s="290"/>
      <c r="CP1436" s="290"/>
      <c r="CQ1436" s="290"/>
      <c r="CR1436" s="290"/>
      <c r="CS1436" s="290"/>
      <c r="CT1436" s="290"/>
      <c r="CU1436" s="290"/>
      <c r="CV1436" s="290"/>
      <c r="CW1436" s="290"/>
      <c r="CX1436" s="290"/>
      <c r="CY1436" s="290"/>
      <c r="CZ1436" s="290"/>
      <c r="DA1436" s="290"/>
      <c r="DB1436" s="290"/>
      <c r="DC1436" s="290"/>
      <c r="DD1436" s="290"/>
      <c r="DE1436" s="290"/>
      <c r="DF1436" s="290"/>
      <c r="DG1436" s="290"/>
      <c r="DH1436" s="290"/>
      <c r="DI1436" s="290"/>
      <c r="DJ1436" s="290"/>
      <c r="DK1436" s="290"/>
      <c r="DL1436" s="290"/>
      <c r="DM1436" s="290"/>
      <c r="DN1436" s="290"/>
      <c r="DO1436" s="290"/>
      <c r="DP1436" s="290"/>
      <c r="DQ1436" s="290"/>
      <c r="DR1436" s="290"/>
      <c r="DS1436" s="290"/>
      <c r="DT1436" s="290"/>
      <c r="DU1436" s="290"/>
      <c r="DV1436" s="290"/>
      <c r="DW1436" s="290"/>
      <c r="DX1436" s="290"/>
      <c r="DY1436" s="290"/>
      <c r="DZ1436" s="290"/>
      <c r="EA1436" s="290"/>
      <c r="EB1436" s="290"/>
      <c r="EC1436" s="290"/>
      <c r="ED1436" s="290"/>
      <c r="EE1436" s="290"/>
      <c r="EF1436" s="290"/>
      <c r="EG1436" s="290"/>
      <c r="EH1436" s="290"/>
      <c r="EI1436" s="290"/>
      <c r="EJ1436" s="290"/>
      <c r="EK1436" s="290"/>
    </row>
    <row r="1438" spans="1:141" s="289" customFormat="1" ht="24" customHeight="1" x14ac:dyDescent="0.2">
      <c r="A1438" s="130"/>
      <c r="B1438" s="130"/>
      <c r="C1438" s="130"/>
      <c r="D1438" s="130"/>
      <c r="E1438" s="140"/>
      <c r="F1438" s="141"/>
      <c r="G1438" s="141"/>
      <c r="H1438" s="130"/>
    </row>
    <row r="1439" spans="1:141" s="289" customFormat="1" ht="24" customHeight="1" x14ac:dyDescent="0.2">
      <c r="A1439" s="130"/>
      <c r="B1439" s="130"/>
      <c r="C1439" s="130"/>
      <c r="D1439" s="130"/>
      <c r="E1439" s="140"/>
      <c r="F1439" s="141"/>
      <c r="G1439" s="141"/>
      <c r="H1439" s="130"/>
    </row>
    <row r="1440" spans="1:141" s="289" customFormat="1" ht="24" customHeight="1" x14ac:dyDescent="0.2">
      <c r="A1440" s="130"/>
      <c r="B1440" s="130"/>
      <c r="C1440" s="130"/>
      <c r="D1440" s="130"/>
      <c r="E1440" s="140"/>
      <c r="F1440" s="141"/>
      <c r="G1440" s="141"/>
      <c r="H1440" s="130"/>
    </row>
    <row r="1441" spans="1:8" s="289" customFormat="1" ht="24" customHeight="1" x14ac:dyDescent="0.2">
      <c r="A1441" s="130"/>
      <c r="B1441" s="130"/>
      <c r="C1441" s="130"/>
      <c r="D1441" s="130"/>
      <c r="E1441" s="140"/>
      <c r="F1441" s="141"/>
      <c r="G1441" s="141"/>
      <c r="H1441" s="130"/>
    </row>
    <row r="1442" spans="1:8" s="289" customFormat="1" ht="24" customHeight="1" x14ac:dyDescent="0.2">
      <c r="A1442" s="130"/>
      <c r="B1442" s="130"/>
      <c r="C1442" s="130"/>
      <c r="D1442" s="130"/>
      <c r="E1442" s="140"/>
      <c r="F1442" s="141"/>
      <c r="G1442" s="141"/>
      <c r="H1442" s="130"/>
    </row>
    <row r="1443" spans="1:8" s="289" customFormat="1" ht="24" customHeight="1" x14ac:dyDescent="0.2">
      <c r="A1443" s="130"/>
      <c r="B1443" s="130"/>
      <c r="C1443" s="130"/>
      <c r="D1443" s="130"/>
      <c r="E1443" s="140"/>
      <c r="F1443" s="141"/>
      <c r="G1443" s="141"/>
      <c r="H1443" s="130"/>
    </row>
    <row r="1444" spans="1:8" s="289" customFormat="1" ht="24" customHeight="1" x14ac:dyDescent="0.2">
      <c r="A1444" s="130"/>
      <c r="B1444" s="130"/>
      <c r="C1444" s="130"/>
      <c r="D1444" s="130"/>
      <c r="E1444" s="140"/>
      <c r="F1444" s="141"/>
      <c r="G1444" s="141"/>
      <c r="H1444" s="130"/>
    </row>
    <row r="1445" spans="1:8" s="289" customFormat="1" ht="24" customHeight="1" x14ac:dyDescent="0.2">
      <c r="A1445" s="130"/>
      <c r="B1445" s="130"/>
      <c r="C1445" s="130"/>
      <c r="D1445" s="130"/>
      <c r="E1445" s="140"/>
      <c r="F1445" s="141"/>
      <c r="G1445" s="141"/>
      <c r="H1445" s="130"/>
    </row>
    <row r="1446" spans="1:8" s="289" customFormat="1" ht="24" customHeight="1" x14ac:dyDescent="0.2">
      <c r="A1446" s="130"/>
      <c r="B1446" s="130"/>
      <c r="C1446" s="130"/>
      <c r="D1446" s="130"/>
      <c r="E1446" s="140"/>
      <c r="F1446" s="141"/>
      <c r="G1446" s="141"/>
      <c r="H1446" s="130"/>
    </row>
    <row r="1447" spans="1:8" s="289" customFormat="1" ht="24" customHeight="1" x14ac:dyDescent="0.2">
      <c r="A1447" s="130"/>
      <c r="B1447" s="130"/>
      <c r="C1447" s="130"/>
      <c r="D1447" s="130"/>
      <c r="E1447" s="140"/>
      <c r="F1447" s="141"/>
      <c r="G1447" s="141"/>
      <c r="H1447" s="130"/>
    </row>
    <row r="1448" spans="1:8" s="289" customFormat="1" ht="24" customHeight="1" x14ac:dyDescent="0.2">
      <c r="A1448" s="130"/>
      <c r="B1448" s="130"/>
      <c r="C1448" s="130"/>
      <c r="D1448" s="130"/>
      <c r="E1448" s="140"/>
      <c r="F1448" s="141"/>
      <c r="G1448" s="141"/>
      <c r="H1448" s="130"/>
    </row>
    <row r="1449" spans="1:8" s="289" customFormat="1" ht="24" customHeight="1" x14ac:dyDescent="0.2">
      <c r="A1449" s="130"/>
      <c r="B1449" s="130"/>
      <c r="C1449" s="130"/>
      <c r="D1449" s="130"/>
      <c r="E1449" s="140"/>
      <c r="F1449" s="141"/>
      <c r="G1449" s="141"/>
      <c r="H1449" s="130"/>
    </row>
    <row r="1450" spans="1:8" s="289" customFormat="1" ht="24" customHeight="1" x14ac:dyDescent="0.2">
      <c r="A1450" s="130"/>
      <c r="B1450" s="130"/>
      <c r="C1450" s="130"/>
      <c r="D1450" s="130"/>
      <c r="E1450" s="140"/>
      <c r="F1450" s="141"/>
      <c r="G1450" s="141"/>
      <c r="H1450" s="130"/>
    </row>
    <row r="1451" spans="1:8" s="289" customFormat="1" ht="24" customHeight="1" x14ac:dyDescent="0.2">
      <c r="A1451" s="130"/>
      <c r="B1451" s="130"/>
      <c r="C1451" s="130"/>
      <c r="D1451" s="130"/>
      <c r="E1451" s="140"/>
      <c r="F1451" s="141"/>
      <c r="G1451" s="141"/>
      <c r="H1451" s="130"/>
    </row>
    <row r="1454" spans="1:8" s="289" customFormat="1" ht="24" customHeight="1" x14ac:dyDescent="0.2">
      <c r="A1454" s="130"/>
      <c r="B1454" s="130"/>
      <c r="C1454" s="130"/>
      <c r="D1454" s="130"/>
      <c r="E1454" s="140"/>
      <c r="F1454" s="141"/>
      <c r="G1454" s="141"/>
      <c r="H1454" s="130"/>
    </row>
    <row r="1455" spans="1:8" s="289" customFormat="1" ht="24" customHeight="1" x14ac:dyDescent="0.2">
      <c r="A1455" s="130"/>
      <c r="B1455" s="130"/>
      <c r="C1455" s="130"/>
      <c r="D1455" s="130"/>
      <c r="E1455" s="140"/>
      <c r="F1455" s="141"/>
      <c r="G1455" s="141"/>
      <c r="H1455" s="130"/>
    </row>
    <row r="1456" spans="1:8" s="289" customFormat="1" ht="24" customHeight="1" x14ac:dyDescent="0.2">
      <c r="A1456" s="130"/>
      <c r="B1456" s="130"/>
      <c r="C1456" s="130"/>
      <c r="D1456" s="130"/>
      <c r="E1456" s="140"/>
      <c r="F1456" s="141"/>
      <c r="G1456" s="141"/>
      <c r="H1456" s="130"/>
    </row>
    <row r="1457" spans="1:8" s="289" customFormat="1" ht="24" customHeight="1" x14ac:dyDescent="0.2">
      <c r="A1457" s="130"/>
      <c r="B1457" s="130"/>
      <c r="C1457" s="130"/>
      <c r="D1457" s="130"/>
      <c r="E1457" s="140"/>
      <c r="F1457" s="141"/>
      <c r="G1457" s="141"/>
      <c r="H1457" s="130"/>
    </row>
    <row r="1458" spans="1:8" s="289" customFormat="1" ht="24" customHeight="1" x14ac:dyDescent="0.2">
      <c r="A1458" s="130"/>
      <c r="B1458" s="130"/>
      <c r="C1458" s="130"/>
      <c r="D1458" s="130"/>
      <c r="E1458" s="140"/>
      <c r="F1458" s="141"/>
      <c r="G1458" s="141"/>
      <c r="H1458" s="130"/>
    </row>
    <row r="1459" spans="1:8" s="289" customFormat="1" ht="24" customHeight="1" x14ac:dyDescent="0.2">
      <c r="A1459" s="130"/>
      <c r="B1459" s="130"/>
      <c r="C1459" s="130"/>
      <c r="D1459" s="130"/>
      <c r="E1459" s="140"/>
      <c r="F1459" s="141"/>
      <c r="G1459" s="141"/>
      <c r="H1459" s="130"/>
    </row>
    <row r="1460" spans="1:8" s="289" customFormat="1" ht="24" customHeight="1" x14ac:dyDescent="0.2">
      <c r="A1460" s="130"/>
      <c r="B1460" s="130"/>
      <c r="C1460" s="130"/>
      <c r="D1460" s="130"/>
      <c r="E1460" s="140"/>
      <c r="F1460" s="141"/>
      <c r="G1460" s="141"/>
      <c r="H1460" s="130"/>
    </row>
    <row r="1461" spans="1:8" s="289" customFormat="1" ht="24" customHeight="1" x14ac:dyDescent="0.2">
      <c r="A1461" s="130"/>
      <c r="B1461" s="130"/>
      <c r="C1461" s="130"/>
      <c r="D1461" s="130"/>
      <c r="E1461" s="140"/>
      <c r="F1461" s="141"/>
      <c r="G1461" s="141"/>
      <c r="H1461" s="130"/>
    </row>
    <row r="1464" spans="1:8" s="289" customFormat="1" ht="24" customHeight="1" x14ac:dyDescent="0.2">
      <c r="A1464" s="130"/>
      <c r="B1464" s="130"/>
      <c r="C1464" s="130"/>
      <c r="D1464" s="130"/>
      <c r="E1464" s="140"/>
      <c r="F1464" s="141"/>
      <c r="G1464" s="141"/>
      <c r="H1464" s="130"/>
    </row>
    <row r="1465" spans="1:8" s="289" customFormat="1" ht="24" customHeight="1" x14ac:dyDescent="0.2">
      <c r="A1465" s="130"/>
      <c r="B1465" s="130"/>
      <c r="C1465" s="130"/>
      <c r="D1465" s="130"/>
      <c r="E1465" s="140"/>
      <c r="F1465" s="141"/>
      <c r="G1465" s="141"/>
      <c r="H1465" s="130"/>
    </row>
    <row r="1466" spans="1:8" s="289" customFormat="1" ht="24" customHeight="1" x14ac:dyDescent="0.2">
      <c r="A1466" s="130"/>
      <c r="B1466" s="130"/>
      <c r="C1466" s="130"/>
      <c r="D1466" s="130"/>
      <c r="E1466" s="140"/>
      <c r="F1466" s="141"/>
      <c r="G1466" s="141"/>
      <c r="H1466" s="130"/>
    </row>
    <row r="1467" spans="1:8" s="289" customFormat="1" ht="24" customHeight="1" x14ac:dyDescent="0.2">
      <c r="A1467" s="130"/>
      <c r="B1467" s="130"/>
      <c r="C1467" s="130"/>
      <c r="D1467" s="130"/>
      <c r="E1467" s="140"/>
      <c r="F1467" s="141"/>
      <c r="G1467" s="141"/>
      <c r="H1467" s="130"/>
    </row>
    <row r="1468" spans="1:8" s="289" customFormat="1" ht="24" customHeight="1" x14ac:dyDescent="0.2">
      <c r="A1468" s="130"/>
      <c r="B1468" s="130"/>
      <c r="C1468" s="130"/>
      <c r="D1468" s="130"/>
      <c r="E1468" s="140"/>
      <c r="F1468" s="141"/>
      <c r="G1468" s="141"/>
      <c r="H1468" s="130"/>
    </row>
    <row r="1469" spans="1:8" s="289" customFormat="1" ht="24" customHeight="1" x14ac:dyDescent="0.2">
      <c r="A1469" s="130"/>
      <c r="B1469" s="130"/>
      <c r="C1469" s="130"/>
      <c r="D1469" s="130"/>
      <c r="E1469" s="140"/>
      <c r="F1469" s="141"/>
      <c r="G1469" s="141"/>
      <c r="H1469" s="130"/>
    </row>
    <row r="1470" spans="1:8" s="289" customFormat="1" ht="24" customHeight="1" x14ac:dyDescent="0.2">
      <c r="A1470" s="130"/>
      <c r="B1470" s="130"/>
      <c r="C1470" s="130"/>
      <c r="D1470" s="130"/>
      <c r="E1470" s="140"/>
      <c r="F1470" s="141"/>
      <c r="G1470" s="141"/>
      <c r="H1470" s="130"/>
    </row>
    <row r="1471" spans="1:8" s="289" customFormat="1" ht="24" customHeight="1" x14ac:dyDescent="0.2">
      <c r="A1471" s="130"/>
      <c r="B1471" s="130"/>
      <c r="C1471" s="130"/>
      <c r="D1471" s="130"/>
      <c r="E1471" s="140"/>
      <c r="F1471" s="141"/>
      <c r="G1471" s="141"/>
      <c r="H1471" s="130"/>
    </row>
    <row r="1472" spans="1:8" s="289" customFormat="1" ht="24" customHeight="1" x14ac:dyDescent="0.2">
      <c r="A1472" s="130"/>
      <c r="B1472" s="130"/>
      <c r="C1472" s="130"/>
      <c r="D1472" s="130"/>
      <c r="E1472" s="140"/>
      <c r="F1472" s="141"/>
      <c r="G1472" s="141"/>
      <c r="H1472" s="130"/>
    </row>
    <row r="1486" spans="1:141" s="140" customFormat="1" ht="24" customHeight="1" x14ac:dyDescent="0.2">
      <c r="A1486" s="130"/>
      <c r="B1486" s="130"/>
      <c r="C1486" s="130"/>
      <c r="D1486" s="130"/>
      <c r="F1486" s="141"/>
      <c r="G1486" s="141"/>
      <c r="H1486" s="130"/>
      <c r="I1486" s="289"/>
      <c r="J1486" s="289"/>
      <c r="K1486" s="289"/>
      <c r="L1486" s="289"/>
      <c r="M1486" s="289"/>
      <c r="N1486" s="289"/>
      <c r="O1486" s="289"/>
      <c r="P1486" s="289"/>
      <c r="Q1486" s="289"/>
      <c r="R1486" s="289"/>
      <c r="S1486" s="289"/>
      <c r="T1486" s="289"/>
      <c r="U1486" s="290"/>
      <c r="V1486" s="290"/>
      <c r="W1486" s="290"/>
      <c r="X1486" s="290"/>
      <c r="Y1486" s="290"/>
      <c r="Z1486" s="290"/>
      <c r="AA1486" s="290"/>
      <c r="AB1486" s="290"/>
      <c r="AC1486" s="290"/>
      <c r="AD1486" s="290"/>
      <c r="AE1486" s="290"/>
      <c r="AF1486" s="290"/>
      <c r="AG1486" s="290"/>
      <c r="AH1486" s="290"/>
      <c r="AI1486" s="290"/>
      <c r="AJ1486" s="290"/>
      <c r="AK1486" s="290"/>
      <c r="AL1486" s="290"/>
      <c r="AM1486" s="290"/>
      <c r="AN1486" s="290"/>
      <c r="AO1486" s="290"/>
      <c r="AP1486" s="290"/>
      <c r="AQ1486" s="290"/>
      <c r="AR1486" s="290"/>
      <c r="AS1486" s="290"/>
      <c r="AT1486" s="290"/>
      <c r="AU1486" s="290"/>
      <c r="AV1486" s="290"/>
      <c r="AW1486" s="290"/>
      <c r="AX1486" s="290"/>
      <c r="AY1486" s="290"/>
      <c r="AZ1486" s="290"/>
      <c r="BA1486" s="290"/>
      <c r="BB1486" s="290"/>
      <c r="BC1486" s="290"/>
      <c r="BD1486" s="290"/>
      <c r="BE1486" s="290"/>
      <c r="BF1486" s="290"/>
      <c r="BG1486" s="290"/>
      <c r="BH1486" s="290"/>
      <c r="BI1486" s="290"/>
      <c r="BJ1486" s="290"/>
      <c r="BK1486" s="290"/>
      <c r="BL1486" s="290"/>
      <c r="BM1486" s="290"/>
      <c r="BN1486" s="290"/>
      <c r="BO1486" s="290"/>
      <c r="BP1486" s="290"/>
      <c r="BQ1486" s="290"/>
      <c r="BR1486" s="290"/>
      <c r="BS1486" s="290"/>
      <c r="BT1486" s="290"/>
      <c r="BU1486" s="290"/>
      <c r="BV1486" s="290"/>
      <c r="BW1486" s="290"/>
      <c r="BX1486" s="290"/>
      <c r="BY1486" s="290"/>
      <c r="BZ1486" s="290"/>
      <c r="CA1486" s="290"/>
      <c r="CB1486" s="290"/>
      <c r="CC1486" s="290"/>
      <c r="CD1486" s="290"/>
      <c r="CE1486" s="290"/>
      <c r="CF1486" s="290"/>
      <c r="CG1486" s="290"/>
      <c r="CH1486" s="290"/>
      <c r="CI1486" s="290"/>
      <c r="CJ1486" s="290"/>
      <c r="CK1486" s="290"/>
      <c r="CL1486" s="290"/>
      <c r="CM1486" s="290"/>
      <c r="CN1486" s="290"/>
      <c r="CO1486" s="290"/>
      <c r="CP1486" s="290"/>
      <c r="CQ1486" s="290"/>
      <c r="CR1486" s="290"/>
      <c r="CS1486" s="290"/>
      <c r="CT1486" s="290"/>
      <c r="CU1486" s="290"/>
      <c r="CV1486" s="290"/>
      <c r="CW1486" s="290"/>
      <c r="CX1486" s="290"/>
      <c r="CY1486" s="290"/>
      <c r="CZ1486" s="290"/>
      <c r="DA1486" s="290"/>
      <c r="DB1486" s="290"/>
      <c r="DC1486" s="290"/>
      <c r="DD1486" s="290"/>
      <c r="DE1486" s="290"/>
      <c r="DF1486" s="290"/>
      <c r="DG1486" s="290"/>
      <c r="DH1486" s="290"/>
      <c r="DI1486" s="290"/>
      <c r="DJ1486" s="290"/>
      <c r="DK1486" s="290"/>
      <c r="DL1486" s="290"/>
      <c r="DM1486" s="290"/>
      <c r="DN1486" s="290"/>
      <c r="DO1486" s="290"/>
      <c r="DP1486" s="290"/>
      <c r="DQ1486" s="290"/>
      <c r="DR1486" s="290"/>
      <c r="DS1486" s="290"/>
      <c r="DT1486" s="290"/>
      <c r="DU1486" s="290"/>
      <c r="DV1486" s="290"/>
      <c r="DW1486" s="290"/>
      <c r="DX1486" s="290"/>
      <c r="DY1486" s="290"/>
      <c r="DZ1486" s="290"/>
      <c r="EA1486" s="290"/>
      <c r="EB1486" s="290"/>
      <c r="EC1486" s="290"/>
      <c r="ED1486" s="290"/>
      <c r="EE1486" s="290"/>
      <c r="EF1486" s="290"/>
      <c r="EG1486" s="290"/>
      <c r="EH1486" s="290"/>
      <c r="EI1486" s="290"/>
      <c r="EJ1486" s="290"/>
      <c r="EK1486" s="290"/>
    </row>
    <row r="1488" spans="1:141" s="289" customFormat="1" ht="24" customHeight="1" x14ac:dyDescent="0.2">
      <c r="A1488" s="130"/>
      <c r="B1488" s="130"/>
      <c r="C1488" s="130"/>
      <c r="D1488" s="130"/>
      <c r="E1488" s="140"/>
      <c r="F1488" s="141"/>
      <c r="G1488" s="141"/>
      <c r="H1488" s="130"/>
    </row>
    <row r="1489" spans="1:8" s="289" customFormat="1" ht="24" customHeight="1" x14ac:dyDescent="0.2">
      <c r="A1489" s="130"/>
      <c r="B1489" s="130"/>
      <c r="C1489" s="130"/>
      <c r="D1489" s="130"/>
      <c r="E1489" s="140"/>
      <c r="F1489" s="141"/>
      <c r="G1489" s="141"/>
      <c r="H1489" s="130"/>
    </row>
    <row r="1490" spans="1:8" s="289" customFormat="1" ht="24" customHeight="1" x14ac:dyDescent="0.2">
      <c r="A1490" s="130"/>
      <c r="B1490" s="130"/>
      <c r="C1490" s="130"/>
      <c r="D1490" s="130"/>
      <c r="E1490" s="140"/>
      <c r="F1490" s="141"/>
      <c r="G1490" s="141"/>
      <c r="H1490" s="130"/>
    </row>
    <row r="1491" spans="1:8" s="289" customFormat="1" ht="24" customHeight="1" x14ac:dyDescent="0.2">
      <c r="A1491" s="130"/>
      <c r="B1491" s="130"/>
      <c r="C1491" s="130"/>
      <c r="D1491" s="130"/>
      <c r="E1491" s="140"/>
      <c r="F1491" s="141"/>
      <c r="G1491" s="141"/>
      <c r="H1491" s="130"/>
    </row>
    <row r="1492" spans="1:8" s="289" customFormat="1" ht="24" customHeight="1" x14ac:dyDescent="0.2">
      <c r="A1492" s="130"/>
      <c r="B1492" s="130"/>
      <c r="C1492" s="130"/>
      <c r="D1492" s="130"/>
      <c r="E1492" s="140"/>
      <c r="F1492" s="141"/>
      <c r="G1492" s="141"/>
      <c r="H1492" s="130"/>
    </row>
    <row r="1493" spans="1:8" s="289" customFormat="1" ht="24" customHeight="1" x14ac:dyDescent="0.2">
      <c r="A1493" s="130"/>
      <c r="B1493" s="130"/>
      <c r="C1493" s="130"/>
      <c r="D1493" s="130"/>
      <c r="E1493" s="140"/>
      <c r="F1493" s="141"/>
      <c r="G1493" s="141"/>
      <c r="H1493" s="130"/>
    </row>
    <row r="1494" spans="1:8" s="289" customFormat="1" ht="24" customHeight="1" x14ac:dyDescent="0.2">
      <c r="A1494" s="130"/>
      <c r="B1494" s="130"/>
      <c r="C1494" s="130"/>
      <c r="D1494" s="130"/>
      <c r="E1494" s="140"/>
      <c r="F1494" s="141"/>
      <c r="G1494" s="141"/>
      <c r="H1494" s="130"/>
    </row>
    <row r="1495" spans="1:8" s="289" customFormat="1" ht="24" customHeight="1" x14ac:dyDescent="0.2">
      <c r="A1495" s="130"/>
      <c r="B1495" s="130"/>
      <c r="C1495" s="130"/>
      <c r="D1495" s="130"/>
      <c r="E1495" s="140"/>
      <c r="F1495" s="141"/>
      <c r="G1495" s="141"/>
      <c r="H1495" s="130"/>
    </row>
    <row r="1496" spans="1:8" s="289" customFormat="1" ht="24" customHeight="1" x14ac:dyDescent="0.2">
      <c r="A1496" s="130"/>
      <c r="B1496" s="130"/>
      <c r="C1496" s="130"/>
      <c r="D1496" s="130"/>
      <c r="E1496" s="140"/>
      <c r="F1496" s="141"/>
      <c r="G1496" s="141"/>
      <c r="H1496" s="130"/>
    </row>
    <row r="1497" spans="1:8" s="289" customFormat="1" ht="24" customHeight="1" x14ac:dyDescent="0.2">
      <c r="A1497" s="130"/>
      <c r="B1497" s="130"/>
      <c r="C1497" s="130"/>
      <c r="D1497" s="130"/>
      <c r="E1497" s="140"/>
      <c r="F1497" s="141"/>
      <c r="G1497" s="141"/>
      <c r="H1497" s="130"/>
    </row>
    <row r="1498" spans="1:8" s="289" customFormat="1" ht="24" customHeight="1" x14ac:dyDescent="0.2">
      <c r="A1498" s="130"/>
      <c r="B1498" s="130"/>
      <c r="C1498" s="130"/>
      <c r="D1498" s="130"/>
      <c r="E1498" s="140"/>
      <c r="F1498" s="141"/>
      <c r="G1498" s="141"/>
      <c r="H1498" s="130"/>
    </row>
    <row r="1499" spans="1:8" s="289" customFormat="1" ht="24" customHeight="1" x14ac:dyDescent="0.2">
      <c r="A1499" s="130"/>
      <c r="B1499" s="130"/>
      <c r="C1499" s="130"/>
      <c r="D1499" s="130"/>
      <c r="E1499" s="140"/>
      <c r="F1499" s="141"/>
      <c r="G1499" s="141"/>
      <c r="H1499" s="130"/>
    </row>
    <row r="1500" spans="1:8" s="289" customFormat="1" ht="24" customHeight="1" x14ac:dyDescent="0.2">
      <c r="A1500" s="130"/>
      <c r="B1500" s="130"/>
      <c r="C1500" s="130"/>
      <c r="D1500" s="130"/>
      <c r="E1500" s="140"/>
      <c r="F1500" s="141"/>
      <c r="G1500" s="141"/>
      <c r="H1500" s="130"/>
    </row>
    <row r="1501" spans="1:8" s="289" customFormat="1" ht="24" customHeight="1" x14ac:dyDescent="0.2">
      <c r="A1501" s="130"/>
      <c r="B1501" s="130"/>
      <c r="C1501" s="130"/>
      <c r="D1501" s="130"/>
      <c r="E1501" s="140"/>
      <c r="F1501" s="141"/>
      <c r="G1501" s="141"/>
      <c r="H1501" s="130"/>
    </row>
    <row r="1504" spans="1:8" s="289" customFormat="1" ht="24" customHeight="1" x14ac:dyDescent="0.2">
      <c r="A1504" s="130"/>
      <c r="B1504" s="130"/>
      <c r="C1504" s="130"/>
      <c r="D1504" s="130"/>
      <c r="E1504" s="140"/>
      <c r="F1504" s="141"/>
      <c r="G1504" s="141"/>
      <c r="H1504" s="130"/>
    </row>
    <row r="1505" spans="1:8" s="289" customFormat="1" ht="24" customHeight="1" x14ac:dyDescent="0.2">
      <c r="A1505" s="130"/>
      <c r="B1505" s="130"/>
      <c r="C1505" s="130"/>
      <c r="D1505" s="130"/>
      <c r="E1505" s="140"/>
      <c r="F1505" s="141"/>
      <c r="G1505" s="141"/>
      <c r="H1505" s="130"/>
    </row>
    <row r="1506" spans="1:8" s="289" customFormat="1" ht="24" customHeight="1" x14ac:dyDescent="0.2">
      <c r="A1506" s="130"/>
      <c r="B1506" s="130"/>
      <c r="C1506" s="130"/>
      <c r="D1506" s="130"/>
      <c r="E1506" s="140"/>
      <c r="F1506" s="141"/>
      <c r="G1506" s="141"/>
      <c r="H1506" s="130"/>
    </row>
    <row r="1507" spans="1:8" s="289" customFormat="1" ht="24" customHeight="1" x14ac:dyDescent="0.2">
      <c r="A1507" s="130"/>
      <c r="B1507" s="130"/>
      <c r="C1507" s="130"/>
      <c r="D1507" s="130"/>
      <c r="E1507" s="140"/>
      <c r="F1507" s="141"/>
      <c r="G1507" s="141"/>
      <c r="H1507" s="130"/>
    </row>
    <row r="1508" spans="1:8" s="289" customFormat="1" ht="24" customHeight="1" x14ac:dyDescent="0.2">
      <c r="A1508" s="130"/>
      <c r="B1508" s="130"/>
      <c r="C1508" s="130"/>
      <c r="D1508" s="130"/>
      <c r="E1508" s="140"/>
      <c r="F1508" s="141"/>
      <c r="G1508" s="141"/>
      <c r="H1508" s="130"/>
    </row>
    <row r="1509" spans="1:8" s="289" customFormat="1" ht="24" customHeight="1" x14ac:dyDescent="0.2">
      <c r="A1509" s="130"/>
      <c r="B1509" s="130"/>
      <c r="C1509" s="130"/>
      <c r="D1509" s="130"/>
      <c r="E1509" s="140"/>
      <c r="F1509" s="141"/>
      <c r="G1509" s="141"/>
      <c r="H1509" s="130"/>
    </row>
    <row r="1510" spans="1:8" s="289" customFormat="1" ht="24" customHeight="1" x14ac:dyDescent="0.2">
      <c r="A1510" s="130"/>
      <c r="B1510" s="130"/>
      <c r="C1510" s="130"/>
      <c r="D1510" s="130"/>
      <c r="E1510" s="140"/>
      <c r="F1510" s="141"/>
      <c r="G1510" s="141"/>
      <c r="H1510" s="130"/>
    </row>
    <row r="1511" spans="1:8" s="289" customFormat="1" ht="24" customHeight="1" x14ac:dyDescent="0.2">
      <c r="A1511" s="130"/>
      <c r="B1511" s="130"/>
      <c r="C1511" s="130"/>
      <c r="D1511" s="130"/>
      <c r="E1511" s="140"/>
      <c r="F1511" s="141"/>
      <c r="G1511" s="141"/>
      <c r="H1511" s="130"/>
    </row>
    <row r="1514" spans="1:8" s="289" customFormat="1" ht="24" customHeight="1" x14ac:dyDescent="0.2">
      <c r="A1514" s="130"/>
      <c r="B1514" s="130"/>
      <c r="C1514" s="130"/>
      <c r="D1514" s="130"/>
      <c r="E1514" s="140"/>
      <c r="F1514" s="141"/>
      <c r="G1514" s="141"/>
      <c r="H1514" s="130"/>
    </row>
    <row r="1515" spans="1:8" s="289" customFormat="1" ht="24" customHeight="1" x14ac:dyDescent="0.2">
      <c r="A1515" s="130"/>
      <c r="B1515" s="130"/>
      <c r="C1515" s="130"/>
      <c r="D1515" s="130"/>
      <c r="E1515" s="140"/>
      <c r="F1515" s="141"/>
      <c r="G1515" s="141"/>
      <c r="H1515" s="130"/>
    </row>
    <row r="1516" spans="1:8" s="289" customFormat="1" ht="24" customHeight="1" x14ac:dyDescent="0.2">
      <c r="A1516" s="130"/>
      <c r="B1516" s="130"/>
      <c r="C1516" s="130"/>
      <c r="D1516" s="130"/>
      <c r="E1516" s="140"/>
      <c r="F1516" s="141"/>
      <c r="G1516" s="141"/>
      <c r="H1516" s="130"/>
    </row>
    <row r="1517" spans="1:8" s="289" customFormat="1" ht="24" customHeight="1" x14ac:dyDescent="0.2">
      <c r="A1517" s="130"/>
      <c r="B1517" s="130"/>
      <c r="C1517" s="130"/>
      <c r="D1517" s="130"/>
      <c r="E1517" s="140"/>
      <c r="F1517" s="141"/>
      <c r="G1517" s="141"/>
      <c r="H1517" s="130"/>
    </row>
    <row r="1518" spans="1:8" s="289" customFormat="1" ht="24" customHeight="1" x14ac:dyDescent="0.2">
      <c r="A1518" s="130"/>
      <c r="B1518" s="130"/>
      <c r="C1518" s="130"/>
      <c r="D1518" s="130"/>
      <c r="E1518" s="140"/>
      <c r="F1518" s="141"/>
      <c r="G1518" s="141"/>
      <c r="H1518" s="130"/>
    </row>
    <row r="1519" spans="1:8" s="289" customFormat="1" ht="24" customHeight="1" x14ac:dyDescent="0.2">
      <c r="A1519" s="130"/>
      <c r="B1519" s="130"/>
      <c r="C1519" s="130"/>
      <c r="D1519" s="130"/>
      <c r="E1519" s="140"/>
      <c r="F1519" s="141"/>
      <c r="G1519" s="141"/>
      <c r="H1519" s="130"/>
    </row>
    <row r="1520" spans="1:8" s="289" customFormat="1" ht="24" customHeight="1" x14ac:dyDescent="0.2">
      <c r="A1520" s="130"/>
      <c r="B1520" s="130"/>
      <c r="C1520" s="130"/>
      <c r="D1520" s="130"/>
      <c r="E1520" s="140"/>
      <c r="F1520" s="141"/>
      <c r="G1520" s="141"/>
      <c r="H1520" s="130"/>
    </row>
    <row r="1521" spans="1:141" s="289" customFormat="1" ht="24" customHeight="1" x14ac:dyDescent="0.2">
      <c r="A1521" s="130"/>
      <c r="B1521" s="130"/>
      <c r="C1521" s="130"/>
      <c r="D1521" s="130"/>
      <c r="E1521" s="140"/>
      <c r="F1521" s="141"/>
      <c r="G1521" s="141"/>
      <c r="H1521" s="130"/>
    </row>
    <row r="1522" spans="1:141" s="289" customFormat="1" ht="24" customHeight="1" x14ac:dyDescent="0.2">
      <c r="A1522" s="130"/>
      <c r="B1522" s="130"/>
      <c r="C1522" s="130"/>
      <c r="D1522" s="130"/>
      <c r="E1522" s="140"/>
      <c r="F1522" s="141"/>
      <c r="G1522" s="141"/>
      <c r="H1522" s="130"/>
    </row>
    <row r="1536" spans="1:141" s="140" customFormat="1" ht="24" customHeight="1" x14ac:dyDescent="0.2">
      <c r="A1536" s="130"/>
      <c r="B1536" s="130"/>
      <c r="C1536" s="130"/>
      <c r="D1536" s="130"/>
      <c r="F1536" s="141"/>
      <c r="G1536" s="141"/>
      <c r="H1536" s="130"/>
      <c r="I1536" s="289"/>
      <c r="J1536" s="289"/>
      <c r="K1536" s="289"/>
      <c r="L1536" s="289"/>
      <c r="M1536" s="289"/>
      <c r="N1536" s="289"/>
      <c r="O1536" s="289"/>
      <c r="P1536" s="289"/>
      <c r="Q1536" s="289"/>
      <c r="R1536" s="289"/>
      <c r="S1536" s="289"/>
      <c r="T1536" s="289"/>
      <c r="U1536" s="290"/>
      <c r="V1536" s="290"/>
      <c r="W1536" s="290"/>
      <c r="X1536" s="290"/>
      <c r="Y1536" s="290"/>
      <c r="Z1536" s="290"/>
      <c r="AA1536" s="290"/>
      <c r="AB1536" s="290"/>
      <c r="AC1536" s="290"/>
      <c r="AD1536" s="290"/>
      <c r="AE1536" s="290"/>
      <c r="AF1536" s="290"/>
      <c r="AG1536" s="290"/>
      <c r="AH1536" s="290"/>
      <c r="AI1536" s="290"/>
      <c r="AJ1536" s="290"/>
      <c r="AK1536" s="290"/>
      <c r="AL1536" s="290"/>
      <c r="AM1536" s="290"/>
      <c r="AN1536" s="290"/>
      <c r="AO1536" s="290"/>
      <c r="AP1536" s="290"/>
      <c r="AQ1536" s="290"/>
      <c r="AR1536" s="290"/>
      <c r="AS1536" s="290"/>
      <c r="AT1536" s="290"/>
      <c r="AU1536" s="290"/>
      <c r="AV1536" s="290"/>
      <c r="AW1536" s="290"/>
      <c r="AX1536" s="290"/>
      <c r="AY1536" s="290"/>
      <c r="AZ1536" s="290"/>
      <c r="BA1536" s="290"/>
      <c r="BB1536" s="290"/>
      <c r="BC1536" s="290"/>
      <c r="BD1536" s="290"/>
      <c r="BE1536" s="290"/>
      <c r="BF1536" s="290"/>
      <c r="BG1536" s="290"/>
      <c r="BH1536" s="290"/>
      <c r="BI1536" s="290"/>
      <c r="BJ1536" s="290"/>
      <c r="BK1536" s="290"/>
      <c r="BL1536" s="290"/>
      <c r="BM1536" s="290"/>
      <c r="BN1536" s="290"/>
      <c r="BO1536" s="290"/>
      <c r="BP1536" s="290"/>
      <c r="BQ1536" s="290"/>
      <c r="BR1536" s="290"/>
      <c r="BS1536" s="290"/>
      <c r="BT1536" s="290"/>
      <c r="BU1536" s="290"/>
      <c r="BV1536" s="290"/>
      <c r="BW1536" s="290"/>
      <c r="BX1536" s="290"/>
      <c r="BY1536" s="290"/>
      <c r="BZ1536" s="290"/>
      <c r="CA1536" s="290"/>
      <c r="CB1536" s="290"/>
      <c r="CC1536" s="290"/>
      <c r="CD1536" s="290"/>
      <c r="CE1536" s="290"/>
      <c r="CF1536" s="290"/>
      <c r="CG1536" s="290"/>
      <c r="CH1536" s="290"/>
      <c r="CI1536" s="290"/>
      <c r="CJ1536" s="290"/>
      <c r="CK1536" s="290"/>
      <c r="CL1536" s="290"/>
      <c r="CM1536" s="290"/>
      <c r="CN1536" s="290"/>
      <c r="CO1536" s="290"/>
      <c r="CP1536" s="290"/>
      <c r="CQ1536" s="290"/>
      <c r="CR1536" s="290"/>
      <c r="CS1536" s="290"/>
      <c r="CT1536" s="290"/>
      <c r="CU1536" s="290"/>
      <c r="CV1536" s="290"/>
      <c r="CW1536" s="290"/>
      <c r="CX1536" s="290"/>
      <c r="CY1536" s="290"/>
      <c r="CZ1536" s="290"/>
      <c r="DA1536" s="290"/>
      <c r="DB1536" s="290"/>
      <c r="DC1536" s="290"/>
      <c r="DD1536" s="290"/>
      <c r="DE1536" s="290"/>
      <c r="DF1536" s="290"/>
      <c r="DG1536" s="290"/>
      <c r="DH1536" s="290"/>
      <c r="DI1536" s="290"/>
      <c r="DJ1536" s="290"/>
      <c r="DK1536" s="290"/>
      <c r="DL1536" s="290"/>
      <c r="DM1536" s="290"/>
      <c r="DN1536" s="290"/>
      <c r="DO1536" s="290"/>
      <c r="DP1536" s="290"/>
      <c r="DQ1536" s="290"/>
      <c r="DR1536" s="290"/>
      <c r="DS1536" s="290"/>
      <c r="DT1536" s="290"/>
      <c r="DU1536" s="290"/>
      <c r="DV1536" s="290"/>
      <c r="DW1536" s="290"/>
      <c r="DX1536" s="290"/>
      <c r="DY1536" s="290"/>
      <c r="DZ1536" s="290"/>
      <c r="EA1536" s="290"/>
      <c r="EB1536" s="290"/>
      <c r="EC1536" s="290"/>
      <c r="ED1536" s="290"/>
      <c r="EE1536" s="290"/>
      <c r="EF1536" s="290"/>
      <c r="EG1536" s="290"/>
      <c r="EH1536" s="290"/>
      <c r="EI1536" s="290"/>
      <c r="EJ1536" s="290"/>
      <c r="EK1536" s="290"/>
    </row>
    <row r="1538" spans="1:8" s="289" customFormat="1" ht="24" customHeight="1" x14ac:dyDescent="0.2">
      <c r="A1538" s="130"/>
      <c r="B1538" s="130"/>
      <c r="C1538" s="130"/>
      <c r="D1538" s="130"/>
      <c r="E1538" s="140"/>
      <c r="F1538" s="141"/>
      <c r="G1538" s="141"/>
      <c r="H1538" s="130"/>
    </row>
    <row r="1539" spans="1:8" s="289" customFormat="1" ht="24" customHeight="1" x14ac:dyDescent="0.2">
      <c r="A1539" s="130"/>
      <c r="B1539" s="130"/>
      <c r="C1539" s="130"/>
      <c r="D1539" s="130"/>
      <c r="E1539" s="140"/>
      <c r="F1539" s="141"/>
      <c r="G1539" s="141"/>
      <c r="H1539" s="130"/>
    </row>
    <row r="1540" spans="1:8" s="289" customFormat="1" ht="24" customHeight="1" x14ac:dyDescent="0.2">
      <c r="A1540" s="130"/>
      <c r="B1540" s="130"/>
      <c r="C1540" s="130"/>
      <c r="D1540" s="130"/>
      <c r="E1540" s="140"/>
      <c r="F1540" s="141"/>
      <c r="G1540" s="141"/>
      <c r="H1540" s="130"/>
    </row>
    <row r="1541" spans="1:8" s="289" customFormat="1" ht="24" customHeight="1" x14ac:dyDescent="0.2">
      <c r="A1541" s="130"/>
      <c r="B1541" s="130"/>
      <c r="C1541" s="130"/>
      <c r="D1541" s="130"/>
      <c r="E1541" s="140"/>
      <c r="F1541" s="141"/>
      <c r="G1541" s="141"/>
      <c r="H1541" s="130"/>
    </row>
    <row r="1542" spans="1:8" s="289" customFormat="1" ht="24" customHeight="1" x14ac:dyDescent="0.2">
      <c r="A1542" s="130"/>
      <c r="B1542" s="130"/>
      <c r="C1542" s="130"/>
      <c r="D1542" s="130"/>
      <c r="E1542" s="140"/>
      <c r="F1542" s="141"/>
      <c r="G1542" s="141"/>
      <c r="H1542" s="130"/>
    </row>
    <row r="1543" spans="1:8" s="289" customFormat="1" ht="24" customHeight="1" x14ac:dyDescent="0.2">
      <c r="A1543" s="130"/>
      <c r="B1543" s="130"/>
      <c r="C1543" s="130"/>
      <c r="D1543" s="130"/>
      <c r="E1543" s="140"/>
      <c r="F1543" s="141"/>
      <c r="G1543" s="141"/>
      <c r="H1543" s="130"/>
    </row>
    <row r="1544" spans="1:8" s="289" customFormat="1" ht="24" customHeight="1" x14ac:dyDescent="0.2">
      <c r="A1544" s="130"/>
      <c r="B1544" s="130"/>
      <c r="C1544" s="130"/>
      <c r="D1544" s="130"/>
      <c r="E1544" s="140"/>
      <c r="F1544" s="141"/>
      <c r="G1544" s="141"/>
      <c r="H1544" s="130"/>
    </row>
    <row r="1545" spans="1:8" s="289" customFormat="1" ht="24" customHeight="1" x14ac:dyDescent="0.2">
      <c r="A1545" s="130"/>
      <c r="B1545" s="130"/>
      <c r="C1545" s="130"/>
      <c r="D1545" s="130"/>
      <c r="E1545" s="140"/>
      <c r="F1545" s="141"/>
      <c r="G1545" s="141"/>
      <c r="H1545" s="130"/>
    </row>
    <row r="1546" spans="1:8" s="289" customFormat="1" ht="24" customHeight="1" x14ac:dyDescent="0.2">
      <c r="A1546" s="130"/>
      <c r="B1546" s="130"/>
      <c r="C1546" s="130"/>
      <c r="D1546" s="130"/>
      <c r="E1546" s="140"/>
      <c r="F1546" s="141"/>
      <c r="G1546" s="141"/>
      <c r="H1546" s="130"/>
    </row>
    <row r="1547" spans="1:8" s="289" customFormat="1" ht="24" customHeight="1" x14ac:dyDescent="0.2">
      <c r="A1547" s="130"/>
      <c r="B1547" s="130"/>
      <c r="C1547" s="130"/>
      <c r="D1547" s="130"/>
      <c r="E1547" s="140"/>
      <c r="F1547" s="141"/>
      <c r="G1547" s="141"/>
      <c r="H1547" s="130"/>
    </row>
    <row r="1548" spans="1:8" s="289" customFormat="1" ht="24" customHeight="1" x14ac:dyDescent="0.2">
      <c r="A1548" s="130"/>
      <c r="B1548" s="130"/>
      <c r="C1548" s="130"/>
      <c r="D1548" s="130"/>
      <c r="E1548" s="140"/>
      <c r="F1548" s="141"/>
      <c r="G1548" s="141"/>
      <c r="H1548" s="130"/>
    </row>
    <row r="1549" spans="1:8" s="289" customFormat="1" ht="24" customHeight="1" x14ac:dyDescent="0.2">
      <c r="A1549" s="130"/>
      <c r="B1549" s="130"/>
      <c r="C1549" s="130"/>
      <c r="D1549" s="130"/>
      <c r="E1549" s="140"/>
      <c r="F1549" s="141"/>
      <c r="G1549" s="141"/>
      <c r="H1549" s="130"/>
    </row>
    <row r="1550" spans="1:8" s="289" customFormat="1" ht="24" customHeight="1" x14ac:dyDescent="0.2">
      <c r="A1550" s="130"/>
      <c r="B1550" s="130"/>
      <c r="C1550" s="130"/>
      <c r="D1550" s="130"/>
      <c r="E1550" s="140"/>
      <c r="F1550" s="141"/>
      <c r="G1550" s="141"/>
      <c r="H1550" s="130"/>
    </row>
    <row r="1551" spans="1:8" s="289" customFormat="1" ht="24" customHeight="1" x14ac:dyDescent="0.2">
      <c r="A1551" s="130"/>
      <c r="B1551" s="130"/>
      <c r="C1551" s="130"/>
      <c r="D1551" s="130"/>
      <c r="E1551" s="140"/>
      <c r="F1551" s="141"/>
      <c r="G1551" s="141"/>
      <c r="H1551" s="130"/>
    </row>
    <row r="1554" spans="1:8" s="289" customFormat="1" ht="24" customHeight="1" x14ac:dyDescent="0.2">
      <c r="A1554" s="130"/>
      <c r="B1554" s="130"/>
      <c r="C1554" s="130"/>
      <c r="D1554" s="130"/>
      <c r="E1554" s="140"/>
      <c r="F1554" s="141"/>
      <c r="G1554" s="141"/>
      <c r="H1554" s="130"/>
    </row>
    <row r="1555" spans="1:8" s="289" customFormat="1" ht="24" customHeight="1" x14ac:dyDescent="0.2">
      <c r="A1555" s="130"/>
      <c r="B1555" s="130"/>
      <c r="C1555" s="130"/>
      <c r="D1555" s="130"/>
      <c r="E1555" s="140"/>
      <c r="F1555" s="141"/>
      <c r="G1555" s="141"/>
      <c r="H1555" s="130"/>
    </row>
    <row r="1556" spans="1:8" s="289" customFormat="1" ht="24" customHeight="1" x14ac:dyDescent="0.2">
      <c r="A1556" s="130"/>
      <c r="B1556" s="130"/>
      <c r="C1556" s="130"/>
      <c r="D1556" s="130"/>
      <c r="E1556" s="140"/>
      <c r="F1556" s="141"/>
      <c r="G1556" s="141"/>
      <c r="H1556" s="130"/>
    </row>
    <row r="1557" spans="1:8" s="289" customFormat="1" ht="24" customHeight="1" x14ac:dyDescent="0.2">
      <c r="A1557" s="130"/>
      <c r="B1557" s="130"/>
      <c r="C1557" s="130"/>
      <c r="D1557" s="130"/>
      <c r="E1557" s="140"/>
      <c r="F1557" s="141"/>
      <c r="G1557" s="141"/>
      <c r="H1557" s="130"/>
    </row>
    <row r="1558" spans="1:8" s="289" customFormat="1" ht="24" customHeight="1" x14ac:dyDescent="0.2">
      <c r="A1558" s="130"/>
      <c r="B1558" s="130"/>
      <c r="C1558" s="130"/>
      <c r="D1558" s="130"/>
      <c r="E1558" s="140"/>
      <c r="F1558" s="141"/>
      <c r="G1558" s="141"/>
      <c r="H1558" s="130"/>
    </row>
    <row r="1559" spans="1:8" s="289" customFormat="1" ht="24" customHeight="1" x14ac:dyDescent="0.2">
      <c r="A1559" s="130"/>
      <c r="B1559" s="130"/>
      <c r="C1559" s="130"/>
      <c r="D1559" s="130"/>
      <c r="E1559" s="140"/>
      <c r="F1559" s="141"/>
      <c r="G1559" s="141"/>
      <c r="H1559" s="130"/>
    </row>
    <row r="1560" spans="1:8" s="289" customFormat="1" ht="24" customHeight="1" x14ac:dyDescent="0.2">
      <c r="A1560" s="130"/>
      <c r="B1560" s="130"/>
      <c r="C1560" s="130"/>
      <c r="D1560" s="130"/>
      <c r="E1560" s="140"/>
      <c r="F1560" s="141"/>
      <c r="G1560" s="141"/>
      <c r="H1560" s="130"/>
    </row>
    <row r="1561" spans="1:8" s="289" customFormat="1" ht="24" customHeight="1" x14ac:dyDescent="0.2">
      <c r="A1561" s="130"/>
      <c r="B1561" s="130"/>
      <c r="C1561" s="130"/>
      <c r="D1561" s="130"/>
      <c r="E1561" s="140"/>
      <c r="F1561" s="141"/>
      <c r="G1561" s="141"/>
      <c r="H1561" s="130"/>
    </row>
    <row r="1564" spans="1:8" s="289" customFormat="1" ht="24" customHeight="1" x14ac:dyDescent="0.2">
      <c r="A1564" s="130"/>
      <c r="B1564" s="130"/>
      <c r="C1564" s="130"/>
      <c r="D1564" s="130"/>
      <c r="E1564" s="140"/>
      <c r="F1564" s="141"/>
      <c r="G1564" s="141"/>
      <c r="H1564" s="130"/>
    </row>
    <row r="1565" spans="1:8" s="289" customFormat="1" ht="24" customHeight="1" x14ac:dyDescent="0.2">
      <c r="A1565" s="130"/>
      <c r="B1565" s="130"/>
      <c r="C1565" s="130"/>
      <c r="D1565" s="130"/>
      <c r="E1565" s="140"/>
      <c r="F1565" s="141"/>
      <c r="G1565" s="141"/>
      <c r="H1565" s="130"/>
    </row>
    <row r="1566" spans="1:8" s="289" customFormat="1" ht="24" customHeight="1" x14ac:dyDescent="0.2">
      <c r="A1566" s="130"/>
      <c r="B1566" s="130"/>
      <c r="C1566" s="130"/>
      <c r="D1566" s="130"/>
      <c r="E1566" s="140"/>
      <c r="F1566" s="141"/>
      <c r="G1566" s="141"/>
      <c r="H1566" s="130"/>
    </row>
    <row r="1567" spans="1:8" s="289" customFormat="1" ht="24" customHeight="1" x14ac:dyDescent="0.2">
      <c r="A1567" s="130"/>
      <c r="B1567" s="130"/>
      <c r="C1567" s="130"/>
      <c r="D1567" s="130"/>
      <c r="E1567" s="140"/>
      <c r="F1567" s="141"/>
      <c r="G1567" s="141"/>
      <c r="H1567" s="130"/>
    </row>
    <row r="1568" spans="1:8" s="289" customFormat="1" ht="24" customHeight="1" x14ac:dyDescent="0.2">
      <c r="A1568" s="130"/>
      <c r="B1568" s="130"/>
      <c r="C1568" s="130"/>
      <c r="D1568" s="130"/>
      <c r="E1568" s="140"/>
      <c r="F1568" s="141"/>
      <c r="G1568" s="141"/>
      <c r="H1568" s="130"/>
    </row>
    <row r="1569" spans="1:8" s="289" customFormat="1" ht="24" customHeight="1" x14ac:dyDescent="0.2">
      <c r="A1569" s="130"/>
      <c r="B1569" s="130"/>
      <c r="C1569" s="130"/>
      <c r="D1569" s="130"/>
      <c r="E1569" s="140"/>
      <c r="F1569" s="141"/>
      <c r="G1569" s="141"/>
      <c r="H1569" s="130"/>
    </row>
    <row r="1570" spans="1:8" s="289" customFormat="1" ht="24" customHeight="1" x14ac:dyDescent="0.2">
      <c r="A1570" s="130"/>
      <c r="B1570" s="130"/>
      <c r="C1570" s="130"/>
      <c r="D1570" s="130"/>
      <c r="E1570" s="140"/>
      <c r="F1570" s="141"/>
      <c r="G1570" s="141"/>
      <c r="H1570" s="130"/>
    </row>
    <row r="1571" spans="1:8" s="289" customFormat="1" ht="24" customHeight="1" x14ac:dyDescent="0.2">
      <c r="A1571" s="130"/>
      <c r="B1571" s="130"/>
      <c r="C1571" s="130"/>
      <c r="D1571" s="130"/>
      <c r="E1571" s="140"/>
      <c r="F1571" s="141"/>
      <c r="G1571" s="141"/>
      <c r="H1571" s="130"/>
    </row>
    <row r="1572" spans="1:8" s="289" customFormat="1" ht="24" customHeight="1" x14ac:dyDescent="0.2">
      <c r="A1572" s="130"/>
      <c r="B1572" s="130"/>
      <c r="C1572" s="130"/>
      <c r="D1572" s="130"/>
      <c r="E1572" s="140"/>
      <c r="F1572" s="141"/>
      <c r="G1572" s="141"/>
      <c r="H1572" s="130"/>
    </row>
    <row r="1586" spans="1:141" s="140" customFormat="1" ht="24" customHeight="1" x14ac:dyDescent="0.2">
      <c r="A1586" s="130"/>
      <c r="B1586" s="130"/>
      <c r="C1586" s="130"/>
      <c r="D1586" s="130"/>
      <c r="F1586" s="141"/>
      <c r="G1586" s="141"/>
      <c r="H1586" s="130"/>
      <c r="I1586" s="289"/>
      <c r="J1586" s="289"/>
      <c r="K1586" s="289"/>
      <c r="L1586" s="289"/>
      <c r="M1586" s="289"/>
      <c r="N1586" s="289"/>
      <c r="O1586" s="289"/>
      <c r="P1586" s="289"/>
      <c r="Q1586" s="289"/>
      <c r="R1586" s="289"/>
      <c r="S1586" s="289"/>
      <c r="T1586" s="289"/>
      <c r="U1586" s="290"/>
      <c r="V1586" s="290"/>
      <c r="W1586" s="290"/>
      <c r="X1586" s="290"/>
      <c r="Y1586" s="290"/>
      <c r="Z1586" s="290"/>
      <c r="AA1586" s="290"/>
      <c r="AB1586" s="290"/>
      <c r="AC1586" s="290"/>
      <c r="AD1586" s="290"/>
      <c r="AE1586" s="290"/>
      <c r="AF1586" s="290"/>
      <c r="AG1586" s="290"/>
      <c r="AH1586" s="290"/>
      <c r="AI1586" s="290"/>
      <c r="AJ1586" s="290"/>
      <c r="AK1586" s="290"/>
      <c r="AL1586" s="290"/>
      <c r="AM1586" s="290"/>
      <c r="AN1586" s="290"/>
      <c r="AO1586" s="290"/>
      <c r="AP1586" s="290"/>
      <c r="AQ1586" s="290"/>
      <c r="AR1586" s="290"/>
      <c r="AS1586" s="290"/>
      <c r="AT1586" s="290"/>
      <c r="AU1586" s="290"/>
      <c r="AV1586" s="290"/>
      <c r="AW1586" s="290"/>
      <c r="AX1586" s="290"/>
      <c r="AY1586" s="290"/>
      <c r="AZ1586" s="290"/>
      <c r="BA1586" s="290"/>
      <c r="BB1586" s="290"/>
      <c r="BC1586" s="290"/>
      <c r="BD1586" s="290"/>
      <c r="BE1586" s="290"/>
      <c r="BF1586" s="290"/>
      <c r="BG1586" s="290"/>
      <c r="BH1586" s="290"/>
      <c r="BI1586" s="290"/>
      <c r="BJ1586" s="290"/>
      <c r="BK1586" s="290"/>
      <c r="BL1586" s="290"/>
      <c r="BM1586" s="290"/>
      <c r="BN1586" s="290"/>
      <c r="BO1586" s="290"/>
      <c r="BP1586" s="290"/>
      <c r="BQ1586" s="290"/>
      <c r="BR1586" s="290"/>
      <c r="BS1586" s="290"/>
      <c r="BT1586" s="290"/>
      <c r="BU1586" s="290"/>
      <c r="BV1586" s="290"/>
      <c r="BW1586" s="290"/>
      <c r="BX1586" s="290"/>
      <c r="BY1586" s="290"/>
      <c r="BZ1586" s="290"/>
      <c r="CA1586" s="290"/>
      <c r="CB1586" s="290"/>
      <c r="CC1586" s="290"/>
      <c r="CD1586" s="290"/>
      <c r="CE1586" s="290"/>
      <c r="CF1586" s="290"/>
      <c r="CG1586" s="290"/>
      <c r="CH1586" s="290"/>
      <c r="CI1586" s="290"/>
      <c r="CJ1586" s="290"/>
      <c r="CK1586" s="290"/>
      <c r="CL1586" s="290"/>
      <c r="CM1586" s="290"/>
      <c r="CN1586" s="290"/>
      <c r="CO1586" s="290"/>
      <c r="CP1586" s="290"/>
      <c r="CQ1586" s="290"/>
      <c r="CR1586" s="290"/>
      <c r="CS1586" s="290"/>
      <c r="CT1586" s="290"/>
      <c r="CU1586" s="290"/>
      <c r="CV1586" s="290"/>
      <c r="CW1586" s="290"/>
      <c r="CX1586" s="290"/>
      <c r="CY1586" s="290"/>
      <c r="CZ1586" s="290"/>
      <c r="DA1586" s="290"/>
      <c r="DB1586" s="290"/>
      <c r="DC1586" s="290"/>
      <c r="DD1586" s="290"/>
      <c r="DE1586" s="290"/>
      <c r="DF1586" s="290"/>
      <c r="DG1586" s="290"/>
      <c r="DH1586" s="290"/>
      <c r="DI1586" s="290"/>
      <c r="DJ1586" s="290"/>
      <c r="DK1586" s="290"/>
      <c r="DL1586" s="290"/>
      <c r="DM1586" s="290"/>
      <c r="DN1586" s="290"/>
      <c r="DO1586" s="290"/>
      <c r="DP1586" s="290"/>
      <c r="DQ1586" s="290"/>
      <c r="DR1586" s="290"/>
      <c r="DS1586" s="290"/>
      <c r="DT1586" s="290"/>
      <c r="DU1586" s="290"/>
      <c r="DV1586" s="290"/>
      <c r="DW1586" s="290"/>
      <c r="DX1586" s="290"/>
      <c r="DY1586" s="290"/>
      <c r="DZ1586" s="290"/>
      <c r="EA1586" s="290"/>
      <c r="EB1586" s="290"/>
      <c r="EC1586" s="290"/>
      <c r="ED1586" s="290"/>
      <c r="EE1586" s="290"/>
      <c r="EF1586" s="290"/>
      <c r="EG1586" s="290"/>
      <c r="EH1586" s="290"/>
      <c r="EI1586" s="290"/>
      <c r="EJ1586" s="290"/>
      <c r="EK1586" s="290"/>
    </row>
    <row r="1588" spans="1:141" s="289" customFormat="1" ht="24" customHeight="1" x14ac:dyDescent="0.2">
      <c r="A1588" s="130"/>
      <c r="B1588" s="130"/>
      <c r="C1588" s="130"/>
      <c r="D1588" s="130"/>
      <c r="E1588" s="140"/>
      <c r="F1588" s="141"/>
      <c r="G1588" s="141"/>
      <c r="H1588" s="130"/>
    </row>
    <row r="1589" spans="1:141" s="289" customFormat="1" ht="24" customHeight="1" x14ac:dyDescent="0.2">
      <c r="A1589" s="130"/>
      <c r="B1589" s="130"/>
      <c r="C1589" s="130"/>
      <c r="D1589" s="130"/>
      <c r="E1589" s="140"/>
      <c r="F1589" s="141"/>
      <c r="G1589" s="141"/>
      <c r="H1589" s="130"/>
    </row>
    <row r="1590" spans="1:141" s="289" customFormat="1" ht="24" customHeight="1" x14ac:dyDescent="0.2">
      <c r="A1590" s="130"/>
      <c r="B1590" s="130"/>
      <c r="C1590" s="130"/>
      <c r="D1590" s="130"/>
      <c r="E1590" s="140"/>
      <c r="F1590" s="141"/>
      <c r="G1590" s="141"/>
      <c r="H1590" s="130"/>
    </row>
    <row r="1591" spans="1:141" s="289" customFormat="1" ht="24" customHeight="1" x14ac:dyDescent="0.2">
      <c r="A1591" s="130"/>
      <c r="B1591" s="130"/>
      <c r="C1591" s="130"/>
      <c r="D1591" s="130"/>
      <c r="E1591" s="140"/>
      <c r="F1591" s="141"/>
      <c r="G1591" s="141"/>
      <c r="H1591" s="130"/>
    </row>
    <row r="1592" spans="1:141" s="289" customFormat="1" ht="24" customHeight="1" x14ac:dyDescent="0.2">
      <c r="A1592" s="130"/>
      <c r="B1592" s="130"/>
      <c r="C1592" s="130"/>
      <c r="D1592" s="130"/>
      <c r="E1592" s="140"/>
      <c r="F1592" s="141"/>
      <c r="G1592" s="141"/>
      <c r="H1592" s="130"/>
    </row>
    <row r="1593" spans="1:141" s="289" customFormat="1" ht="24" customHeight="1" x14ac:dyDescent="0.2">
      <c r="A1593" s="130"/>
      <c r="B1593" s="130"/>
      <c r="C1593" s="130"/>
      <c r="D1593" s="130"/>
      <c r="E1593" s="140"/>
      <c r="F1593" s="141"/>
      <c r="G1593" s="141"/>
      <c r="H1593" s="130"/>
    </row>
    <row r="1594" spans="1:141" s="289" customFormat="1" ht="24" customHeight="1" x14ac:dyDescent="0.2">
      <c r="A1594" s="130"/>
      <c r="B1594" s="130"/>
      <c r="C1594" s="130"/>
      <c r="D1594" s="130"/>
      <c r="E1594" s="140"/>
      <c r="F1594" s="141"/>
      <c r="G1594" s="141"/>
      <c r="H1594" s="130"/>
    </row>
    <row r="1595" spans="1:141" s="289" customFormat="1" ht="24" customHeight="1" x14ac:dyDescent="0.2">
      <c r="A1595" s="130"/>
      <c r="B1595" s="130"/>
      <c r="C1595" s="130"/>
      <c r="D1595" s="130"/>
      <c r="E1595" s="140"/>
      <c r="F1595" s="141"/>
      <c r="G1595" s="141"/>
      <c r="H1595" s="130"/>
    </row>
    <row r="1596" spans="1:141" s="289" customFormat="1" ht="24" customHeight="1" x14ac:dyDescent="0.2">
      <c r="A1596" s="130"/>
      <c r="B1596" s="130"/>
      <c r="C1596" s="130"/>
      <c r="D1596" s="130"/>
      <c r="E1596" s="140"/>
      <c r="F1596" s="141"/>
      <c r="G1596" s="141"/>
      <c r="H1596" s="130"/>
    </row>
    <row r="1597" spans="1:141" s="289" customFormat="1" ht="24" customHeight="1" x14ac:dyDescent="0.2">
      <c r="A1597" s="130"/>
      <c r="B1597" s="130"/>
      <c r="C1597" s="130"/>
      <c r="D1597" s="130"/>
      <c r="E1597" s="140"/>
      <c r="F1597" s="141"/>
      <c r="G1597" s="141"/>
      <c r="H1597" s="130"/>
    </row>
    <row r="1598" spans="1:141" s="289" customFormat="1" ht="24" customHeight="1" x14ac:dyDescent="0.2">
      <c r="A1598" s="130"/>
      <c r="B1598" s="130"/>
      <c r="C1598" s="130"/>
      <c r="D1598" s="130"/>
      <c r="E1598" s="140"/>
      <c r="F1598" s="141"/>
      <c r="G1598" s="141"/>
      <c r="H1598" s="130"/>
    </row>
    <row r="1599" spans="1:141" s="289" customFormat="1" ht="24" customHeight="1" x14ac:dyDescent="0.2">
      <c r="A1599" s="130"/>
      <c r="B1599" s="130"/>
      <c r="C1599" s="130"/>
      <c r="D1599" s="130"/>
      <c r="E1599" s="140"/>
      <c r="F1599" s="141"/>
      <c r="G1599" s="141"/>
      <c r="H1599" s="130"/>
    </row>
    <row r="1600" spans="1:141" s="289" customFormat="1" ht="24" customHeight="1" x14ac:dyDescent="0.2">
      <c r="A1600" s="130"/>
      <c r="B1600" s="130"/>
      <c r="C1600" s="130"/>
      <c r="D1600" s="130"/>
      <c r="E1600" s="140"/>
      <c r="F1600" s="141"/>
      <c r="G1600" s="141"/>
      <c r="H1600" s="130"/>
    </row>
    <row r="1601" spans="1:8" s="289" customFormat="1" ht="24" customHeight="1" x14ac:dyDescent="0.2">
      <c r="A1601" s="130"/>
      <c r="B1601" s="130"/>
      <c r="C1601" s="130"/>
      <c r="D1601" s="130"/>
      <c r="E1601" s="140"/>
      <c r="F1601" s="141"/>
      <c r="G1601" s="141"/>
      <c r="H1601" s="130"/>
    </row>
    <row r="1604" spans="1:8" s="289" customFormat="1" ht="24" customHeight="1" x14ac:dyDescent="0.2">
      <c r="A1604" s="130"/>
      <c r="B1604" s="130"/>
      <c r="C1604" s="130"/>
      <c r="D1604" s="130"/>
      <c r="E1604" s="140"/>
      <c r="F1604" s="141"/>
      <c r="G1604" s="141"/>
      <c r="H1604" s="130"/>
    </row>
    <row r="1605" spans="1:8" s="289" customFormat="1" ht="24" customHeight="1" x14ac:dyDescent="0.2">
      <c r="A1605" s="130"/>
      <c r="B1605" s="130"/>
      <c r="C1605" s="130"/>
      <c r="D1605" s="130"/>
      <c r="E1605" s="140"/>
      <c r="F1605" s="141"/>
      <c r="G1605" s="141"/>
      <c r="H1605" s="130"/>
    </row>
    <row r="1606" spans="1:8" s="289" customFormat="1" ht="24" customHeight="1" x14ac:dyDescent="0.2">
      <c r="A1606" s="130"/>
      <c r="B1606" s="130"/>
      <c r="C1606" s="130"/>
      <c r="D1606" s="130"/>
      <c r="E1606" s="140"/>
      <c r="F1606" s="141"/>
      <c r="G1606" s="141"/>
      <c r="H1606" s="130"/>
    </row>
    <row r="1607" spans="1:8" s="289" customFormat="1" ht="24" customHeight="1" x14ac:dyDescent="0.2">
      <c r="A1607" s="130"/>
      <c r="B1607" s="130"/>
      <c r="C1607" s="130"/>
      <c r="D1607" s="130"/>
      <c r="E1607" s="140"/>
      <c r="F1607" s="141"/>
      <c r="G1607" s="141"/>
      <c r="H1607" s="130"/>
    </row>
    <row r="1608" spans="1:8" s="289" customFormat="1" ht="24" customHeight="1" x14ac:dyDescent="0.2">
      <c r="A1608" s="130"/>
      <c r="B1608" s="130"/>
      <c r="C1608" s="130"/>
      <c r="D1608" s="130"/>
      <c r="E1608" s="140"/>
      <c r="F1608" s="141"/>
      <c r="G1608" s="141"/>
      <c r="H1608" s="130"/>
    </row>
    <row r="1609" spans="1:8" s="289" customFormat="1" ht="24" customHeight="1" x14ac:dyDescent="0.2">
      <c r="A1609" s="130"/>
      <c r="B1609" s="130"/>
      <c r="C1609" s="130"/>
      <c r="D1609" s="130"/>
      <c r="E1609" s="140"/>
      <c r="F1609" s="141"/>
      <c r="G1609" s="141"/>
      <c r="H1609" s="130"/>
    </row>
    <row r="1610" spans="1:8" s="289" customFormat="1" ht="24" customHeight="1" x14ac:dyDescent="0.2">
      <c r="A1610" s="130"/>
      <c r="B1610" s="130"/>
      <c r="C1610" s="130"/>
      <c r="D1610" s="130"/>
      <c r="E1610" s="140"/>
      <c r="F1610" s="141"/>
      <c r="G1610" s="141"/>
      <c r="H1610" s="130"/>
    </row>
    <row r="1611" spans="1:8" s="289" customFormat="1" ht="24" customHeight="1" x14ac:dyDescent="0.2">
      <c r="A1611" s="130"/>
      <c r="B1611" s="130"/>
      <c r="C1611" s="130"/>
      <c r="D1611" s="130"/>
      <c r="E1611" s="140"/>
      <c r="F1611" s="141"/>
      <c r="G1611" s="141"/>
      <c r="H1611" s="130"/>
    </row>
    <row r="1614" spans="1:8" s="289" customFormat="1" ht="24" customHeight="1" x14ac:dyDescent="0.2">
      <c r="A1614" s="130"/>
      <c r="B1614" s="130"/>
      <c r="C1614" s="130"/>
      <c r="D1614" s="130"/>
      <c r="E1614" s="140"/>
      <c r="F1614" s="141"/>
      <c r="G1614" s="141"/>
      <c r="H1614" s="130"/>
    </row>
    <row r="1615" spans="1:8" s="289" customFormat="1" ht="24" customHeight="1" x14ac:dyDescent="0.2">
      <c r="A1615" s="130"/>
      <c r="B1615" s="130"/>
      <c r="C1615" s="130"/>
      <c r="D1615" s="130"/>
      <c r="E1615" s="140"/>
      <c r="F1615" s="141"/>
      <c r="G1615" s="141"/>
      <c r="H1615" s="130"/>
    </row>
    <row r="1616" spans="1:8" s="289" customFormat="1" ht="24" customHeight="1" x14ac:dyDescent="0.2">
      <c r="A1616" s="130"/>
      <c r="B1616" s="130"/>
      <c r="C1616" s="130"/>
      <c r="D1616" s="130"/>
      <c r="E1616" s="140"/>
      <c r="F1616" s="141"/>
      <c r="G1616" s="141"/>
      <c r="H1616" s="130"/>
    </row>
    <row r="1617" spans="1:8" s="289" customFormat="1" ht="24" customHeight="1" x14ac:dyDescent="0.2">
      <c r="A1617" s="130"/>
      <c r="B1617" s="130"/>
      <c r="C1617" s="130"/>
      <c r="D1617" s="130"/>
      <c r="E1617" s="140"/>
      <c r="F1617" s="141"/>
      <c r="G1617" s="141"/>
      <c r="H1617" s="130"/>
    </row>
    <row r="1618" spans="1:8" s="289" customFormat="1" ht="24" customHeight="1" x14ac:dyDescent="0.2">
      <c r="A1618" s="130"/>
      <c r="B1618" s="130"/>
      <c r="C1618" s="130"/>
      <c r="D1618" s="130"/>
      <c r="E1618" s="140"/>
      <c r="F1618" s="141"/>
      <c r="G1618" s="141"/>
      <c r="H1618" s="130"/>
    </row>
    <row r="1619" spans="1:8" s="289" customFormat="1" ht="24" customHeight="1" x14ac:dyDescent="0.2">
      <c r="A1619" s="130"/>
      <c r="B1619" s="130"/>
      <c r="C1619" s="130"/>
      <c r="D1619" s="130"/>
      <c r="E1619" s="140"/>
      <c r="F1619" s="141"/>
      <c r="G1619" s="141"/>
      <c r="H1619" s="130"/>
    </row>
    <row r="1620" spans="1:8" s="289" customFormat="1" ht="24" customHeight="1" x14ac:dyDescent="0.2">
      <c r="A1620" s="130"/>
      <c r="B1620" s="130"/>
      <c r="C1620" s="130"/>
      <c r="D1620" s="130"/>
      <c r="E1620" s="140"/>
      <c r="F1620" s="141"/>
      <c r="G1620" s="141"/>
      <c r="H1620" s="130"/>
    </row>
    <row r="1621" spans="1:8" s="289" customFormat="1" ht="24" customHeight="1" x14ac:dyDescent="0.2">
      <c r="A1621" s="130"/>
      <c r="B1621" s="130"/>
      <c r="C1621" s="130"/>
      <c r="D1621" s="130"/>
      <c r="E1621" s="140"/>
      <c r="F1621" s="141"/>
      <c r="G1621" s="141"/>
      <c r="H1621" s="130"/>
    </row>
    <row r="1622" spans="1:8" s="289" customFormat="1" ht="24" customHeight="1" x14ac:dyDescent="0.2">
      <c r="A1622" s="130"/>
      <c r="B1622" s="130"/>
      <c r="C1622" s="130"/>
      <c r="D1622" s="130"/>
      <c r="E1622" s="140"/>
      <c r="F1622" s="141"/>
      <c r="G1622" s="141"/>
      <c r="H1622" s="130"/>
    </row>
    <row r="1636" spans="1:141" s="140" customFormat="1" ht="24" customHeight="1" x14ac:dyDescent="0.2">
      <c r="A1636" s="130"/>
      <c r="B1636" s="130"/>
      <c r="C1636" s="130"/>
      <c r="D1636" s="130"/>
      <c r="F1636" s="141"/>
      <c r="G1636" s="141"/>
      <c r="H1636" s="130"/>
      <c r="I1636" s="289"/>
      <c r="J1636" s="289"/>
      <c r="K1636" s="289"/>
      <c r="L1636" s="289"/>
      <c r="M1636" s="289"/>
      <c r="N1636" s="289"/>
      <c r="O1636" s="289"/>
      <c r="P1636" s="289"/>
      <c r="Q1636" s="289"/>
      <c r="R1636" s="289"/>
      <c r="S1636" s="289"/>
      <c r="T1636" s="289"/>
      <c r="U1636" s="290"/>
      <c r="V1636" s="290"/>
      <c r="W1636" s="290"/>
      <c r="X1636" s="290"/>
      <c r="Y1636" s="290"/>
      <c r="Z1636" s="290"/>
      <c r="AA1636" s="290"/>
      <c r="AB1636" s="290"/>
      <c r="AC1636" s="290"/>
      <c r="AD1636" s="290"/>
      <c r="AE1636" s="290"/>
      <c r="AF1636" s="290"/>
      <c r="AG1636" s="290"/>
      <c r="AH1636" s="290"/>
      <c r="AI1636" s="290"/>
      <c r="AJ1636" s="290"/>
      <c r="AK1636" s="290"/>
      <c r="AL1636" s="290"/>
      <c r="AM1636" s="290"/>
      <c r="AN1636" s="290"/>
      <c r="AO1636" s="290"/>
      <c r="AP1636" s="290"/>
      <c r="AQ1636" s="290"/>
      <c r="AR1636" s="290"/>
      <c r="AS1636" s="290"/>
      <c r="AT1636" s="290"/>
      <c r="AU1636" s="290"/>
      <c r="AV1636" s="290"/>
      <c r="AW1636" s="290"/>
      <c r="AX1636" s="290"/>
      <c r="AY1636" s="290"/>
      <c r="AZ1636" s="290"/>
      <c r="BA1636" s="290"/>
      <c r="BB1636" s="290"/>
      <c r="BC1636" s="290"/>
      <c r="BD1636" s="290"/>
      <c r="BE1636" s="290"/>
      <c r="BF1636" s="290"/>
      <c r="BG1636" s="290"/>
      <c r="BH1636" s="290"/>
      <c r="BI1636" s="290"/>
      <c r="BJ1636" s="290"/>
      <c r="BK1636" s="290"/>
      <c r="BL1636" s="290"/>
      <c r="BM1636" s="290"/>
      <c r="BN1636" s="290"/>
      <c r="BO1636" s="290"/>
      <c r="BP1636" s="290"/>
      <c r="BQ1636" s="290"/>
      <c r="BR1636" s="290"/>
      <c r="BS1636" s="290"/>
      <c r="BT1636" s="290"/>
      <c r="BU1636" s="290"/>
      <c r="BV1636" s="290"/>
      <c r="BW1636" s="290"/>
      <c r="BX1636" s="290"/>
      <c r="BY1636" s="290"/>
      <c r="BZ1636" s="290"/>
      <c r="CA1636" s="290"/>
      <c r="CB1636" s="290"/>
      <c r="CC1636" s="290"/>
      <c r="CD1636" s="290"/>
      <c r="CE1636" s="290"/>
      <c r="CF1636" s="290"/>
      <c r="CG1636" s="290"/>
      <c r="CH1636" s="290"/>
      <c r="CI1636" s="290"/>
      <c r="CJ1636" s="290"/>
      <c r="CK1636" s="290"/>
      <c r="CL1636" s="290"/>
      <c r="CM1636" s="290"/>
      <c r="CN1636" s="290"/>
      <c r="CO1636" s="290"/>
      <c r="CP1636" s="290"/>
      <c r="CQ1636" s="290"/>
      <c r="CR1636" s="290"/>
      <c r="CS1636" s="290"/>
      <c r="CT1636" s="290"/>
      <c r="CU1636" s="290"/>
      <c r="CV1636" s="290"/>
      <c r="CW1636" s="290"/>
      <c r="CX1636" s="290"/>
      <c r="CY1636" s="290"/>
      <c r="CZ1636" s="290"/>
      <c r="DA1636" s="290"/>
      <c r="DB1636" s="290"/>
      <c r="DC1636" s="290"/>
      <c r="DD1636" s="290"/>
      <c r="DE1636" s="290"/>
      <c r="DF1636" s="290"/>
      <c r="DG1636" s="290"/>
      <c r="DH1636" s="290"/>
      <c r="DI1636" s="290"/>
      <c r="DJ1636" s="290"/>
      <c r="DK1636" s="290"/>
      <c r="DL1636" s="290"/>
      <c r="DM1636" s="290"/>
      <c r="DN1636" s="290"/>
      <c r="DO1636" s="290"/>
      <c r="DP1636" s="290"/>
      <c r="DQ1636" s="290"/>
      <c r="DR1636" s="290"/>
      <c r="DS1636" s="290"/>
      <c r="DT1636" s="290"/>
      <c r="DU1636" s="290"/>
      <c r="DV1636" s="290"/>
      <c r="DW1636" s="290"/>
      <c r="DX1636" s="290"/>
      <c r="DY1636" s="290"/>
      <c r="DZ1636" s="290"/>
      <c r="EA1636" s="290"/>
      <c r="EB1636" s="290"/>
      <c r="EC1636" s="290"/>
      <c r="ED1636" s="290"/>
      <c r="EE1636" s="290"/>
      <c r="EF1636" s="290"/>
      <c r="EG1636" s="290"/>
      <c r="EH1636" s="290"/>
      <c r="EI1636" s="290"/>
      <c r="EJ1636" s="290"/>
      <c r="EK1636" s="290"/>
    </row>
    <row r="1638" spans="1:141" s="289" customFormat="1" ht="24" customHeight="1" x14ac:dyDescent="0.2">
      <c r="A1638" s="130"/>
      <c r="B1638" s="130"/>
      <c r="C1638" s="130"/>
      <c r="D1638" s="130"/>
      <c r="E1638" s="140"/>
      <c r="F1638" s="141"/>
      <c r="G1638" s="141"/>
      <c r="H1638" s="130"/>
    </row>
    <row r="1639" spans="1:141" s="289" customFormat="1" ht="24" customHeight="1" x14ac:dyDescent="0.2">
      <c r="A1639" s="130"/>
      <c r="B1639" s="130"/>
      <c r="C1639" s="130"/>
      <c r="D1639" s="130"/>
      <c r="E1639" s="140"/>
      <c r="F1639" s="141"/>
      <c r="G1639" s="141"/>
      <c r="H1639" s="130"/>
    </row>
    <row r="1640" spans="1:141" s="289" customFormat="1" ht="24" customHeight="1" x14ac:dyDescent="0.2">
      <c r="A1640" s="130"/>
      <c r="B1640" s="130"/>
      <c r="C1640" s="130"/>
      <c r="D1640" s="130"/>
      <c r="E1640" s="140"/>
      <c r="F1640" s="141"/>
      <c r="G1640" s="141"/>
      <c r="H1640" s="130"/>
    </row>
    <row r="1641" spans="1:141" s="289" customFormat="1" ht="24" customHeight="1" x14ac:dyDescent="0.2">
      <c r="A1641" s="130"/>
      <c r="B1641" s="130"/>
      <c r="C1641" s="130"/>
      <c r="D1641" s="130"/>
      <c r="E1641" s="140"/>
      <c r="F1641" s="141"/>
      <c r="G1641" s="141"/>
      <c r="H1641" s="130"/>
    </row>
    <row r="1642" spans="1:141" s="289" customFormat="1" ht="24" customHeight="1" x14ac:dyDescent="0.2">
      <c r="A1642" s="130"/>
      <c r="B1642" s="130"/>
      <c r="C1642" s="130"/>
      <c r="D1642" s="130"/>
      <c r="E1642" s="140"/>
      <c r="F1642" s="141"/>
      <c r="G1642" s="141"/>
      <c r="H1642" s="130"/>
    </row>
    <row r="1643" spans="1:141" s="289" customFormat="1" ht="24" customHeight="1" x14ac:dyDescent="0.2">
      <c r="A1643" s="130"/>
      <c r="B1643" s="130"/>
      <c r="C1643" s="130"/>
      <c r="D1643" s="130"/>
      <c r="E1643" s="140"/>
      <c r="F1643" s="141"/>
      <c r="G1643" s="141"/>
      <c r="H1643" s="130"/>
    </row>
    <row r="1644" spans="1:141" s="289" customFormat="1" ht="24" customHeight="1" x14ac:dyDescent="0.2">
      <c r="A1644" s="130"/>
      <c r="B1644" s="130"/>
      <c r="C1644" s="130"/>
      <c r="D1644" s="130"/>
      <c r="E1644" s="140"/>
      <c r="F1644" s="141"/>
      <c r="G1644" s="141"/>
      <c r="H1644" s="130"/>
    </row>
    <row r="1645" spans="1:141" s="289" customFormat="1" ht="24" customHeight="1" x14ac:dyDescent="0.2">
      <c r="A1645" s="130"/>
      <c r="B1645" s="130"/>
      <c r="C1645" s="130"/>
      <c r="D1645" s="130"/>
      <c r="E1645" s="140"/>
      <c r="F1645" s="141"/>
      <c r="G1645" s="141"/>
      <c r="H1645" s="130"/>
    </row>
    <row r="1646" spans="1:141" s="289" customFormat="1" ht="24" customHeight="1" x14ac:dyDescent="0.2">
      <c r="A1646" s="130"/>
      <c r="B1646" s="130"/>
      <c r="C1646" s="130"/>
      <c r="D1646" s="130"/>
      <c r="E1646" s="140"/>
      <c r="F1646" s="141"/>
      <c r="G1646" s="141"/>
      <c r="H1646" s="130"/>
    </row>
    <row r="1647" spans="1:141" s="289" customFormat="1" ht="24" customHeight="1" x14ac:dyDescent="0.2">
      <c r="A1647" s="130"/>
      <c r="B1647" s="130"/>
      <c r="C1647" s="130"/>
      <c r="D1647" s="130"/>
      <c r="E1647" s="140"/>
      <c r="F1647" s="141"/>
      <c r="G1647" s="141"/>
      <c r="H1647" s="130"/>
    </row>
    <row r="1648" spans="1:141" s="289" customFormat="1" ht="24" customHeight="1" x14ac:dyDescent="0.2">
      <c r="A1648" s="130"/>
      <c r="B1648" s="130"/>
      <c r="C1648" s="130"/>
      <c r="D1648" s="130"/>
      <c r="E1648" s="140"/>
      <c r="F1648" s="141"/>
      <c r="G1648" s="141"/>
      <c r="H1648" s="130"/>
    </row>
    <row r="1649" spans="1:8" s="289" customFormat="1" ht="24" customHeight="1" x14ac:dyDescent="0.2">
      <c r="A1649" s="130"/>
      <c r="B1649" s="130"/>
      <c r="C1649" s="130"/>
      <c r="D1649" s="130"/>
      <c r="E1649" s="140"/>
      <c r="F1649" s="141"/>
      <c r="G1649" s="141"/>
      <c r="H1649" s="130"/>
    </row>
    <row r="1650" spans="1:8" s="289" customFormat="1" ht="24" customHeight="1" x14ac:dyDescent="0.2">
      <c r="A1650" s="130"/>
      <c r="B1650" s="130"/>
      <c r="C1650" s="130"/>
      <c r="D1650" s="130"/>
      <c r="E1650" s="140"/>
      <c r="F1650" s="141"/>
      <c r="G1650" s="141"/>
      <c r="H1650" s="130"/>
    </row>
    <row r="1651" spans="1:8" s="289" customFormat="1" ht="24" customHeight="1" x14ac:dyDescent="0.2">
      <c r="A1651" s="130"/>
      <c r="B1651" s="130"/>
      <c r="C1651" s="130"/>
      <c r="D1651" s="130"/>
      <c r="E1651" s="140"/>
      <c r="F1651" s="141"/>
      <c r="G1651" s="141"/>
      <c r="H1651" s="130"/>
    </row>
    <row r="1654" spans="1:8" s="289" customFormat="1" ht="24" customHeight="1" x14ac:dyDescent="0.2">
      <c r="A1654" s="130"/>
      <c r="B1654" s="130"/>
      <c r="C1654" s="130"/>
      <c r="D1654" s="130"/>
      <c r="E1654" s="140"/>
      <c r="F1654" s="141"/>
      <c r="G1654" s="141"/>
      <c r="H1654" s="130"/>
    </row>
    <row r="1655" spans="1:8" s="289" customFormat="1" ht="24" customHeight="1" x14ac:dyDescent="0.2">
      <c r="A1655" s="130"/>
      <c r="B1655" s="130"/>
      <c r="C1655" s="130"/>
      <c r="D1655" s="130"/>
      <c r="E1655" s="140"/>
      <c r="F1655" s="141"/>
      <c r="G1655" s="141"/>
      <c r="H1655" s="130"/>
    </row>
    <row r="1656" spans="1:8" s="289" customFormat="1" ht="24" customHeight="1" x14ac:dyDescent="0.2">
      <c r="A1656" s="130"/>
      <c r="B1656" s="130"/>
      <c r="C1656" s="130"/>
      <c r="D1656" s="130"/>
      <c r="E1656" s="140"/>
      <c r="F1656" s="141"/>
      <c r="G1656" s="141"/>
      <c r="H1656" s="130"/>
    </row>
    <row r="1657" spans="1:8" s="289" customFormat="1" ht="24" customHeight="1" x14ac:dyDescent="0.2">
      <c r="A1657" s="130"/>
      <c r="B1657" s="130"/>
      <c r="C1657" s="130"/>
      <c r="D1657" s="130"/>
      <c r="E1657" s="140"/>
      <c r="F1657" s="141"/>
      <c r="G1657" s="141"/>
      <c r="H1657" s="130"/>
    </row>
    <row r="1658" spans="1:8" s="289" customFormat="1" ht="24" customHeight="1" x14ac:dyDescent="0.2">
      <c r="A1658" s="130"/>
      <c r="B1658" s="130"/>
      <c r="C1658" s="130"/>
      <c r="D1658" s="130"/>
      <c r="E1658" s="140"/>
      <c r="F1658" s="141"/>
      <c r="G1658" s="141"/>
      <c r="H1658" s="130"/>
    </row>
    <row r="1659" spans="1:8" s="289" customFormat="1" ht="24" customHeight="1" x14ac:dyDescent="0.2">
      <c r="A1659" s="130"/>
      <c r="B1659" s="130"/>
      <c r="C1659" s="130"/>
      <c r="D1659" s="130"/>
      <c r="E1659" s="140"/>
      <c r="F1659" s="141"/>
      <c r="G1659" s="141"/>
      <c r="H1659" s="130"/>
    </row>
    <row r="1660" spans="1:8" s="289" customFormat="1" ht="24" customHeight="1" x14ac:dyDescent="0.2">
      <c r="A1660" s="130"/>
      <c r="B1660" s="130"/>
      <c r="C1660" s="130"/>
      <c r="D1660" s="130"/>
      <c r="E1660" s="140"/>
      <c r="F1660" s="141"/>
      <c r="G1660" s="141"/>
      <c r="H1660" s="130"/>
    </row>
    <row r="1661" spans="1:8" s="289" customFormat="1" ht="24" customHeight="1" x14ac:dyDescent="0.2">
      <c r="A1661" s="130"/>
      <c r="B1661" s="130"/>
      <c r="C1661" s="130"/>
      <c r="D1661" s="130"/>
      <c r="E1661" s="140"/>
      <c r="F1661" s="141"/>
      <c r="G1661" s="141"/>
      <c r="H1661" s="130"/>
    </row>
    <row r="1664" spans="1:8" s="289" customFormat="1" ht="24" customHeight="1" x14ac:dyDescent="0.2">
      <c r="A1664" s="130"/>
      <c r="B1664" s="130"/>
      <c r="C1664" s="130"/>
      <c r="D1664" s="130"/>
      <c r="E1664" s="140"/>
      <c r="F1664" s="141"/>
      <c r="G1664" s="141"/>
      <c r="H1664" s="130"/>
    </row>
    <row r="1665" spans="1:8" s="289" customFormat="1" ht="24" customHeight="1" x14ac:dyDescent="0.2">
      <c r="A1665" s="130"/>
      <c r="B1665" s="130"/>
      <c r="C1665" s="130"/>
      <c r="D1665" s="130"/>
      <c r="E1665" s="140"/>
      <c r="F1665" s="141"/>
      <c r="G1665" s="141"/>
      <c r="H1665" s="130"/>
    </row>
    <row r="1666" spans="1:8" s="289" customFormat="1" ht="24" customHeight="1" x14ac:dyDescent="0.2">
      <c r="A1666" s="130"/>
      <c r="B1666" s="130"/>
      <c r="C1666" s="130"/>
      <c r="D1666" s="130"/>
      <c r="E1666" s="140"/>
      <c r="F1666" s="141"/>
      <c r="G1666" s="141"/>
      <c r="H1666" s="130"/>
    </row>
    <row r="1667" spans="1:8" s="289" customFormat="1" ht="24" customHeight="1" x14ac:dyDescent="0.2">
      <c r="A1667" s="130"/>
      <c r="B1667" s="130"/>
      <c r="C1667" s="130"/>
      <c r="D1667" s="130"/>
      <c r="E1667" s="140"/>
      <c r="F1667" s="141"/>
      <c r="G1667" s="141"/>
      <c r="H1667" s="130"/>
    </row>
    <row r="1668" spans="1:8" s="289" customFormat="1" ht="24" customHeight="1" x14ac:dyDescent="0.2">
      <c r="A1668" s="130"/>
      <c r="B1668" s="130"/>
      <c r="C1668" s="130"/>
      <c r="D1668" s="130"/>
      <c r="E1668" s="140"/>
      <c r="F1668" s="141"/>
      <c r="G1668" s="141"/>
      <c r="H1668" s="130"/>
    </row>
    <row r="1669" spans="1:8" s="289" customFormat="1" ht="24" customHeight="1" x14ac:dyDescent="0.2">
      <c r="A1669" s="130"/>
      <c r="B1669" s="130"/>
      <c r="C1669" s="130"/>
      <c r="D1669" s="130"/>
      <c r="E1669" s="140"/>
      <c r="F1669" s="141"/>
      <c r="G1669" s="141"/>
      <c r="H1669" s="130"/>
    </row>
    <row r="1670" spans="1:8" s="289" customFormat="1" ht="24" customHeight="1" x14ac:dyDescent="0.2">
      <c r="A1670" s="130"/>
      <c r="B1670" s="130"/>
      <c r="C1670" s="130"/>
      <c r="D1670" s="130"/>
      <c r="E1670" s="140"/>
      <c r="F1670" s="141"/>
      <c r="G1670" s="141"/>
      <c r="H1670" s="130"/>
    </row>
    <row r="1671" spans="1:8" s="289" customFormat="1" ht="24" customHeight="1" x14ac:dyDescent="0.2">
      <c r="A1671" s="130"/>
      <c r="B1671" s="130"/>
      <c r="C1671" s="130"/>
      <c r="D1671" s="130"/>
      <c r="E1671" s="140"/>
      <c r="F1671" s="141"/>
      <c r="G1671" s="141"/>
      <c r="H1671" s="130"/>
    </row>
    <row r="1672" spans="1:8" s="289" customFormat="1" ht="24" customHeight="1" x14ac:dyDescent="0.2">
      <c r="A1672" s="130"/>
      <c r="B1672" s="130"/>
      <c r="C1672" s="130"/>
      <c r="D1672" s="130"/>
      <c r="E1672" s="140"/>
      <c r="F1672" s="141"/>
      <c r="G1672" s="141"/>
      <c r="H1672" s="130"/>
    </row>
    <row r="1686" spans="1:141" s="140" customFormat="1" ht="24" customHeight="1" x14ac:dyDescent="0.2">
      <c r="A1686" s="130"/>
      <c r="B1686" s="130"/>
      <c r="C1686" s="130"/>
      <c r="D1686" s="130"/>
      <c r="F1686" s="141"/>
      <c r="G1686" s="141"/>
      <c r="H1686" s="130"/>
      <c r="I1686" s="289"/>
      <c r="J1686" s="289"/>
      <c r="K1686" s="289"/>
      <c r="L1686" s="289"/>
      <c r="M1686" s="289"/>
      <c r="N1686" s="289"/>
      <c r="O1686" s="289"/>
      <c r="P1686" s="289"/>
      <c r="Q1686" s="289"/>
      <c r="R1686" s="289"/>
      <c r="S1686" s="289"/>
      <c r="T1686" s="289"/>
      <c r="U1686" s="290"/>
      <c r="V1686" s="290"/>
      <c r="W1686" s="290"/>
      <c r="X1686" s="290"/>
      <c r="Y1686" s="290"/>
      <c r="Z1686" s="290"/>
      <c r="AA1686" s="290"/>
      <c r="AB1686" s="290"/>
      <c r="AC1686" s="290"/>
      <c r="AD1686" s="290"/>
      <c r="AE1686" s="290"/>
      <c r="AF1686" s="290"/>
      <c r="AG1686" s="290"/>
      <c r="AH1686" s="290"/>
      <c r="AI1686" s="290"/>
      <c r="AJ1686" s="290"/>
      <c r="AK1686" s="290"/>
      <c r="AL1686" s="290"/>
      <c r="AM1686" s="290"/>
      <c r="AN1686" s="290"/>
      <c r="AO1686" s="290"/>
      <c r="AP1686" s="290"/>
      <c r="AQ1686" s="290"/>
      <c r="AR1686" s="290"/>
      <c r="AS1686" s="290"/>
      <c r="AT1686" s="290"/>
      <c r="AU1686" s="290"/>
      <c r="AV1686" s="290"/>
      <c r="AW1686" s="290"/>
      <c r="AX1686" s="290"/>
      <c r="AY1686" s="290"/>
      <c r="AZ1686" s="290"/>
      <c r="BA1686" s="290"/>
      <c r="BB1686" s="290"/>
      <c r="BC1686" s="290"/>
      <c r="BD1686" s="290"/>
      <c r="BE1686" s="290"/>
      <c r="BF1686" s="290"/>
      <c r="BG1686" s="290"/>
      <c r="BH1686" s="290"/>
      <c r="BI1686" s="290"/>
      <c r="BJ1686" s="290"/>
      <c r="BK1686" s="290"/>
      <c r="BL1686" s="290"/>
      <c r="BM1686" s="290"/>
      <c r="BN1686" s="290"/>
      <c r="BO1686" s="290"/>
      <c r="BP1686" s="290"/>
      <c r="BQ1686" s="290"/>
      <c r="BR1686" s="290"/>
      <c r="BS1686" s="290"/>
      <c r="BT1686" s="290"/>
      <c r="BU1686" s="290"/>
      <c r="BV1686" s="290"/>
      <c r="BW1686" s="290"/>
      <c r="BX1686" s="290"/>
      <c r="BY1686" s="290"/>
      <c r="BZ1686" s="290"/>
      <c r="CA1686" s="290"/>
      <c r="CB1686" s="290"/>
      <c r="CC1686" s="290"/>
      <c r="CD1686" s="290"/>
      <c r="CE1686" s="290"/>
      <c r="CF1686" s="290"/>
      <c r="CG1686" s="290"/>
      <c r="CH1686" s="290"/>
      <c r="CI1686" s="290"/>
      <c r="CJ1686" s="290"/>
      <c r="CK1686" s="290"/>
      <c r="CL1686" s="290"/>
      <c r="CM1686" s="290"/>
      <c r="CN1686" s="290"/>
      <c r="CO1686" s="290"/>
      <c r="CP1686" s="290"/>
      <c r="CQ1686" s="290"/>
      <c r="CR1686" s="290"/>
      <c r="CS1686" s="290"/>
      <c r="CT1686" s="290"/>
      <c r="CU1686" s="290"/>
      <c r="CV1686" s="290"/>
      <c r="CW1686" s="290"/>
      <c r="CX1686" s="290"/>
      <c r="CY1686" s="290"/>
      <c r="CZ1686" s="290"/>
      <c r="DA1686" s="290"/>
      <c r="DB1686" s="290"/>
      <c r="DC1686" s="290"/>
      <c r="DD1686" s="290"/>
      <c r="DE1686" s="290"/>
      <c r="DF1686" s="290"/>
      <c r="DG1686" s="290"/>
      <c r="DH1686" s="290"/>
      <c r="DI1686" s="290"/>
      <c r="DJ1686" s="290"/>
      <c r="DK1686" s="290"/>
      <c r="DL1686" s="290"/>
      <c r="DM1686" s="290"/>
      <c r="DN1686" s="290"/>
      <c r="DO1686" s="290"/>
      <c r="DP1686" s="290"/>
      <c r="DQ1686" s="290"/>
      <c r="DR1686" s="290"/>
      <c r="DS1686" s="290"/>
      <c r="DT1686" s="290"/>
      <c r="DU1686" s="290"/>
      <c r="DV1686" s="290"/>
      <c r="DW1686" s="290"/>
      <c r="DX1686" s="290"/>
      <c r="DY1686" s="290"/>
      <c r="DZ1686" s="290"/>
      <c r="EA1686" s="290"/>
      <c r="EB1686" s="290"/>
      <c r="EC1686" s="290"/>
      <c r="ED1686" s="290"/>
      <c r="EE1686" s="290"/>
      <c r="EF1686" s="290"/>
      <c r="EG1686" s="290"/>
      <c r="EH1686" s="290"/>
      <c r="EI1686" s="290"/>
      <c r="EJ1686" s="290"/>
      <c r="EK1686" s="290"/>
    </row>
    <row r="1688" spans="1:141" s="289" customFormat="1" ht="24" customHeight="1" x14ac:dyDescent="0.2">
      <c r="A1688" s="130"/>
      <c r="B1688" s="130"/>
      <c r="C1688" s="130"/>
      <c r="D1688" s="130"/>
      <c r="E1688" s="140"/>
      <c r="F1688" s="141"/>
      <c r="G1688" s="141"/>
      <c r="H1688" s="130"/>
    </row>
    <row r="1689" spans="1:141" s="289" customFormat="1" ht="24" customHeight="1" x14ac:dyDescent="0.2">
      <c r="A1689" s="130"/>
      <c r="B1689" s="130"/>
      <c r="C1689" s="130"/>
      <c r="D1689" s="130"/>
      <c r="E1689" s="140"/>
      <c r="F1689" s="141"/>
      <c r="G1689" s="141"/>
      <c r="H1689" s="130"/>
    </row>
    <row r="1690" spans="1:141" s="289" customFormat="1" ht="24" customHeight="1" x14ac:dyDescent="0.2">
      <c r="A1690" s="130"/>
      <c r="B1690" s="130"/>
      <c r="C1690" s="130"/>
      <c r="D1690" s="130"/>
      <c r="E1690" s="140"/>
      <c r="F1690" s="141"/>
      <c r="G1690" s="141"/>
      <c r="H1690" s="130"/>
    </row>
    <row r="1691" spans="1:141" s="289" customFormat="1" ht="24" customHeight="1" x14ac:dyDescent="0.2">
      <c r="A1691" s="130"/>
      <c r="B1691" s="130"/>
      <c r="C1691" s="130"/>
      <c r="D1691" s="130"/>
      <c r="E1691" s="140"/>
      <c r="F1691" s="141"/>
      <c r="G1691" s="141"/>
      <c r="H1691" s="130"/>
    </row>
    <row r="1692" spans="1:141" s="289" customFormat="1" ht="24" customHeight="1" x14ac:dyDescent="0.2">
      <c r="A1692" s="130"/>
      <c r="B1692" s="130"/>
      <c r="C1692" s="130"/>
      <c r="D1692" s="130"/>
      <c r="E1692" s="140"/>
      <c r="F1692" s="141"/>
      <c r="G1692" s="141"/>
      <c r="H1692" s="130"/>
    </row>
    <row r="1693" spans="1:141" s="289" customFormat="1" ht="24" customHeight="1" x14ac:dyDescent="0.2">
      <c r="A1693" s="130"/>
      <c r="B1693" s="130"/>
      <c r="C1693" s="130"/>
      <c r="D1693" s="130"/>
      <c r="E1693" s="140"/>
      <c r="F1693" s="141"/>
      <c r="G1693" s="141"/>
      <c r="H1693" s="130"/>
    </row>
    <row r="1694" spans="1:141" s="289" customFormat="1" ht="24" customHeight="1" x14ac:dyDescent="0.2">
      <c r="A1694" s="130"/>
      <c r="B1694" s="130"/>
      <c r="C1694" s="130"/>
      <c r="D1694" s="130"/>
      <c r="E1694" s="140"/>
      <c r="F1694" s="141"/>
      <c r="G1694" s="141"/>
      <c r="H1694" s="130"/>
    </row>
    <row r="1695" spans="1:141" s="289" customFormat="1" ht="24" customHeight="1" x14ac:dyDescent="0.2">
      <c r="A1695" s="130"/>
      <c r="B1695" s="130"/>
      <c r="C1695" s="130"/>
      <c r="D1695" s="130"/>
      <c r="E1695" s="140"/>
      <c r="F1695" s="141"/>
      <c r="G1695" s="141"/>
      <c r="H1695" s="130"/>
    </row>
    <row r="1696" spans="1:141" s="289" customFormat="1" ht="24" customHeight="1" x14ac:dyDescent="0.2">
      <c r="A1696" s="130"/>
      <c r="B1696" s="130"/>
      <c r="C1696" s="130"/>
      <c r="D1696" s="130"/>
      <c r="E1696" s="140"/>
      <c r="F1696" s="141"/>
      <c r="G1696" s="141"/>
      <c r="H1696" s="130"/>
    </row>
    <row r="1697" spans="1:8" s="289" customFormat="1" ht="24" customHeight="1" x14ac:dyDescent="0.2">
      <c r="A1697" s="130"/>
      <c r="B1697" s="130"/>
      <c r="C1697" s="130"/>
      <c r="D1697" s="130"/>
      <c r="E1697" s="140"/>
      <c r="F1697" s="141"/>
      <c r="G1697" s="141"/>
      <c r="H1697" s="130"/>
    </row>
    <row r="1698" spans="1:8" s="289" customFormat="1" ht="24" customHeight="1" x14ac:dyDescent="0.2">
      <c r="A1698" s="130"/>
      <c r="B1698" s="130"/>
      <c r="C1698" s="130"/>
      <c r="D1698" s="130"/>
      <c r="E1698" s="140"/>
      <c r="F1698" s="141"/>
      <c r="G1698" s="141"/>
      <c r="H1698" s="130"/>
    </row>
    <row r="1699" spans="1:8" s="289" customFormat="1" ht="24" customHeight="1" x14ac:dyDescent="0.2">
      <c r="A1699" s="130"/>
      <c r="B1699" s="130"/>
      <c r="C1699" s="130"/>
      <c r="D1699" s="130"/>
      <c r="E1699" s="140"/>
      <c r="F1699" s="141"/>
      <c r="G1699" s="141"/>
      <c r="H1699" s="130"/>
    </row>
    <row r="1700" spans="1:8" s="289" customFormat="1" ht="24" customHeight="1" x14ac:dyDescent="0.2">
      <c r="A1700" s="130"/>
      <c r="B1700" s="130"/>
      <c r="C1700" s="130"/>
      <c r="D1700" s="130"/>
      <c r="E1700" s="140"/>
      <c r="F1700" s="141"/>
      <c r="G1700" s="141"/>
      <c r="H1700" s="130"/>
    </row>
    <row r="1701" spans="1:8" s="289" customFormat="1" ht="24" customHeight="1" x14ac:dyDescent="0.2">
      <c r="A1701" s="130"/>
      <c r="B1701" s="130"/>
      <c r="C1701" s="130"/>
      <c r="D1701" s="130"/>
      <c r="E1701" s="140"/>
      <c r="F1701" s="141"/>
      <c r="G1701" s="141"/>
      <c r="H1701" s="130"/>
    </row>
    <row r="1704" spans="1:8" s="289" customFormat="1" ht="24" customHeight="1" x14ac:dyDescent="0.2">
      <c r="A1704" s="130"/>
      <c r="B1704" s="130"/>
      <c r="C1704" s="130"/>
      <c r="D1704" s="130"/>
      <c r="E1704" s="140"/>
      <c r="F1704" s="141"/>
      <c r="G1704" s="141"/>
      <c r="H1704" s="130"/>
    </row>
    <row r="1705" spans="1:8" s="289" customFormat="1" ht="24" customHeight="1" x14ac:dyDescent="0.2">
      <c r="A1705" s="130"/>
      <c r="B1705" s="130"/>
      <c r="C1705" s="130"/>
      <c r="D1705" s="130"/>
      <c r="E1705" s="140"/>
      <c r="F1705" s="141"/>
      <c r="G1705" s="141"/>
      <c r="H1705" s="130"/>
    </row>
    <row r="1706" spans="1:8" s="289" customFormat="1" ht="24" customHeight="1" x14ac:dyDescent="0.2">
      <c r="A1706" s="130"/>
      <c r="B1706" s="130"/>
      <c r="C1706" s="130"/>
      <c r="D1706" s="130"/>
      <c r="E1706" s="140"/>
      <c r="F1706" s="141"/>
      <c r="G1706" s="141"/>
      <c r="H1706" s="130"/>
    </row>
    <row r="1707" spans="1:8" s="289" customFormat="1" ht="24" customHeight="1" x14ac:dyDescent="0.2">
      <c r="A1707" s="130"/>
      <c r="B1707" s="130"/>
      <c r="C1707" s="130"/>
      <c r="D1707" s="130"/>
      <c r="E1707" s="140"/>
      <c r="F1707" s="141"/>
      <c r="G1707" s="141"/>
      <c r="H1707" s="130"/>
    </row>
    <row r="1708" spans="1:8" s="289" customFormat="1" ht="24" customHeight="1" x14ac:dyDescent="0.2">
      <c r="A1708" s="130"/>
      <c r="B1708" s="130"/>
      <c r="C1708" s="130"/>
      <c r="D1708" s="130"/>
      <c r="E1708" s="140"/>
      <c r="F1708" s="141"/>
      <c r="G1708" s="141"/>
      <c r="H1708" s="130"/>
    </row>
    <row r="1709" spans="1:8" s="289" customFormat="1" ht="24" customHeight="1" x14ac:dyDescent="0.2">
      <c r="A1709" s="130"/>
      <c r="B1709" s="130"/>
      <c r="C1709" s="130"/>
      <c r="D1709" s="130"/>
      <c r="E1709" s="140"/>
      <c r="F1709" s="141"/>
      <c r="G1709" s="141"/>
      <c r="H1709" s="130"/>
    </row>
    <row r="1710" spans="1:8" s="289" customFormat="1" ht="24" customHeight="1" x14ac:dyDescent="0.2">
      <c r="A1710" s="130"/>
      <c r="B1710" s="130"/>
      <c r="C1710" s="130"/>
      <c r="D1710" s="130"/>
      <c r="E1710" s="140"/>
      <c r="F1710" s="141"/>
      <c r="G1710" s="141"/>
      <c r="H1710" s="130"/>
    </row>
    <row r="1711" spans="1:8" s="289" customFormat="1" ht="24" customHeight="1" x14ac:dyDescent="0.2">
      <c r="A1711" s="130"/>
      <c r="B1711" s="130"/>
      <c r="C1711" s="130"/>
      <c r="D1711" s="130"/>
      <c r="E1711" s="140"/>
      <c r="F1711" s="141"/>
      <c r="G1711" s="141"/>
      <c r="H1711" s="130"/>
    </row>
    <row r="1714" spans="1:8" s="289" customFormat="1" ht="24" customHeight="1" x14ac:dyDescent="0.2">
      <c r="A1714" s="130"/>
      <c r="B1714" s="130"/>
      <c r="C1714" s="130"/>
      <c r="D1714" s="130"/>
      <c r="E1714" s="140"/>
      <c r="F1714" s="141"/>
      <c r="G1714" s="141"/>
      <c r="H1714" s="130"/>
    </row>
    <row r="1715" spans="1:8" s="289" customFormat="1" ht="24" customHeight="1" x14ac:dyDescent="0.2">
      <c r="A1715" s="130"/>
      <c r="B1715" s="130"/>
      <c r="C1715" s="130"/>
      <c r="D1715" s="130"/>
      <c r="E1715" s="140"/>
      <c r="F1715" s="141"/>
      <c r="G1715" s="141"/>
      <c r="H1715" s="130"/>
    </row>
    <row r="1716" spans="1:8" s="289" customFormat="1" ht="24" customHeight="1" x14ac:dyDescent="0.2">
      <c r="A1716" s="130"/>
      <c r="B1716" s="130"/>
      <c r="C1716" s="130"/>
      <c r="D1716" s="130"/>
      <c r="E1716" s="140"/>
      <c r="F1716" s="141"/>
      <c r="G1716" s="141"/>
      <c r="H1716" s="130"/>
    </row>
    <row r="1717" spans="1:8" s="289" customFormat="1" ht="24" customHeight="1" x14ac:dyDescent="0.2">
      <c r="A1717" s="130"/>
      <c r="B1717" s="130"/>
      <c r="C1717" s="130"/>
      <c r="D1717" s="130"/>
      <c r="E1717" s="140"/>
      <c r="F1717" s="141"/>
      <c r="G1717" s="141"/>
      <c r="H1717" s="130"/>
    </row>
    <row r="1718" spans="1:8" s="289" customFormat="1" ht="24" customHeight="1" x14ac:dyDescent="0.2">
      <c r="A1718" s="130"/>
      <c r="B1718" s="130"/>
      <c r="C1718" s="130"/>
      <c r="D1718" s="130"/>
      <c r="E1718" s="140"/>
      <c r="F1718" s="141"/>
      <c r="G1718" s="141"/>
      <c r="H1718" s="130"/>
    </row>
    <row r="1719" spans="1:8" s="289" customFormat="1" ht="24" customHeight="1" x14ac:dyDescent="0.2">
      <c r="A1719" s="130"/>
      <c r="B1719" s="130"/>
      <c r="C1719" s="130"/>
      <c r="D1719" s="130"/>
      <c r="E1719" s="140"/>
      <c r="F1719" s="141"/>
      <c r="G1719" s="141"/>
      <c r="H1719" s="130"/>
    </row>
    <row r="1720" spans="1:8" s="289" customFormat="1" ht="24" customHeight="1" x14ac:dyDescent="0.2">
      <c r="A1720" s="130"/>
      <c r="B1720" s="130"/>
      <c r="C1720" s="130"/>
      <c r="D1720" s="130"/>
      <c r="E1720" s="140"/>
      <c r="F1720" s="141"/>
      <c r="G1720" s="141"/>
      <c r="H1720" s="130"/>
    </row>
    <row r="1721" spans="1:8" s="289" customFormat="1" ht="24" customHeight="1" x14ac:dyDescent="0.2">
      <c r="A1721" s="130"/>
      <c r="B1721" s="130"/>
      <c r="C1721" s="130"/>
      <c r="D1721" s="130"/>
      <c r="E1721" s="140"/>
      <c r="F1721" s="141"/>
      <c r="G1721" s="141"/>
      <c r="H1721" s="130"/>
    </row>
    <row r="1722" spans="1:8" s="289" customFormat="1" ht="24" customHeight="1" x14ac:dyDescent="0.2">
      <c r="A1722" s="130"/>
      <c r="B1722" s="130"/>
      <c r="C1722" s="130"/>
      <c r="D1722" s="130"/>
      <c r="E1722" s="140"/>
      <c r="F1722" s="141"/>
      <c r="G1722" s="141"/>
      <c r="H1722" s="130"/>
    </row>
    <row r="1736" spans="1:141" s="140" customFormat="1" ht="24" customHeight="1" x14ac:dyDescent="0.2">
      <c r="A1736" s="130"/>
      <c r="B1736" s="130"/>
      <c r="C1736" s="130"/>
      <c r="D1736" s="130"/>
      <c r="F1736" s="141"/>
      <c r="G1736" s="141"/>
      <c r="H1736" s="130"/>
      <c r="I1736" s="289"/>
      <c r="J1736" s="289"/>
      <c r="K1736" s="289"/>
      <c r="L1736" s="289"/>
      <c r="M1736" s="289"/>
      <c r="N1736" s="289"/>
      <c r="O1736" s="289"/>
      <c r="P1736" s="289"/>
      <c r="Q1736" s="289"/>
      <c r="R1736" s="289"/>
      <c r="S1736" s="289"/>
      <c r="T1736" s="289"/>
      <c r="U1736" s="290"/>
      <c r="V1736" s="290"/>
      <c r="W1736" s="290"/>
      <c r="X1736" s="290"/>
      <c r="Y1736" s="290"/>
      <c r="Z1736" s="290"/>
      <c r="AA1736" s="290"/>
      <c r="AB1736" s="290"/>
      <c r="AC1736" s="290"/>
      <c r="AD1736" s="290"/>
      <c r="AE1736" s="290"/>
      <c r="AF1736" s="290"/>
      <c r="AG1736" s="290"/>
      <c r="AH1736" s="290"/>
      <c r="AI1736" s="290"/>
      <c r="AJ1736" s="290"/>
      <c r="AK1736" s="290"/>
      <c r="AL1736" s="290"/>
      <c r="AM1736" s="290"/>
      <c r="AN1736" s="290"/>
      <c r="AO1736" s="290"/>
      <c r="AP1736" s="290"/>
      <c r="AQ1736" s="290"/>
      <c r="AR1736" s="290"/>
      <c r="AS1736" s="290"/>
      <c r="AT1736" s="290"/>
      <c r="AU1736" s="290"/>
      <c r="AV1736" s="290"/>
      <c r="AW1736" s="290"/>
      <c r="AX1736" s="290"/>
      <c r="AY1736" s="290"/>
      <c r="AZ1736" s="290"/>
      <c r="BA1736" s="290"/>
      <c r="BB1736" s="290"/>
      <c r="BC1736" s="290"/>
      <c r="BD1736" s="290"/>
      <c r="BE1736" s="290"/>
      <c r="BF1736" s="290"/>
      <c r="BG1736" s="290"/>
      <c r="BH1736" s="290"/>
      <c r="BI1736" s="290"/>
      <c r="BJ1736" s="290"/>
      <c r="BK1736" s="290"/>
      <c r="BL1736" s="290"/>
      <c r="BM1736" s="290"/>
      <c r="BN1736" s="290"/>
      <c r="BO1736" s="290"/>
      <c r="BP1736" s="290"/>
      <c r="BQ1736" s="290"/>
      <c r="BR1736" s="290"/>
      <c r="BS1736" s="290"/>
      <c r="BT1736" s="290"/>
      <c r="BU1736" s="290"/>
      <c r="BV1736" s="290"/>
      <c r="BW1736" s="290"/>
      <c r="BX1736" s="290"/>
      <c r="BY1736" s="290"/>
      <c r="BZ1736" s="290"/>
      <c r="CA1736" s="290"/>
      <c r="CB1736" s="290"/>
      <c r="CC1736" s="290"/>
      <c r="CD1736" s="290"/>
      <c r="CE1736" s="290"/>
      <c r="CF1736" s="290"/>
      <c r="CG1736" s="290"/>
      <c r="CH1736" s="290"/>
      <c r="CI1736" s="290"/>
      <c r="CJ1736" s="290"/>
      <c r="CK1736" s="290"/>
      <c r="CL1736" s="290"/>
      <c r="CM1736" s="290"/>
      <c r="CN1736" s="290"/>
      <c r="CO1736" s="290"/>
      <c r="CP1736" s="290"/>
      <c r="CQ1736" s="290"/>
      <c r="CR1736" s="290"/>
      <c r="CS1736" s="290"/>
      <c r="CT1736" s="290"/>
      <c r="CU1736" s="290"/>
      <c r="CV1736" s="290"/>
      <c r="CW1736" s="290"/>
      <c r="CX1736" s="290"/>
      <c r="CY1736" s="290"/>
      <c r="CZ1736" s="290"/>
      <c r="DA1736" s="290"/>
      <c r="DB1736" s="290"/>
      <c r="DC1736" s="290"/>
      <c r="DD1736" s="290"/>
      <c r="DE1736" s="290"/>
      <c r="DF1736" s="290"/>
      <c r="DG1736" s="290"/>
      <c r="DH1736" s="290"/>
      <c r="DI1736" s="290"/>
      <c r="DJ1736" s="290"/>
      <c r="DK1736" s="290"/>
      <c r="DL1736" s="290"/>
      <c r="DM1736" s="290"/>
      <c r="DN1736" s="290"/>
      <c r="DO1736" s="290"/>
      <c r="DP1736" s="290"/>
      <c r="DQ1736" s="290"/>
      <c r="DR1736" s="290"/>
      <c r="DS1736" s="290"/>
      <c r="DT1736" s="290"/>
      <c r="DU1736" s="290"/>
      <c r="DV1736" s="290"/>
      <c r="DW1736" s="290"/>
      <c r="DX1736" s="290"/>
      <c r="DY1736" s="290"/>
      <c r="DZ1736" s="290"/>
      <c r="EA1736" s="290"/>
      <c r="EB1736" s="290"/>
      <c r="EC1736" s="290"/>
      <c r="ED1736" s="290"/>
      <c r="EE1736" s="290"/>
      <c r="EF1736" s="290"/>
      <c r="EG1736" s="290"/>
      <c r="EH1736" s="290"/>
      <c r="EI1736" s="290"/>
      <c r="EJ1736" s="290"/>
      <c r="EK1736" s="290"/>
    </row>
    <row r="1738" spans="1:141" s="289" customFormat="1" ht="24" customHeight="1" x14ac:dyDescent="0.2">
      <c r="A1738" s="130"/>
      <c r="B1738" s="130"/>
      <c r="C1738" s="130"/>
      <c r="D1738" s="130"/>
      <c r="E1738" s="140"/>
      <c r="F1738" s="141"/>
      <c r="G1738" s="141"/>
      <c r="H1738" s="130"/>
    </row>
    <row r="1739" spans="1:141" s="289" customFormat="1" ht="24" customHeight="1" x14ac:dyDescent="0.2">
      <c r="A1739" s="130"/>
      <c r="B1739" s="130"/>
      <c r="C1739" s="130"/>
      <c r="D1739" s="130"/>
      <c r="E1739" s="140"/>
      <c r="F1739" s="141"/>
      <c r="G1739" s="141"/>
      <c r="H1739" s="130"/>
    </row>
    <row r="1740" spans="1:141" s="289" customFormat="1" ht="24" customHeight="1" x14ac:dyDescent="0.2">
      <c r="A1740" s="130"/>
      <c r="B1740" s="130"/>
      <c r="C1740" s="130"/>
      <c r="D1740" s="130"/>
      <c r="E1740" s="140"/>
      <c r="F1740" s="141"/>
      <c r="G1740" s="141"/>
      <c r="H1740" s="130"/>
    </row>
    <row r="1741" spans="1:141" s="289" customFormat="1" ht="24" customHeight="1" x14ac:dyDescent="0.2">
      <c r="A1741" s="130"/>
      <c r="B1741" s="130"/>
      <c r="C1741" s="130"/>
      <c r="D1741" s="130"/>
      <c r="E1741" s="140"/>
      <c r="F1741" s="141"/>
      <c r="G1741" s="141"/>
      <c r="H1741" s="130"/>
    </row>
    <row r="1742" spans="1:141" s="289" customFormat="1" ht="24" customHeight="1" x14ac:dyDescent="0.2">
      <c r="A1742" s="130"/>
      <c r="B1742" s="130"/>
      <c r="C1742" s="130"/>
      <c r="D1742" s="130"/>
      <c r="E1742" s="140"/>
      <c r="F1742" s="141"/>
      <c r="G1742" s="141"/>
      <c r="H1742" s="130"/>
    </row>
    <row r="1743" spans="1:141" s="289" customFormat="1" ht="24" customHeight="1" x14ac:dyDescent="0.2">
      <c r="A1743" s="130"/>
      <c r="B1743" s="130"/>
      <c r="C1743" s="130"/>
      <c r="D1743" s="130"/>
      <c r="E1743" s="140"/>
      <c r="F1743" s="141"/>
      <c r="G1743" s="141"/>
      <c r="H1743" s="130"/>
    </row>
    <row r="1744" spans="1:141" s="289" customFormat="1" ht="24" customHeight="1" x14ac:dyDescent="0.2">
      <c r="A1744" s="130"/>
      <c r="B1744" s="130"/>
      <c r="C1744" s="130"/>
      <c r="D1744" s="130"/>
      <c r="E1744" s="140"/>
      <c r="F1744" s="141"/>
      <c r="G1744" s="141"/>
      <c r="H1744" s="130"/>
    </row>
    <row r="1745" spans="1:8" s="289" customFormat="1" ht="24" customHeight="1" x14ac:dyDescent="0.2">
      <c r="A1745" s="130"/>
      <c r="B1745" s="130"/>
      <c r="C1745" s="130"/>
      <c r="D1745" s="130"/>
      <c r="E1745" s="140"/>
      <c r="F1745" s="141"/>
      <c r="G1745" s="141"/>
      <c r="H1745" s="130"/>
    </row>
    <row r="1746" spans="1:8" s="289" customFormat="1" ht="24" customHeight="1" x14ac:dyDescent="0.2">
      <c r="A1746" s="130"/>
      <c r="B1746" s="130"/>
      <c r="C1746" s="130"/>
      <c r="D1746" s="130"/>
      <c r="E1746" s="140"/>
      <c r="F1746" s="141"/>
      <c r="G1746" s="141"/>
      <c r="H1746" s="130"/>
    </row>
    <row r="1747" spans="1:8" s="289" customFormat="1" ht="24" customHeight="1" x14ac:dyDescent="0.2">
      <c r="A1747" s="130"/>
      <c r="B1747" s="130"/>
      <c r="C1747" s="130"/>
      <c r="D1747" s="130"/>
      <c r="E1747" s="140"/>
      <c r="F1747" s="141"/>
      <c r="G1747" s="141"/>
      <c r="H1747" s="130"/>
    </row>
    <row r="1748" spans="1:8" s="289" customFormat="1" ht="24" customHeight="1" x14ac:dyDescent="0.2">
      <c r="A1748" s="130"/>
      <c r="B1748" s="130"/>
      <c r="C1748" s="130"/>
      <c r="D1748" s="130"/>
      <c r="E1748" s="140"/>
      <c r="F1748" s="141"/>
      <c r="G1748" s="141"/>
      <c r="H1748" s="130"/>
    </row>
    <row r="1749" spans="1:8" s="289" customFormat="1" ht="24" customHeight="1" x14ac:dyDescent="0.2">
      <c r="A1749" s="130"/>
      <c r="B1749" s="130"/>
      <c r="C1749" s="130"/>
      <c r="D1749" s="130"/>
      <c r="E1749" s="140"/>
      <c r="F1749" s="141"/>
      <c r="G1749" s="141"/>
      <c r="H1749" s="130"/>
    </row>
    <row r="1750" spans="1:8" s="289" customFormat="1" ht="24" customHeight="1" x14ac:dyDescent="0.2">
      <c r="A1750" s="130"/>
      <c r="B1750" s="130"/>
      <c r="C1750" s="130"/>
      <c r="D1750" s="130"/>
      <c r="E1750" s="140"/>
      <c r="F1750" s="141"/>
      <c r="G1750" s="141"/>
      <c r="H1750" s="130"/>
    </row>
    <row r="1751" spans="1:8" s="289" customFormat="1" ht="24" customHeight="1" x14ac:dyDescent="0.2">
      <c r="A1751" s="130"/>
      <c r="B1751" s="130"/>
      <c r="C1751" s="130"/>
      <c r="D1751" s="130"/>
      <c r="E1751" s="140"/>
      <c r="F1751" s="141"/>
      <c r="G1751" s="141"/>
      <c r="H1751" s="130"/>
    </row>
    <row r="1754" spans="1:8" s="289" customFormat="1" ht="24" customHeight="1" x14ac:dyDescent="0.2">
      <c r="A1754" s="130"/>
      <c r="B1754" s="130"/>
      <c r="C1754" s="130"/>
      <c r="D1754" s="130"/>
      <c r="E1754" s="140"/>
      <c r="F1754" s="141"/>
      <c r="G1754" s="141"/>
      <c r="H1754" s="130"/>
    </row>
    <row r="1755" spans="1:8" s="289" customFormat="1" ht="24" customHeight="1" x14ac:dyDescent="0.2">
      <c r="A1755" s="130"/>
      <c r="B1755" s="130"/>
      <c r="C1755" s="130"/>
      <c r="D1755" s="130"/>
      <c r="E1755" s="140"/>
      <c r="F1755" s="141"/>
      <c r="G1755" s="141"/>
      <c r="H1755" s="130"/>
    </row>
    <row r="1756" spans="1:8" s="289" customFormat="1" ht="24" customHeight="1" x14ac:dyDescent="0.2">
      <c r="A1756" s="130"/>
      <c r="B1756" s="130"/>
      <c r="C1756" s="130"/>
      <c r="D1756" s="130"/>
      <c r="E1756" s="140"/>
      <c r="F1756" s="141"/>
      <c r="G1756" s="141"/>
      <c r="H1756" s="130"/>
    </row>
    <row r="1757" spans="1:8" s="289" customFormat="1" ht="24" customHeight="1" x14ac:dyDescent="0.2">
      <c r="A1757" s="130"/>
      <c r="B1757" s="130"/>
      <c r="C1757" s="130"/>
      <c r="D1757" s="130"/>
      <c r="E1757" s="140"/>
      <c r="F1757" s="141"/>
      <c r="G1757" s="141"/>
      <c r="H1757" s="130"/>
    </row>
    <row r="1758" spans="1:8" s="289" customFormat="1" ht="24" customHeight="1" x14ac:dyDescent="0.2">
      <c r="A1758" s="130"/>
      <c r="B1758" s="130"/>
      <c r="C1758" s="130"/>
      <c r="D1758" s="130"/>
      <c r="E1758" s="140"/>
      <c r="F1758" s="141"/>
      <c r="G1758" s="141"/>
      <c r="H1758" s="130"/>
    </row>
    <row r="1759" spans="1:8" s="289" customFormat="1" ht="24" customHeight="1" x14ac:dyDescent="0.2">
      <c r="A1759" s="130"/>
      <c r="B1759" s="130"/>
      <c r="C1759" s="130"/>
      <c r="D1759" s="130"/>
      <c r="E1759" s="140"/>
      <c r="F1759" s="141"/>
      <c r="G1759" s="141"/>
      <c r="H1759" s="130"/>
    </row>
    <row r="1760" spans="1:8" s="289" customFormat="1" ht="24" customHeight="1" x14ac:dyDescent="0.2">
      <c r="A1760" s="130"/>
      <c r="B1760" s="130"/>
      <c r="C1760" s="130"/>
      <c r="D1760" s="130"/>
      <c r="E1760" s="140"/>
      <c r="F1760" s="141"/>
      <c r="G1760" s="141"/>
      <c r="H1760" s="130"/>
    </row>
    <row r="1761" spans="1:8" s="289" customFormat="1" ht="24" customHeight="1" x14ac:dyDescent="0.2">
      <c r="A1761" s="130"/>
      <c r="B1761" s="130"/>
      <c r="C1761" s="130"/>
      <c r="D1761" s="130"/>
      <c r="E1761" s="140"/>
      <c r="F1761" s="141"/>
      <c r="G1761" s="141"/>
      <c r="H1761" s="130"/>
    </row>
    <row r="1764" spans="1:8" s="289" customFormat="1" ht="24" customHeight="1" x14ac:dyDescent="0.2">
      <c r="A1764" s="130"/>
      <c r="B1764" s="130"/>
      <c r="C1764" s="130"/>
      <c r="D1764" s="130"/>
      <c r="E1764" s="140"/>
      <c r="F1764" s="141"/>
      <c r="G1764" s="141"/>
      <c r="H1764" s="130"/>
    </row>
    <row r="1765" spans="1:8" s="289" customFormat="1" ht="24" customHeight="1" x14ac:dyDescent="0.2">
      <c r="A1765" s="130"/>
      <c r="B1765" s="130"/>
      <c r="C1765" s="130"/>
      <c r="D1765" s="130"/>
      <c r="E1765" s="140"/>
      <c r="F1765" s="141"/>
      <c r="G1765" s="141"/>
      <c r="H1765" s="130"/>
    </row>
    <row r="1766" spans="1:8" s="289" customFormat="1" ht="24" customHeight="1" x14ac:dyDescent="0.2">
      <c r="A1766" s="130"/>
      <c r="B1766" s="130"/>
      <c r="C1766" s="130"/>
      <c r="D1766" s="130"/>
      <c r="E1766" s="140"/>
      <c r="F1766" s="141"/>
      <c r="G1766" s="141"/>
      <c r="H1766" s="130"/>
    </row>
    <row r="1767" spans="1:8" s="289" customFormat="1" ht="24" customHeight="1" x14ac:dyDescent="0.2">
      <c r="A1767" s="130"/>
      <c r="B1767" s="130"/>
      <c r="C1767" s="130"/>
      <c r="D1767" s="130"/>
      <c r="E1767" s="140"/>
      <c r="F1767" s="141"/>
      <c r="G1767" s="141"/>
      <c r="H1767" s="130"/>
    </row>
    <row r="1768" spans="1:8" s="289" customFormat="1" ht="24" customHeight="1" x14ac:dyDescent="0.2">
      <c r="A1768" s="130"/>
      <c r="B1768" s="130"/>
      <c r="C1768" s="130"/>
      <c r="D1768" s="130"/>
      <c r="E1768" s="140"/>
      <c r="F1768" s="141"/>
      <c r="G1768" s="141"/>
      <c r="H1768" s="130"/>
    </row>
    <row r="1769" spans="1:8" s="289" customFormat="1" ht="24" customHeight="1" x14ac:dyDescent="0.2">
      <c r="A1769" s="130"/>
      <c r="B1769" s="130"/>
      <c r="C1769" s="130"/>
      <c r="D1769" s="130"/>
      <c r="E1769" s="140"/>
      <c r="F1769" s="141"/>
      <c r="G1769" s="141"/>
      <c r="H1769" s="130"/>
    </row>
    <row r="1770" spans="1:8" s="289" customFormat="1" ht="24" customHeight="1" x14ac:dyDescent="0.2">
      <c r="A1770" s="130"/>
      <c r="B1770" s="130"/>
      <c r="C1770" s="130"/>
      <c r="D1770" s="130"/>
      <c r="E1770" s="140"/>
      <c r="F1770" s="141"/>
      <c r="G1770" s="141"/>
      <c r="H1770" s="130"/>
    </row>
    <row r="1771" spans="1:8" s="289" customFormat="1" ht="24" customHeight="1" x14ac:dyDescent="0.2">
      <c r="A1771" s="130"/>
      <c r="B1771" s="130"/>
      <c r="C1771" s="130"/>
      <c r="D1771" s="130"/>
      <c r="E1771" s="140"/>
      <c r="F1771" s="141"/>
      <c r="G1771" s="141"/>
      <c r="H1771" s="130"/>
    </row>
    <row r="1772" spans="1:8" s="289" customFormat="1" ht="24" customHeight="1" x14ac:dyDescent="0.2">
      <c r="A1772" s="130"/>
      <c r="B1772" s="130"/>
      <c r="C1772" s="130"/>
      <c r="D1772" s="130"/>
      <c r="E1772" s="140"/>
      <c r="F1772" s="141"/>
      <c r="G1772" s="141"/>
      <c r="H1772" s="130"/>
    </row>
    <row r="1786" spans="1:141" s="140" customFormat="1" ht="24" customHeight="1" x14ac:dyDescent="0.2">
      <c r="A1786" s="130"/>
      <c r="B1786" s="130"/>
      <c r="C1786" s="130"/>
      <c r="D1786" s="130"/>
      <c r="F1786" s="141"/>
      <c r="G1786" s="141"/>
      <c r="H1786" s="130"/>
      <c r="I1786" s="289"/>
      <c r="J1786" s="289"/>
      <c r="K1786" s="289"/>
      <c r="L1786" s="289"/>
      <c r="M1786" s="289"/>
      <c r="N1786" s="289"/>
      <c r="O1786" s="289"/>
      <c r="P1786" s="289"/>
      <c r="Q1786" s="289"/>
      <c r="R1786" s="289"/>
      <c r="S1786" s="289"/>
      <c r="T1786" s="289"/>
      <c r="U1786" s="290"/>
      <c r="V1786" s="290"/>
      <c r="W1786" s="290"/>
      <c r="X1786" s="290"/>
      <c r="Y1786" s="290"/>
      <c r="Z1786" s="290"/>
      <c r="AA1786" s="290"/>
      <c r="AB1786" s="290"/>
      <c r="AC1786" s="290"/>
      <c r="AD1786" s="290"/>
      <c r="AE1786" s="290"/>
      <c r="AF1786" s="290"/>
      <c r="AG1786" s="290"/>
      <c r="AH1786" s="290"/>
      <c r="AI1786" s="290"/>
      <c r="AJ1786" s="290"/>
      <c r="AK1786" s="290"/>
      <c r="AL1786" s="290"/>
      <c r="AM1786" s="290"/>
      <c r="AN1786" s="290"/>
      <c r="AO1786" s="290"/>
      <c r="AP1786" s="290"/>
      <c r="AQ1786" s="290"/>
      <c r="AR1786" s="290"/>
      <c r="AS1786" s="290"/>
      <c r="AT1786" s="290"/>
      <c r="AU1786" s="290"/>
      <c r="AV1786" s="290"/>
      <c r="AW1786" s="290"/>
      <c r="AX1786" s="290"/>
      <c r="AY1786" s="290"/>
      <c r="AZ1786" s="290"/>
      <c r="BA1786" s="290"/>
      <c r="BB1786" s="290"/>
      <c r="BC1786" s="290"/>
      <c r="BD1786" s="290"/>
      <c r="BE1786" s="290"/>
      <c r="BF1786" s="290"/>
      <c r="BG1786" s="290"/>
      <c r="BH1786" s="290"/>
      <c r="BI1786" s="290"/>
      <c r="BJ1786" s="290"/>
      <c r="BK1786" s="290"/>
      <c r="BL1786" s="290"/>
      <c r="BM1786" s="290"/>
      <c r="BN1786" s="290"/>
      <c r="BO1786" s="290"/>
      <c r="BP1786" s="290"/>
      <c r="BQ1786" s="290"/>
      <c r="BR1786" s="290"/>
      <c r="BS1786" s="290"/>
      <c r="BT1786" s="290"/>
      <c r="BU1786" s="290"/>
      <c r="BV1786" s="290"/>
      <c r="BW1786" s="290"/>
      <c r="BX1786" s="290"/>
      <c r="BY1786" s="290"/>
      <c r="BZ1786" s="290"/>
      <c r="CA1786" s="290"/>
      <c r="CB1786" s="290"/>
      <c r="CC1786" s="290"/>
      <c r="CD1786" s="290"/>
      <c r="CE1786" s="290"/>
      <c r="CF1786" s="290"/>
      <c r="CG1786" s="290"/>
      <c r="CH1786" s="290"/>
      <c r="CI1786" s="290"/>
      <c r="CJ1786" s="290"/>
      <c r="CK1786" s="290"/>
      <c r="CL1786" s="290"/>
      <c r="CM1786" s="290"/>
      <c r="CN1786" s="290"/>
      <c r="CO1786" s="290"/>
      <c r="CP1786" s="290"/>
      <c r="CQ1786" s="290"/>
      <c r="CR1786" s="290"/>
      <c r="CS1786" s="290"/>
      <c r="CT1786" s="290"/>
      <c r="CU1786" s="290"/>
      <c r="CV1786" s="290"/>
      <c r="CW1786" s="290"/>
      <c r="CX1786" s="290"/>
      <c r="CY1786" s="290"/>
      <c r="CZ1786" s="290"/>
      <c r="DA1786" s="290"/>
      <c r="DB1786" s="290"/>
      <c r="DC1786" s="290"/>
      <c r="DD1786" s="290"/>
      <c r="DE1786" s="290"/>
      <c r="DF1786" s="290"/>
      <c r="DG1786" s="290"/>
      <c r="DH1786" s="290"/>
      <c r="DI1786" s="290"/>
      <c r="DJ1786" s="290"/>
      <c r="DK1786" s="290"/>
      <c r="DL1786" s="290"/>
      <c r="DM1786" s="290"/>
      <c r="DN1786" s="290"/>
      <c r="DO1786" s="290"/>
      <c r="DP1786" s="290"/>
      <c r="DQ1786" s="290"/>
      <c r="DR1786" s="290"/>
      <c r="DS1786" s="290"/>
      <c r="DT1786" s="290"/>
      <c r="DU1786" s="290"/>
      <c r="DV1786" s="290"/>
      <c r="DW1786" s="290"/>
      <c r="DX1786" s="290"/>
      <c r="DY1786" s="290"/>
      <c r="DZ1786" s="290"/>
      <c r="EA1786" s="290"/>
      <c r="EB1786" s="290"/>
      <c r="EC1786" s="290"/>
      <c r="ED1786" s="290"/>
      <c r="EE1786" s="290"/>
      <c r="EF1786" s="290"/>
      <c r="EG1786" s="290"/>
      <c r="EH1786" s="290"/>
      <c r="EI1786" s="290"/>
      <c r="EJ1786" s="290"/>
      <c r="EK1786" s="290"/>
    </row>
    <row r="1788" spans="1:141" s="289" customFormat="1" ht="24" customHeight="1" x14ac:dyDescent="0.2">
      <c r="A1788" s="130"/>
      <c r="B1788" s="130"/>
      <c r="C1788" s="130"/>
      <c r="D1788" s="130"/>
      <c r="E1788" s="140"/>
      <c r="F1788" s="141"/>
      <c r="G1788" s="141"/>
      <c r="H1788" s="130"/>
    </row>
    <row r="1789" spans="1:141" s="289" customFormat="1" ht="24" customHeight="1" x14ac:dyDescent="0.2">
      <c r="A1789" s="130"/>
      <c r="B1789" s="130"/>
      <c r="C1789" s="130"/>
      <c r="D1789" s="130"/>
      <c r="E1789" s="140"/>
      <c r="F1789" s="141"/>
      <c r="G1789" s="141"/>
      <c r="H1789" s="130"/>
    </row>
    <row r="1790" spans="1:141" s="289" customFormat="1" ht="24" customHeight="1" x14ac:dyDescent="0.2">
      <c r="A1790" s="130"/>
      <c r="B1790" s="130"/>
      <c r="C1790" s="130"/>
      <c r="D1790" s="130"/>
      <c r="E1790" s="140"/>
      <c r="F1790" s="141"/>
      <c r="G1790" s="141"/>
      <c r="H1790" s="130"/>
    </row>
    <row r="1791" spans="1:141" s="289" customFormat="1" ht="24" customHeight="1" x14ac:dyDescent="0.2">
      <c r="A1791" s="130"/>
      <c r="B1791" s="130"/>
      <c r="C1791" s="130"/>
      <c r="D1791" s="130"/>
      <c r="E1791" s="140"/>
      <c r="F1791" s="141"/>
      <c r="G1791" s="141"/>
      <c r="H1791" s="130"/>
    </row>
    <row r="1792" spans="1:141" s="289" customFormat="1" ht="24" customHeight="1" x14ac:dyDescent="0.2">
      <c r="A1792" s="130"/>
      <c r="B1792" s="130"/>
      <c r="C1792" s="130"/>
      <c r="D1792" s="130"/>
      <c r="E1792" s="140"/>
      <c r="F1792" s="141"/>
      <c r="G1792" s="141"/>
      <c r="H1792" s="130"/>
    </row>
    <row r="1793" spans="1:8" s="289" customFormat="1" ht="24" customHeight="1" x14ac:dyDescent="0.2">
      <c r="A1793" s="130"/>
      <c r="B1793" s="130"/>
      <c r="C1793" s="130"/>
      <c r="D1793" s="130"/>
      <c r="E1793" s="140"/>
      <c r="F1793" s="141"/>
      <c r="G1793" s="141"/>
      <c r="H1793" s="130"/>
    </row>
    <row r="1794" spans="1:8" s="289" customFormat="1" ht="24" customHeight="1" x14ac:dyDescent="0.2">
      <c r="A1794" s="130"/>
      <c r="B1794" s="130"/>
      <c r="C1794" s="130"/>
      <c r="D1794" s="130"/>
      <c r="E1794" s="140"/>
      <c r="F1794" s="141"/>
      <c r="G1794" s="141"/>
      <c r="H1794" s="130"/>
    </row>
    <row r="1795" spans="1:8" s="289" customFormat="1" ht="24" customHeight="1" x14ac:dyDescent="0.2">
      <c r="A1795" s="130"/>
      <c r="B1795" s="130"/>
      <c r="C1795" s="130"/>
      <c r="D1795" s="130"/>
      <c r="E1795" s="140"/>
      <c r="F1795" s="141"/>
      <c r="G1795" s="141"/>
      <c r="H1795" s="130"/>
    </row>
    <row r="1796" spans="1:8" s="289" customFormat="1" ht="24" customHeight="1" x14ac:dyDescent="0.2">
      <c r="A1796" s="130"/>
      <c r="B1796" s="130"/>
      <c r="C1796" s="130"/>
      <c r="D1796" s="130"/>
      <c r="E1796" s="140"/>
      <c r="F1796" s="141"/>
      <c r="G1796" s="141"/>
      <c r="H1796" s="130"/>
    </row>
    <row r="1797" spans="1:8" s="289" customFormat="1" ht="24" customHeight="1" x14ac:dyDescent="0.2">
      <c r="A1797" s="130"/>
      <c r="B1797" s="130"/>
      <c r="C1797" s="130"/>
      <c r="D1797" s="130"/>
      <c r="E1797" s="140"/>
      <c r="F1797" s="141"/>
      <c r="G1797" s="141"/>
      <c r="H1797" s="130"/>
    </row>
    <row r="1798" spans="1:8" s="289" customFormat="1" ht="24" customHeight="1" x14ac:dyDescent="0.2">
      <c r="A1798" s="130"/>
      <c r="B1798" s="130"/>
      <c r="C1798" s="130"/>
      <c r="D1798" s="130"/>
      <c r="E1798" s="140"/>
      <c r="F1798" s="141"/>
      <c r="G1798" s="141"/>
      <c r="H1798" s="130"/>
    </row>
    <row r="1799" spans="1:8" s="289" customFormat="1" ht="24" customHeight="1" x14ac:dyDescent="0.2">
      <c r="A1799" s="130"/>
      <c r="B1799" s="130"/>
      <c r="C1799" s="130"/>
      <c r="D1799" s="130"/>
      <c r="E1799" s="140"/>
      <c r="F1799" s="141"/>
      <c r="G1799" s="141"/>
      <c r="H1799" s="130"/>
    </row>
    <row r="1800" spans="1:8" s="289" customFormat="1" ht="24" customHeight="1" x14ac:dyDescent="0.2">
      <c r="A1800" s="130"/>
      <c r="B1800" s="130"/>
      <c r="C1800" s="130"/>
      <c r="D1800" s="130"/>
      <c r="E1800" s="140"/>
      <c r="F1800" s="141"/>
      <c r="G1800" s="141"/>
      <c r="H1800" s="130"/>
    </row>
    <row r="1801" spans="1:8" s="289" customFormat="1" ht="24" customHeight="1" x14ac:dyDescent="0.2">
      <c r="A1801" s="130"/>
      <c r="B1801" s="130"/>
      <c r="C1801" s="130"/>
      <c r="D1801" s="130"/>
      <c r="E1801" s="140"/>
      <c r="F1801" s="141"/>
      <c r="G1801" s="141"/>
      <c r="H1801" s="130"/>
    </row>
    <row r="1804" spans="1:8" s="289" customFormat="1" ht="24" customHeight="1" x14ac:dyDescent="0.2">
      <c r="A1804" s="130"/>
      <c r="B1804" s="130"/>
      <c r="C1804" s="130"/>
      <c r="D1804" s="130"/>
      <c r="E1804" s="140"/>
      <c r="F1804" s="141"/>
      <c r="G1804" s="141"/>
      <c r="H1804" s="130"/>
    </row>
    <row r="1805" spans="1:8" s="289" customFormat="1" ht="24" customHeight="1" x14ac:dyDescent="0.2">
      <c r="A1805" s="130"/>
      <c r="B1805" s="130"/>
      <c r="C1805" s="130"/>
      <c r="D1805" s="130"/>
      <c r="E1805" s="140"/>
      <c r="F1805" s="141"/>
      <c r="G1805" s="141"/>
      <c r="H1805" s="130"/>
    </row>
    <row r="1806" spans="1:8" s="289" customFormat="1" ht="24" customHeight="1" x14ac:dyDescent="0.2">
      <c r="A1806" s="130"/>
      <c r="B1806" s="130"/>
      <c r="C1806" s="130"/>
      <c r="D1806" s="130"/>
      <c r="E1806" s="140"/>
      <c r="F1806" s="141"/>
      <c r="G1806" s="141"/>
      <c r="H1806" s="130"/>
    </row>
    <row r="1807" spans="1:8" s="289" customFormat="1" ht="24" customHeight="1" x14ac:dyDescent="0.2">
      <c r="A1807" s="130"/>
      <c r="B1807" s="130"/>
      <c r="C1807" s="130"/>
      <c r="D1807" s="130"/>
      <c r="E1807" s="140"/>
      <c r="F1807" s="141"/>
      <c r="G1807" s="141"/>
      <c r="H1807" s="130"/>
    </row>
    <row r="1808" spans="1:8" s="289" customFormat="1" ht="24" customHeight="1" x14ac:dyDescent="0.2">
      <c r="A1808" s="130"/>
      <c r="B1808" s="130"/>
      <c r="C1808" s="130"/>
      <c r="D1808" s="130"/>
      <c r="E1808" s="140"/>
      <c r="F1808" s="141"/>
      <c r="G1808" s="141"/>
      <c r="H1808" s="130"/>
    </row>
    <row r="1809" spans="1:8" s="289" customFormat="1" ht="24" customHeight="1" x14ac:dyDescent="0.2">
      <c r="A1809" s="130"/>
      <c r="B1809" s="130"/>
      <c r="C1809" s="130"/>
      <c r="D1809" s="130"/>
      <c r="E1809" s="140"/>
      <c r="F1809" s="141"/>
      <c r="G1809" s="141"/>
      <c r="H1809" s="130"/>
    </row>
    <row r="1810" spans="1:8" s="289" customFormat="1" ht="24" customHeight="1" x14ac:dyDescent="0.2">
      <c r="A1810" s="130"/>
      <c r="B1810" s="130"/>
      <c r="C1810" s="130"/>
      <c r="D1810" s="130"/>
      <c r="E1810" s="140"/>
      <c r="F1810" s="141"/>
      <c r="G1810" s="141"/>
      <c r="H1810" s="130"/>
    </row>
    <row r="1811" spans="1:8" s="289" customFormat="1" ht="24" customHeight="1" x14ac:dyDescent="0.2">
      <c r="A1811" s="130"/>
      <c r="B1811" s="130"/>
      <c r="C1811" s="130"/>
      <c r="D1811" s="130"/>
      <c r="E1811" s="140"/>
      <c r="F1811" s="141"/>
      <c r="G1811" s="141"/>
      <c r="H1811" s="130"/>
    </row>
    <row r="1814" spans="1:8" s="289" customFormat="1" ht="24" customHeight="1" x14ac:dyDescent="0.2">
      <c r="A1814" s="130"/>
      <c r="B1814" s="130"/>
      <c r="C1814" s="130"/>
      <c r="D1814" s="130"/>
      <c r="E1814" s="140"/>
      <c r="F1814" s="141"/>
      <c r="G1814" s="141"/>
      <c r="H1814" s="130"/>
    </row>
    <row r="1815" spans="1:8" s="289" customFormat="1" ht="24" customHeight="1" x14ac:dyDescent="0.2">
      <c r="A1815" s="130"/>
      <c r="B1815" s="130"/>
      <c r="C1815" s="130"/>
      <c r="D1815" s="130"/>
      <c r="E1815" s="140"/>
      <c r="F1815" s="141"/>
      <c r="G1815" s="141"/>
      <c r="H1815" s="130"/>
    </row>
    <row r="1816" spans="1:8" s="289" customFormat="1" ht="24" customHeight="1" x14ac:dyDescent="0.2">
      <c r="A1816" s="130"/>
      <c r="B1816" s="130"/>
      <c r="C1816" s="130"/>
      <c r="D1816" s="130"/>
      <c r="E1816" s="140"/>
      <c r="F1816" s="141"/>
      <c r="G1816" s="141"/>
      <c r="H1816" s="130"/>
    </row>
    <row r="1817" spans="1:8" s="289" customFormat="1" ht="24" customHeight="1" x14ac:dyDescent="0.2">
      <c r="A1817" s="130"/>
      <c r="B1817" s="130"/>
      <c r="C1817" s="130"/>
      <c r="D1817" s="130"/>
      <c r="E1817" s="140"/>
      <c r="F1817" s="141"/>
      <c r="G1817" s="141"/>
      <c r="H1817" s="130"/>
    </row>
    <row r="1818" spans="1:8" s="289" customFormat="1" ht="24" customHeight="1" x14ac:dyDescent="0.2">
      <c r="A1818" s="130"/>
      <c r="B1818" s="130"/>
      <c r="C1818" s="130"/>
      <c r="D1818" s="130"/>
      <c r="E1818" s="140"/>
      <c r="F1818" s="141"/>
      <c r="G1818" s="141"/>
      <c r="H1818" s="130"/>
    </row>
    <row r="1819" spans="1:8" s="289" customFormat="1" ht="24" customHeight="1" x14ac:dyDescent="0.2">
      <c r="A1819" s="130"/>
      <c r="B1819" s="130"/>
      <c r="C1819" s="130"/>
      <c r="D1819" s="130"/>
      <c r="E1819" s="140"/>
      <c r="F1819" s="141"/>
      <c r="G1819" s="141"/>
      <c r="H1819" s="130"/>
    </row>
    <row r="1820" spans="1:8" s="289" customFormat="1" ht="24" customHeight="1" x14ac:dyDescent="0.2">
      <c r="A1820" s="130"/>
      <c r="B1820" s="130"/>
      <c r="C1820" s="130"/>
      <c r="D1820" s="130"/>
      <c r="E1820" s="140"/>
      <c r="F1820" s="141"/>
      <c r="G1820" s="141"/>
      <c r="H1820" s="130"/>
    </row>
    <row r="1821" spans="1:8" s="289" customFormat="1" ht="24" customHeight="1" x14ac:dyDescent="0.2">
      <c r="A1821" s="130"/>
      <c r="B1821" s="130"/>
      <c r="C1821" s="130"/>
      <c r="D1821" s="130"/>
      <c r="E1821" s="140"/>
      <c r="F1821" s="141"/>
      <c r="G1821" s="141"/>
      <c r="H1821" s="130"/>
    </row>
    <row r="1822" spans="1:8" s="289" customFormat="1" ht="24" customHeight="1" x14ac:dyDescent="0.2">
      <c r="A1822" s="130"/>
      <c r="B1822" s="130"/>
      <c r="C1822" s="130"/>
      <c r="D1822" s="130"/>
      <c r="E1822" s="140"/>
      <c r="F1822" s="141"/>
      <c r="G1822" s="141"/>
      <c r="H1822" s="130"/>
    </row>
    <row r="1836" spans="1:141" s="140" customFormat="1" ht="24" customHeight="1" x14ac:dyDescent="0.2">
      <c r="A1836" s="130"/>
      <c r="B1836" s="130"/>
      <c r="C1836" s="130"/>
      <c r="D1836" s="130"/>
      <c r="F1836" s="141"/>
      <c r="G1836" s="141"/>
      <c r="H1836" s="130"/>
      <c r="I1836" s="289"/>
      <c r="J1836" s="289"/>
      <c r="K1836" s="289"/>
      <c r="L1836" s="289"/>
      <c r="M1836" s="289"/>
      <c r="N1836" s="289"/>
      <c r="O1836" s="289"/>
      <c r="P1836" s="289"/>
      <c r="Q1836" s="289"/>
      <c r="R1836" s="289"/>
      <c r="S1836" s="289"/>
      <c r="T1836" s="289"/>
      <c r="U1836" s="290"/>
      <c r="V1836" s="290"/>
      <c r="W1836" s="290"/>
      <c r="X1836" s="290"/>
      <c r="Y1836" s="290"/>
      <c r="Z1836" s="290"/>
      <c r="AA1836" s="290"/>
      <c r="AB1836" s="290"/>
      <c r="AC1836" s="290"/>
      <c r="AD1836" s="290"/>
      <c r="AE1836" s="290"/>
      <c r="AF1836" s="290"/>
      <c r="AG1836" s="290"/>
      <c r="AH1836" s="290"/>
      <c r="AI1836" s="290"/>
      <c r="AJ1836" s="290"/>
      <c r="AK1836" s="290"/>
      <c r="AL1836" s="290"/>
      <c r="AM1836" s="290"/>
      <c r="AN1836" s="290"/>
      <c r="AO1836" s="290"/>
      <c r="AP1836" s="290"/>
      <c r="AQ1836" s="290"/>
      <c r="AR1836" s="290"/>
      <c r="AS1836" s="290"/>
      <c r="AT1836" s="290"/>
      <c r="AU1836" s="290"/>
      <c r="AV1836" s="290"/>
      <c r="AW1836" s="290"/>
      <c r="AX1836" s="290"/>
      <c r="AY1836" s="290"/>
      <c r="AZ1836" s="290"/>
      <c r="BA1836" s="290"/>
      <c r="BB1836" s="290"/>
      <c r="BC1836" s="290"/>
      <c r="BD1836" s="290"/>
      <c r="BE1836" s="290"/>
      <c r="BF1836" s="290"/>
      <c r="BG1836" s="290"/>
      <c r="BH1836" s="290"/>
      <c r="BI1836" s="290"/>
      <c r="BJ1836" s="290"/>
      <c r="BK1836" s="290"/>
      <c r="BL1836" s="290"/>
      <c r="BM1836" s="290"/>
      <c r="BN1836" s="290"/>
      <c r="BO1836" s="290"/>
      <c r="BP1836" s="290"/>
      <c r="BQ1836" s="290"/>
      <c r="BR1836" s="290"/>
      <c r="BS1836" s="290"/>
      <c r="BT1836" s="290"/>
      <c r="BU1836" s="290"/>
      <c r="BV1836" s="290"/>
      <c r="BW1836" s="290"/>
      <c r="BX1836" s="290"/>
      <c r="BY1836" s="290"/>
      <c r="BZ1836" s="290"/>
      <c r="CA1836" s="290"/>
      <c r="CB1836" s="290"/>
      <c r="CC1836" s="290"/>
      <c r="CD1836" s="290"/>
      <c r="CE1836" s="290"/>
      <c r="CF1836" s="290"/>
      <c r="CG1836" s="290"/>
      <c r="CH1836" s="290"/>
      <c r="CI1836" s="290"/>
      <c r="CJ1836" s="290"/>
      <c r="CK1836" s="290"/>
      <c r="CL1836" s="290"/>
      <c r="CM1836" s="290"/>
      <c r="CN1836" s="290"/>
      <c r="CO1836" s="290"/>
      <c r="CP1836" s="290"/>
      <c r="CQ1836" s="290"/>
      <c r="CR1836" s="290"/>
      <c r="CS1836" s="290"/>
      <c r="CT1836" s="290"/>
      <c r="CU1836" s="290"/>
      <c r="CV1836" s="290"/>
      <c r="CW1836" s="290"/>
      <c r="CX1836" s="290"/>
      <c r="CY1836" s="290"/>
      <c r="CZ1836" s="290"/>
      <c r="DA1836" s="290"/>
      <c r="DB1836" s="290"/>
      <c r="DC1836" s="290"/>
      <c r="DD1836" s="290"/>
      <c r="DE1836" s="290"/>
      <c r="DF1836" s="290"/>
      <c r="DG1836" s="290"/>
      <c r="DH1836" s="290"/>
      <c r="DI1836" s="290"/>
      <c r="DJ1836" s="290"/>
      <c r="DK1836" s="290"/>
      <c r="DL1836" s="290"/>
      <c r="DM1836" s="290"/>
      <c r="DN1836" s="290"/>
      <c r="DO1836" s="290"/>
      <c r="DP1836" s="290"/>
      <c r="DQ1836" s="290"/>
      <c r="DR1836" s="290"/>
      <c r="DS1836" s="290"/>
      <c r="DT1836" s="290"/>
      <c r="DU1836" s="290"/>
      <c r="DV1836" s="290"/>
      <c r="DW1836" s="290"/>
      <c r="DX1836" s="290"/>
      <c r="DY1836" s="290"/>
      <c r="DZ1836" s="290"/>
      <c r="EA1836" s="290"/>
      <c r="EB1836" s="290"/>
      <c r="EC1836" s="290"/>
      <c r="ED1836" s="290"/>
      <c r="EE1836" s="290"/>
      <c r="EF1836" s="290"/>
      <c r="EG1836" s="290"/>
      <c r="EH1836" s="290"/>
      <c r="EI1836" s="290"/>
      <c r="EJ1836" s="290"/>
      <c r="EK1836" s="290"/>
    </row>
    <row r="1838" spans="1:141" s="289" customFormat="1" ht="24" customHeight="1" x14ac:dyDescent="0.2">
      <c r="A1838" s="130"/>
      <c r="B1838" s="130"/>
      <c r="C1838" s="130"/>
      <c r="D1838" s="130"/>
      <c r="E1838" s="140"/>
      <c r="F1838" s="141"/>
      <c r="G1838" s="141"/>
      <c r="H1838" s="130"/>
    </row>
    <row r="1839" spans="1:141" s="289" customFormat="1" ht="24" customHeight="1" x14ac:dyDescent="0.2">
      <c r="A1839" s="130"/>
      <c r="B1839" s="130"/>
      <c r="C1839" s="130"/>
      <c r="D1839" s="130"/>
      <c r="E1839" s="140"/>
      <c r="F1839" s="141"/>
      <c r="G1839" s="141"/>
      <c r="H1839" s="130"/>
    </row>
    <row r="1840" spans="1:141" s="289" customFormat="1" ht="24" customHeight="1" x14ac:dyDescent="0.2">
      <c r="A1840" s="130"/>
      <c r="B1840" s="130"/>
      <c r="C1840" s="130"/>
      <c r="D1840" s="130"/>
      <c r="E1840" s="140"/>
      <c r="F1840" s="141"/>
      <c r="G1840" s="141"/>
      <c r="H1840" s="130"/>
    </row>
    <row r="1841" spans="1:8" s="289" customFormat="1" ht="24" customHeight="1" x14ac:dyDescent="0.2">
      <c r="A1841" s="130"/>
      <c r="B1841" s="130"/>
      <c r="C1841" s="130"/>
      <c r="D1841" s="130"/>
      <c r="E1841" s="140"/>
      <c r="F1841" s="141"/>
      <c r="G1841" s="141"/>
      <c r="H1841" s="130"/>
    </row>
    <row r="1842" spans="1:8" s="289" customFormat="1" ht="24" customHeight="1" x14ac:dyDescent="0.2">
      <c r="A1842" s="130"/>
      <c r="B1842" s="130"/>
      <c r="C1842" s="130"/>
      <c r="D1842" s="130"/>
      <c r="E1842" s="140"/>
      <c r="F1842" s="141"/>
      <c r="G1842" s="141"/>
      <c r="H1842" s="130"/>
    </row>
    <row r="1843" spans="1:8" s="289" customFormat="1" ht="24" customHeight="1" x14ac:dyDescent="0.2">
      <c r="A1843" s="130"/>
      <c r="B1843" s="130"/>
      <c r="C1843" s="130"/>
      <c r="D1843" s="130"/>
      <c r="E1843" s="140"/>
      <c r="F1843" s="141"/>
      <c r="G1843" s="141"/>
      <c r="H1843" s="130"/>
    </row>
    <row r="1844" spans="1:8" s="289" customFormat="1" ht="24" customHeight="1" x14ac:dyDescent="0.2">
      <c r="A1844" s="130"/>
      <c r="B1844" s="130"/>
      <c r="C1844" s="130"/>
      <c r="D1844" s="130"/>
      <c r="E1844" s="140"/>
      <c r="F1844" s="141"/>
      <c r="G1844" s="141"/>
      <c r="H1844" s="130"/>
    </row>
    <row r="1845" spans="1:8" s="289" customFormat="1" ht="24" customHeight="1" x14ac:dyDescent="0.2">
      <c r="A1845" s="130"/>
      <c r="B1845" s="130"/>
      <c r="C1845" s="130"/>
      <c r="D1845" s="130"/>
      <c r="E1845" s="140"/>
      <c r="F1845" s="141"/>
      <c r="G1845" s="141"/>
      <c r="H1845" s="130"/>
    </row>
    <row r="1846" spans="1:8" s="289" customFormat="1" ht="24" customHeight="1" x14ac:dyDescent="0.2">
      <c r="A1846" s="130"/>
      <c r="B1846" s="130"/>
      <c r="C1846" s="130"/>
      <c r="D1846" s="130"/>
      <c r="E1846" s="140"/>
      <c r="F1846" s="141"/>
      <c r="G1846" s="141"/>
      <c r="H1846" s="130"/>
    </row>
    <row r="1847" spans="1:8" s="289" customFormat="1" ht="24" customHeight="1" x14ac:dyDescent="0.2">
      <c r="A1847" s="130"/>
      <c r="B1847" s="130"/>
      <c r="C1847" s="130"/>
      <c r="D1847" s="130"/>
      <c r="E1847" s="140"/>
      <c r="F1847" s="141"/>
      <c r="G1847" s="141"/>
      <c r="H1847" s="130"/>
    </row>
    <row r="1848" spans="1:8" s="289" customFormat="1" ht="24" customHeight="1" x14ac:dyDescent="0.2">
      <c r="A1848" s="130"/>
      <c r="B1848" s="130"/>
      <c r="C1848" s="130"/>
      <c r="D1848" s="130"/>
      <c r="E1848" s="140"/>
      <c r="F1848" s="141"/>
      <c r="G1848" s="141"/>
      <c r="H1848" s="130"/>
    </row>
    <row r="1849" spans="1:8" s="289" customFormat="1" ht="24" customHeight="1" x14ac:dyDescent="0.2">
      <c r="A1849" s="130"/>
      <c r="B1849" s="130"/>
      <c r="C1849" s="130"/>
      <c r="D1849" s="130"/>
      <c r="E1849" s="140"/>
      <c r="F1849" s="141"/>
      <c r="G1849" s="141"/>
      <c r="H1849" s="130"/>
    </row>
    <row r="1850" spans="1:8" s="289" customFormat="1" ht="24" customHeight="1" x14ac:dyDescent="0.2">
      <c r="A1850" s="130"/>
      <c r="B1850" s="130"/>
      <c r="C1850" s="130"/>
      <c r="D1850" s="130"/>
      <c r="E1850" s="140"/>
      <c r="F1850" s="141"/>
      <c r="G1850" s="141"/>
      <c r="H1850" s="130"/>
    </row>
    <row r="1851" spans="1:8" s="289" customFormat="1" ht="24" customHeight="1" x14ac:dyDescent="0.2">
      <c r="A1851" s="130"/>
      <c r="B1851" s="130"/>
      <c r="C1851" s="130"/>
      <c r="D1851" s="130"/>
      <c r="E1851" s="140"/>
      <c r="F1851" s="141"/>
      <c r="G1851" s="141"/>
      <c r="H1851" s="130"/>
    </row>
    <row r="1854" spans="1:8" s="289" customFormat="1" ht="24" customHeight="1" x14ac:dyDescent="0.2">
      <c r="A1854" s="130"/>
      <c r="B1854" s="130"/>
      <c r="C1854" s="130"/>
      <c r="D1854" s="130"/>
      <c r="E1854" s="140"/>
      <c r="F1854" s="141"/>
      <c r="G1854" s="141"/>
      <c r="H1854" s="130"/>
    </row>
    <row r="1855" spans="1:8" s="289" customFormat="1" ht="24" customHeight="1" x14ac:dyDescent="0.2">
      <c r="A1855" s="130"/>
      <c r="B1855" s="130"/>
      <c r="C1855" s="130"/>
      <c r="D1855" s="130"/>
      <c r="E1855" s="140"/>
      <c r="F1855" s="141"/>
      <c r="G1855" s="141"/>
      <c r="H1855" s="130"/>
    </row>
    <row r="1856" spans="1:8" s="289" customFormat="1" ht="24" customHeight="1" x14ac:dyDescent="0.2">
      <c r="A1856" s="130"/>
      <c r="B1856" s="130"/>
      <c r="C1856" s="130"/>
      <c r="D1856" s="130"/>
      <c r="E1856" s="140"/>
      <c r="F1856" s="141"/>
      <c r="G1856" s="141"/>
      <c r="H1856" s="130"/>
    </row>
    <row r="1857" spans="1:8" s="289" customFormat="1" ht="24" customHeight="1" x14ac:dyDescent="0.2">
      <c r="A1857" s="130"/>
      <c r="B1857" s="130"/>
      <c r="C1857" s="130"/>
      <c r="D1857" s="130"/>
      <c r="E1857" s="140"/>
      <c r="F1857" s="141"/>
      <c r="G1857" s="141"/>
      <c r="H1857" s="130"/>
    </row>
    <row r="1858" spans="1:8" s="289" customFormat="1" ht="24" customHeight="1" x14ac:dyDescent="0.2">
      <c r="A1858" s="130"/>
      <c r="B1858" s="130"/>
      <c r="C1858" s="130"/>
      <c r="D1858" s="130"/>
      <c r="E1858" s="140"/>
      <c r="F1858" s="141"/>
      <c r="G1858" s="141"/>
      <c r="H1858" s="130"/>
    </row>
    <row r="1859" spans="1:8" s="289" customFormat="1" ht="24" customHeight="1" x14ac:dyDescent="0.2">
      <c r="A1859" s="130"/>
      <c r="B1859" s="130"/>
      <c r="C1859" s="130"/>
      <c r="D1859" s="130"/>
      <c r="E1859" s="140"/>
      <c r="F1859" s="141"/>
      <c r="G1859" s="141"/>
      <c r="H1859" s="130"/>
    </row>
    <row r="1860" spans="1:8" s="289" customFormat="1" ht="24" customHeight="1" x14ac:dyDescent="0.2">
      <c r="A1860" s="130"/>
      <c r="B1860" s="130"/>
      <c r="C1860" s="130"/>
      <c r="D1860" s="130"/>
      <c r="E1860" s="140"/>
      <c r="F1860" s="141"/>
      <c r="G1860" s="141"/>
      <c r="H1860" s="130"/>
    </row>
    <row r="1861" spans="1:8" s="289" customFormat="1" ht="24" customHeight="1" x14ac:dyDescent="0.2">
      <c r="A1861" s="130"/>
      <c r="B1861" s="130"/>
      <c r="C1861" s="130"/>
      <c r="D1861" s="130"/>
      <c r="E1861" s="140"/>
      <c r="F1861" s="141"/>
      <c r="G1861" s="141"/>
      <c r="H1861" s="130"/>
    </row>
    <row r="1864" spans="1:8" s="289" customFormat="1" ht="24" customHeight="1" x14ac:dyDescent="0.2">
      <c r="A1864" s="130"/>
      <c r="B1864" s="130"/>
      <c r="C1864" s="130"/>
      <c r="D1864" s="130"/>
      <c r="E1864" s="140"/>
      <c r="F1864" s="141"/>
      <c r="G1864" s="141"/>
      <c r="H1864" s="130"/>
    </row>
    <row r="1865" spans="1:8" s="289" customFormat="1" ht="24" customHeight="1" x14ac:dyDescent="0.2">
      <c r="A1865" s="130"/>
      <c r="B1865" s="130"/>
      <c r="C1865" s="130"/>
      <c r="D1865" s="130"/>
      <c r="E1865" s="140"/>
      <c r="F1865" s="141"/>
      <c r="G1865" s="141"/>
      <c r="H1865" s="130"/>
    </row>
    <row r="1866" spans="1:8" s="289" customFormat="1" ht="24" customHeight="1" x14ac:dyDescent="0.2">
      <c r="A1866" s="130"/>
      <c r="B1866" s="130"/>
      <c r="C1866" s="130"/>
      <c r="D1866" s="130"/>
      <c r="E1866" s="140"/>
      <c r="F1866" s="141"/>
      <c r="G1866" s="141"/>
      <c r="H1866" s="130"/>
    </row>
    <row r="1867" spans="1:8" s="289" customFormat="1" ht="24" customHeight="1" x14ac:dyDescent="0.2">
      <c r="A1867" s="130"/>
      <c r="B1867" s="130"/>
      <c r="C1867" s="130"/>
      <c r="D1867" s="130"/>
      <c r="E1867" s="140"/>
      <c r="F1867" s="141"/>
      <c r="G1867" s="141"/>
      <c r="H1867" s="130"/>
    </row>
    <row r="1868" spans="1:8" s="289" customFormat="1" ht="24" customHeight="1" x14ac:dyDescent="0.2">
      <c r="A1868" s="130"/>
      <c r="B1868" s="130"/>
      <c r="C1868" s="130"/>
      <c r="D1868" s="130"/>
      <c r="E1868" s="140"/>
      <c r="F1868" s="141"/>
      <c r="G1868" s="141"/>
      <c r="H1868" s="130"/>
    </row>
    <row r="1869" spans="1:8" s="289" customFormat="1" ht="24" customHeight="1" x14ac:dyDescent="0.2">
      <c r="A1869" s="130"/>
      <c r="B1869" s="130"/>
      <c r="C1869" s="130"/>
      <c r="D1869" s="130"/>
      <c r="E1869" s="140"/>
      <c r="F1869" s="141"/>
      <c r="G1869" s="141"/>
      <c r="H1869" s="130"/>
    </row>
    <row r="1870" spans="1:8" s="289" customFormat="1" ht="24" customHeight="1" x14ac:dyDescent="0.2">
      <c r="A1870" s="130"/>
      <c r="B1870" s="130"/>
      <c r="C1870" s="130"/>
      <c r="D1870" s="130"/>
      <c r="E1870" s="140"/>
      <c r="F1870" s="141"/>
      <c r="G1870" s="141"/>
      <c r="H1870" s="130"/>
    </row>
    <row r="1871" spans="1:8" s="289" customFormat="1" ht="24" customHeight="1" x14ac:dyDescent="0.2">
      <c r="A1871" s="130"/>
      <c r="B1871" s="130"/>
      <c r="C1871" s="130"/>
      <c r="D1871" s="130"/>
      <c r="E1871" s="140"/>
      <c r="F1871" s="141"/>
      <c r="G1871" s="141"/>
      <c r="H1871" s="130"/>
    </row>
    <row r="1872" spans="1:8" s="289" customFormat="1" ht="24" customHeight="1" x14ac:dyDescent="0.2">
      <c r="A1872" s="130"/>
      <c r="B1872" s="130"/>
      <c r="C1872" s="130"/>
      <c r="D1872" s="130"/>
      <c r="E1872" s="140"/>
      <c r="F1872" s="141"/>
      <c r="G1872" s="141"/>
      <c r="H1872" s="130"/>
    </row>
    <row r="1886" spans="1:141" s="140" customFormat="1" ht="24" customHeight="1" x14ac:dyDescent="0.2">
      <c r="A1886" s="130"/>
      <c r="B1886" s="130"/>
      <c r="C1886" s="130"/>
      <c r="D1886" s="130"/>
      <c r="F1886" s="141"/>
      <c r="G1886" s="141"/>
      <c r="H1886" s="130"/>
      <c r="I1886" s="289"/>
      <c r="J1886" s="289"/>
      <c r="K1886" s="289"/>
      <c r="L1886" s="289"/>
      <c r="M1886" s="289"/>
      <c r="N1886" s="289"/>
      <c r="O1886" s="289"/>
      <c r="P1886" s="289"/>
      <c r="Q1886" s="289"/>
      <c r="R1886" s="289"/>
      <c r="S1886" s="289"/>
      <c r="T1886" s="289"/>
      <c r="U1886" s="290"/>
      <c r="V1886" s="290"/>
      <c r="W1886" s="290"/>
      <c r="X1886" s="290"/>
      <c r="Y1886" s="290"/>
      <c r="Z1886" s="290"/>
      <c r="AA1886" s="290"/>
      <c r="AB1886" s="290"/>
      <c r="AC1886" s="290"/>
      <c r="AD1886" s="290"/>
      <c r="AE1886" s="290"/>
      <c r="AF1886" s="290"/>
      <c r="AG1886" s="290"/>
      <c r="AH1886" s="290"/>
      <c r="AI1886" s="290"/>
      <c r="AJ1886" s="290"/>
      <c r="AK1886" s="290"/>
      <c r="AL1886" s="290"/>
      <c r="AM1886" s="290"/>
      <c r="AN1886" s="290"/>
      <c r="AO1886" s="290"/>
      <c r="AP1886" s="290"/>
      <c r="AQ1886" s="290"/>
      <c r="AR1886" s="290"/>
      <c r="AS1886" s="290"/>
      <c r="AT1886" s="290"/>
      <c r="AU1886" s="290"/>
      <c r="AV1886" s="290"/>
      <c r="AW1886" s="290"/>
      <c r="AX1886" s="290"/>
      <c r="AY1886" s="290"/>
      <c r="AZ1886" s="290"/>
      <c r="BA1886" s="290"/>
      <c r="BB1886" s="290"/>
      <c r="BC1886" s="290"/>
      <c r="BD1886" s="290"/>
      <c r="BE1886" s="290"/>
      <c r="BF1886" s="290"/>
      <c r="BG1886" s="290"/>
      <c r="BH1886" s="290"/>
      <c r="BI1886" s="290"/>
      <c r="BJ1886" s="290"/>
      <c r="BK1886" s="290"/>
      <c r="BL1886" s="290"/>
      <c r="BM1886" s="290"/>
      <c r="BN1886" s="290"/>
      <c r="BO1886" s="290"/>
      <c r="BP1886" s="290"/>
      <c r="BQ1886" s="290"/>
      <c r="BR1886" s="290"/>
      <c r="BS1886" s="290"/>
      <c r="BT1886" s="290"/>
      <c r="BU1886" s="290"/>
      <c r="BV1886" s="290"/>
      <c r="BW1886" s="290"/>
      <c r="BX1886" s="290"/>
      <c r="BY1886" s="290"/>
      <c r="BZ1886" s="290"/>
      <c r="CA1886" s="290"/>
      <c r="CB1886" s="290"/>
      <c r="CC1886" s="290"/>
      <c r="CD1886" s="290"/>
      <c r="CE1886" s="290"/>
      <c r="CF1886" s="290"/>
      <c r="CG1886" s="290"/>
      <c r="CH1886" s="290"/>
      <c r="CI1886" s="290"/>
      <c r="CJ1886" s="290"/>
      <c r="CK1886" s="290"/>
      <c r="CL1886" s="290"/>
      <c r="CM1886" s="290"/>
      <c r="CN1886" s="290"/>
      <c r="CO1886" s="290"/>
      <c r="CP1886" s="290"/>
      <c r="CQ1886" s="290"/>
      <c r="CR1886" s="290"/>
      <c r="CS1886" s="290"/>
      <c r="CT1886" s="290"/>
      <c r="CU1886" s="290"/>
      <c r="CV1886" s="290"/>
      <c r="CW1886" s="290"/>
      <c r="CX1886" s="290"/>
      <c r="CY1886" s="290"/>
      <c r="CZ1886" s="290"/>
      <c r="DA1886" s="290"/>
      <c r="DB1886" s="290"/>
      <c r="DC1886" s="290"/>
      <c r="DD1886" s="290"/>
      <c r="DE1886" s="290"/>
      <c r="DF1886" s="290"/>
      <c r="DG1886" s="290"/>
      <c r="DH1886" s="290"/>
      <c r="DI1886" s="290"/>
      <c r="DJ1886" s="290"/>
      <c r="DK1886" s="290"/>
      <c r="DL1886" s="290"/>
      <c r="DM1886" s="290"/>
      <c r="DN1886" s="290"/>
      <c r="DO1886" s="290"/>
      <c r="DP1886" s="290"/>
      <c r="DQ1886" s="290"/>
      <c r="DR1886" s="290"/>
      <c r="DS1886" s="290"/>
      <c r="DT1886" s="290"/>
      <c r="DU1886" s="290"/>
      <c r="DV1886" s="290"/>
      <c r="DW1886" s="290"/>
      <c r="DX1886" s="290"/>
      <c r="DY1886" s="290"/>
      <c r="DZ1886" s="290"/>
      <c r="EA1886" s="290"/>
      <c r="EB1886" s="290"/>
      <c r="EC1886" s="290"/>
      <c r="ED1886" s="290"/>
      <c r="EE1886" s="290"/>
      <c r="EF1886" s="290"/>
      <c r="EG1886" s="290"/>
      <c r="EH1886" s="290"/>
      <c r="EI1886" s="290"/>
      <c r="EJ1886" s="290"/>
      <c r="EK1886" s="290"/>
    </row>
    <row r="1888" spans="1:141" s="289" customFormat="1" ht="24" customHeight="1" x14ac:dyDescent="0.2">
      <c r="A1888" s="130"/>
      <c r="B1888" s="130"/>
      <c r="C1888" s="130"/>
      <c r="D1888" s="130"/>
      <c r="E1888" s="140"/>
      <c r="F1888" s="141"/>
      <c r="G1888" s="141"/>
      <c r="H1888" s="130"/>
    </row>
    <row r="1889" spans="1:8" s="289" customFormat="1" ht="24" customHeight="1" x14ac:dyDescent="0.2">
      <c r="A1889" s="130"/>
      <c r="B1889" s="130"/>
      <c r="C1889" s="130"/>
      <c r="D1889" s="130"/>
      <c r="E1889" s="140"/>
      <c r="F1889" s="141"/>
      <c r="G1889" s="141"/>
      <c r="H1889" s="130"/>
    </row>
    <row r="1890" spans="1:8" s="289" customFormat="1" ht="24" customHeight="1" x14ac:dyDescent="0.2">
      <c r="A1890" s="130"/>
      <c r="B1890" s="130"/>
      <c r="C1890" s="130"/>
      <c r="D1890" s="130"/>
      <c r="E1890" s="140"/>
      <c r="F1890" s="141"/>
      <c r="G1890" s="141"/>
      <c r="H1890" s="130"/>
    </row>
    <row r="1891" spans="1:8" s="289" customFormat="1" ht="24" customHeight="1" x14ac:dyDescent="0.2">
      <c r="A1891" s="130"/>
      <c r="B1891" s="130"/>
      <c r="C1891" s="130"/>
      <c r="D1891" s="130"/>
      <c r="E1891" s="140"/>
      <c r="F1891" s="141"/>
      <c r="G1891" s="141"/>
      <c r="H1891" s="130"/>
    </row>
    <row r="1892" spans="1:8" s="289" customFormat="1" ht="24" customHeight="1" x14ac:dyDescent="0.2">
      <c r="A1892" s="130"/>
      <c r="B1892" s="130"/>
      <c r="C1892" s="130"/>
      <c r="D1892" s="130"/>
      <c r="E1892" s="140"/>
      <c r="F1892" s="141"/>
      <c r="G1892" s="141"/>
      <c r="H1892" s="130"/>
    </row>
    <row r="1893" spans="1:8" s="289" customFormat="1" ht="24" customHeight="1" x14ac:dyDescent="0.2">
      <c r="A1893" s="130"/>
      <c r="B1893" s="130"/>
      <c r="C1893" s="130"/>
      <c r="D1893" s="130"/>
      <c r="E1893" s="140"/>
      <c r="F1893" s="141"/>
      <c r="G1893" s="141"/>
      <c r="H1893" s="130"/>
    </row>
    <row r="1894" spans="1:8" s="289" customFormat="1" ht="24" customHeight="1" x14ac:dyDescent="0.2">
      <c r="A1894" s="130"/>
      <c r="B1894" s="130"/>
      <c r="C1894" s="130"/>
      <c r="D1894" s="130"/>
      <c r="E1894" s="140"/>
      <c r="F1894" s="141"/>
      <c r="G1894" s="141"/>
      <c r="H1894" s="130"/>
    </row>
    <row r="1895" spans="1:8" s="289" customFormat="1" ht="24" customHeight="1" x14ac:dyDescent="0.2">
      <c r="A1895" s="130"/>
      <c r="B1895" s="130"/>
      <c r="C1895" s="130"/>
      <c r="D1895" s="130"/>
      <c r="E1895" s="140"/>
      <c r="F1895" s="141"/>
      <c r="G1895" s="141"/>
      <c r="H1895" s="130"/>
    </row>
    <row r="1896" spans="1:8" s="289" customFormat="1" ht="24" customHeight="1" x14ac:dyDescent="0.2">
      <c r="A1896" s="130"/>
      <c r="B1896" s="130"/>
      <c r="C1896" s="130"/>
      <c r="D1896" s="130"/>
      <c r="E1896" s="140"/>
      <c r="F1896" s="141"/>
      <c r="G1896" s="141"/>
      <c r="H1896" s="130"/>
    </row>
    <row r="1897" spans="1:8" s="289" customFormat="1" ht="24" customHeight="1" x14ac:dyDescent="0.2">
      <c r="A1897" s="130"/>
      <c r="B1897" s="130"/>
      <c r="C1897" s="130"/>
      <c r="D1897" s="130"/>
      <c r="E1897" s="140"/>
      <c r="F1897" s="141"/>
      <c r="G1897" s="141"/>
      <c r="H1897" s="130"/>
    </row>
    <row r="1898" spans="1:8" s="289" customFormat="1" ht="24" customHeight="1" x14ac:dyDescent="0.2">
      <c r="A1898" s="130"/>
      <c r="B1898" s="130"/>
      <c r="C1898" s="130"/>
      <c r="D1898" s="130"/>
      <c r="E1898" s="140"/>
      <c r="F1898" s="141"/>
      <c r="G1898" s="141"/>
      <c r="H1898" s="130"/>
    </row>
    <row r="1899" spans="1:8" s="289" customFormat="1" ht="24" customHeight="1" x14ac:dyDescent="0.2">
      <c r="A1899" s="130"/>
      <c r="B1899" s="130"/>
      <c r="C1899" s="130"/>
      <c r="D1899" s="130"/>
      <c r="E1899" s="140"/>
      <c r="F1899" s="141"/>
      <c r="G1899" s="141"/>
      <c r="H1899" s="130"/>
    </row>
    <row r="1900" spans="1:8" s="289" customFormat="1" ht="24" customHeight="1" x14ac:dyDescent="0.2">
      <c r="A1900" s="130"/>
      <c r="B1900" s="130"/>
      <c r="C1900" s="130"/>
      <c r="D1900" s="130"/>
      <c r="E1900" s="140"/>
      <c r="F1900" s="141"/>
      <c r="G1900" s="141"/>
      <c r="H1900" s="130"/>
    </row>
    <row r="1901" spans="1:8" s="289" customFormat="1" ht="24" customHeight="1" x14ac:dyDescent="0.2">
      <c r="A1901" s="130"/>
      <c r="B1901" s="130"/>
      <c r="C1901" s="130"/>
      <c r="D1901" s="130"/>
      <c r="E1901" s="140"/>
      <c r="F1901" s="141"/>
      <c r="G1901" s="141"/>
      <c r="H1901" s="130"/>
    </row>
    <row r="1904" spans="1:8" s="289" customFormat="1" ht="24" customHeight="1" x14ac:dyDescent="0.2">
      <c r="A1904" s="130"/>
      <c r="B1904" s="130"/>
      <c r="C1904" s="130"/>
      <c r="D1904" s="130"/>
      <c r="E1904" s="140"/>
      <c r="F1904" s="141"/>
      <c r="G1904" s="141"/>
      <c r="H1904" s="130"/>
    </row>
    <row r="1905" spans="1:8" s="289" customFormat="1" ht="24" customHeight="1" x14ac:dyDescent="0.2">
      <c r="A1905" s="130"/>
      <c r="B1905" s="130"/>
      <c r="C1905" s="130"/>
      <c r="D1905" s="130"/>
      <c r="E1905" s="140"/>
      <c r="F1905" s="141"/>
      <c r="G1905" s="141"/>
      <c r="H1905" s="130"/>
    </row>
    <row r="1906" spans="1:8" s="289" customFormat="1" ht="24" customHeight="1" x14ac:dyDescent="0.2">
      <c r="A1906" s="130"/>
      <c r="B1906" s="130"/>
      <c r="C1906" s="130"/>
      <c r="D1906" s="130"/>
      <c r="E1906" s="140"/>
      <c r="F1906" s="141"/>
      <c r="G1906" s="141"/>
      <c r="H1906" s="130"/>
    </row>
    <row r="1907" spans="1:8" s="289" customFormat="1" ht="24" customHeight="1" x14ac:dyDescent="0.2">
      <c r="A1907" s="130"/>
      <c r="B1907" s="130"/>
      <c r="C1907" s="130"/>
      <c r="D1907" s="130"/>
      <c r="E1907" s="140"/>
      <c r="F1907" s="141"/>
      <c r="G1907" s="141"/>
      <c r="H1907" s="130"/>
    </row>
    <row r="1908" spans="1:8" s="289" customFormat="1" ht="24" customHeight="1" x14ac:dyDescent="0.2">
      <c r="A1908" s="130"/>
      <c r="B1908" s="130"/>
      <c r="C1908" s="130"/>
      <c r="D1908" s="130"/>
      <c r="E1908" s="140"/>
      <c r="F1908" s="141"/>
      <c r="G1908" s="141"/>
      <c r="H1908" s="130"/>
    </row>
    <row r="1909" spans="1:8" s="289" customFormat="1" ht="24" customHeight="1" x14ac:dyDescent="0.2">
      <c r="A1909" s="130"/>
      <c r="B1909" s="130"/>
      <c r="C1909" s="130"/>
      <c r="D1909" s="130"/>
      <c r="E1909" s="140"/>
      <c r="F1909" s="141"/>
      <c r="G1909" s="141"/>
      <c r="H1909" s="130"/>
    </row>
    <row r="1910" spans="1:8" s="289" customFormat="1" ht="24" customHeight="1" x14ac:dyDescent="0.2">
      <c r="A1910" s="130"/>
      <c r="B1910" s="130"/>
      <c r="C1910" s="130"/>
      <c r="D1910" s="130"/>
      <c r="E1910" s="140"/>
      <c r="F1910" s="141"/>
      <c r="G1910" s="141"/>
      <c r="H1910" s="130"/>
    </row>
    <row r="1911" spans="1:8" s="289" customFormat="1" ht="24" customHeight="1" x14ac:dyDescent="0.2">
      <c r="A1911" s="130"/>
      <c r="B1911" s="130"/>
      <c r="C1911" s="130"/>
      <c r="D1911" s="130"/>
      <c r="E1911" s="140"/>
      <c r="F1911" s="141"/>
      <c r="G1911" s="141"/>
      <c r="H1911" s="130"/>
    </row>
    <row r="1914" spans="1:8" s="289" customFormat="1" ht="24" customHeight="1" x14ac:dyDescent="0.2">
      <c r="A1914" s="130"/>
      <c r="B1914" s="130"/>
      <c r="C1914" s="130"/>
      <c r="D1914" s="130"/>
      <c r="E1914" s="140"/>
      <c r="F1914" s="141"/>
      <c r="G1914" s="141"/>
      <c r="H1914" s="130"/>
    </row>
    <row r="1915" spans="1:8" s="289" customFormat="1" ht="24" customHeight="1" x14ac:dyDescent="0.2">
      <c r="A1915" s="130"/>
      <c r="B1915" s="130"/>
      <c r="C1915" s="130"/>
      <c r="D1915" s="130"/>
      <c r="E1915" s="140"/>
      <c r="F1915" s="141"/>
      <c r="G1915" s="141"/>
      <c r="H1915" s="130"/>
    </row>
    <row r="1916" spans="1:8" s="289" customFormat="1" ht="24" customHeight="1" x14ac:dyDescent="0.2">
      <c r="A1916" s="130"/>
      <c r="B1916" s="130"/>
      <c r="C1916" s="130"/>
      <c r="D1916" s="130"/>
      <c r="E1916" s="140"/>
      <c r="F1916" s="141"/>
      <c r="G1916" s="141"/>
      <c r="H1916" s="130"/>
    </row>
    <row r="1917" spans="1:8" s="289" customFormat="1" ht="24" customHeight="1" x14ac:dyDescent="0.2">
      <c r="A1917" s="130"/>
      <c r="B1917" s="130"/>
      <c r="C1917" s="130"/>
      <c r="D1917" s="130"/>
      <c r="E1917" s="140"/>
      <c r="F1917" s="141"/>
      <c r="G1917" s="141"/>
      <c r="H1917" s="130"/>
    </row>
    <row r="1918" spans="1:8" s="289" customFormat="1" ht="24" customHeight="1" x14ac:dyDescent="0.2">
      <c r="A1918" s="130"/>
      <c r="B1918" s="130"/>
      <c r="C1918" s="130"/>
      <c r="D1918" s="130"/>
      <c r="E1918" s="140"/>
      <c r="F1918" s="141"/>
      <c r="G1918" s="141"/>
      <c r="H1918" s="130"/>
    </row>
    <row r="1919" spans="1:8" s="289" customFormat="1" ht="24" customHeight="1" x14ac:dyDescent="0.2">
      <c r="A1919" s="130"/>
      <c r="B1919" s="130"/>
      <c r="C1919" s="130"/>
      <c r="D1919" s="130"/>
      <c r="E1919" s="140"/>
      <c r="F1919" s="141"/>
      <c r="G1919" s="141"/>
      <c r="H1919" s="130"/>
    </row>
    <row r="1920" spans="1:8" s="289" customFormat="1" ht="24" customHeight="1" x14ac:dyDescent="0.2">
      <c r="A1920" s="130"/>
      <c r="B1920" s="130"/>
      <c r="C1920" s="130"/>
      <c r="D1920" s="130"/>
      <c r="E1920" s="140"/>
      <c r="F1920" s="141"/>
      <c r="G1920" s="141"/>
      <c r="H1920" s="130"/>
    </row>
    <row r="1921" spans="1:141" s="289" customFormat="1" ht="24" customHeight="1" x14ac:dyDescent="0.2">
      <c r="A1921" s="130"/>
      <c r="B1921" s="130"/>
      <c r="C1921" s="130"/>
      <c r="D1921" s="130"/>
      <c r="E1921" s="140"/>
      <c r="F1921" s="141"/>
      <c r="G1921" s="141"/>
      <c r="H1921" s="130"/>
    </row>
    <row r="1922" spans="1:141" s="289" customFormat="1" ht="24" customHeight="1" x14ac:dyDescent="0.2">
      <c r="A1922" s="130"/>
      <c r="B1922" s="130"/>
      <c r="C1922" s="130"/>
      <c r="D1922" s="130"/>
      <c r="E1922" s="140"/>
      <c r="F1922" s="141"/>
      <c r="G1922" s="141"/>
      <c r="H1922" s="130"/>
    </row>
    <row r="1936" spans="1:141" s="140" customFormat="1" ht="24" customHeight="1" x14ac:dyDescent="0.2">
      <c r="A1936" s="130"/>
      <c r="B1936" s="130"/>
      <c r="C1936" s="130"/>
      <c r="D1936" s="130"/>
      <c r="F1936" s="141"/>
      <c r="G1936" s="141"/>
      <c r="H1936" s="130"/>
      <c r="I1936" s="289"/>
      <c r="J1936" s="289"/>
      <c r="K1936" s="289"/>
      <c r="L1936" s="289"/>
      <c r="M1936" s="289"/>
      <c r="N1936" s="289"/>
      <c r="O1936" s="289"/>
      <c r="P1936" s="289"/>
      <c r="Q1936" s="289"/>
      <c r="R1936" s="289"/>
      <c r="S1936" s="289"/>
      <c r="T1936" s="289"/>
      <c r="U1936" s="290"/>
      <c r="V1936" s="290"/>
      <c r="W1936" s="290"/>
      <c r="X1936" s="290"/>
      <c r="Y1936" s="290"/>
      <c r="Z1936" s="290"/>
      <c r="AA1936" s="290"/>
      <c r="AB1936" s="290"/>
      <c r="AC1936" s="290"/>
      <c r="AD1936" s="290"/>
      <c r="AE1936" s="290"/>
      <c r="AF1936" s="290"/>
      <c r="AG1936" s="290"/>
      <c r="AH1936" s="290"/>
      <c r="AI1936" s="290"/>
      <c r="AJ1936" s="290"/>
      <c r="AK1936" s="290"/>
      <c r="AL1936" s="290"/>
      <c r="AM1936" s="290"/>
      <c r="AN1936" s="290"/>
      <c r="AO1936" s="290"/>
      <c r="AP1936" s="290"/>
      <c r="AQ1936" s="290"/>
      <c r="AR1936" s="290"/>
      <c r="AS1936" s="290"/>
      <c r="AT1936" s="290"/>
      <c r="AU1936" s="290"/>
      <c r="AV1936" s="290"/>
      <c r="AW1936" s="290"/>
      <c r="AX1936" s="290"/>
      <c r="AY1936" s="290"/>
      <c r="AZ1936" s="290"/>
      <c r="BA1936" s="290"/>
      <c r="BB1936" s="290"/>
      <c r="BC1936" s="290"/>
      <c r="BD1936" s="290"/>
      <c r="BE1936" s="290"/>
      <c r="BF1936" s="290"/>
      <c r="BG1936" s="290"/>
      <c r="BH1936" s="290"/>
      <c r="BI1936" s="290"/>
      <c r="BJ1936" s="290"/>
      <c r="BK1936" s="290"/>
      <c r="BL1936" s="290"/>
      <c r="BM1936" s="290"/>
      <c r="BN1936" s="290"/>
      <c r="BO1936" s="290"/>
      <c r="BP1936" s="290"/>
      <c r="BQ1936" s="290"/>
      <c r="BR1936" s="290"/>
      <c r="BS1936" s="290"/>
      <c r="BT1936" s="290"/>
      <c r="BU1936" s="290"/>
      <c r="BV1936" s="290"/>
      <c r="BW1936" s="290"/>
      <c r="BX1936" s="290"/>
      <c r="BY1936" s="290"/>
      <c r="BZ1936" s="290"/>
      <c r="CA1936" s="290"/>
      <c r="CB1936" s="290"/>
      <c r="CC1936" s="290"/>
      <c r="CD1936" s="290"/>
      <c r="CE1936" s="290"/>
      <c r="CF1936" s="290"/>
      <c r="CG1936" s="290"/>
      <c r="CH1936" s="290"/>
      <c r="CI1936" s="290"/>
      <c r="CJ1936" s="290"/>
      <c r="CK1936" s="290"/>
      <c r="CL1936" s="290"/>
      <c r="CM1936" s="290"/>
      <c r="CN1936" s="290"/>
      <c r="CO1936" s="290"/>
      <c r="CP1936" s="290"/>
      <c r="CQ1936" s="290"/>
      <c r="CR1936" s="290"/>
      <c r="CS1936" s="290"/>
      <c r="CT1936" s="290"/>
      <c r="CU1936" s="290"/>
      <c r="CV1936" s="290"/>
      <c r="CW1936" s="290"/>
      <c r="CX1936" s="290"/>
      <c r="CY1936" s="290"/>
      <c r="CZ1936" s="290"/>
      <c r="DA1936" s="290"/>
      <c r="DB1936" s="290"/>
      <c r="DC1936" s="290"/>
      <c r="DD1936" s="290"/>
      <c r="DE1936" s="290"/>
      <c r="DF1936" s="290"/>
      <c r="DG1936" s="290"/>
      <c r="DH1936" s="290"/>
      <c r="DI1936" s="290"/>
      <c r="DJ1936" s="290"/>
      <c r="DK1936" s="290"/>
      <c r="DL1936" s="290"/>
      <c r="DM1936" s="290"/>
      <c r="DN1936" s="290"/>
      <c r="DO1936" s="290"/>
      <c r="DP1936" s="290"/>
      <c r="DQ1936" s="290"/>
      <c r="DR1936" s="290"/>
      <c r="DS1936" s="290"/>
      <c r="DT1936" s="290"/>
      <c r="DU1936" s="290"/>
      <c r="DV1936" s="290"/>
      <c r="DW1936" s="290"/>
      <c r="DX1936" s="290"/>
      <c r="DY1936" s="290"/>
      <c r="DZ1936" s="290"/>
      <c r="EA1936" s="290"/>
      <c r="EB1936" s="290"/>
      <c r="EC1936" s="290"/>
      <c r="ED1936" s="290"/>
      <c r="EE1936" s="290"/>
      <c r="EF1936" s="290"/>
      <c r="EG1936" s="290"/>
      <c r="EH1936" s="290"/>
      <c r="EI1936" s="290"/>
      <c r="EJ1936" s="290"/>
      <c r="EK1936" s="290"/>
    </row>
    <row r="1938" spans="1:8" s="289" customFormat="1" ht="24" customHeight="1" x14ac:dyDescent="0.2">
      <c r="A1938" s="130"/>
      <c r="B1938" s="130"/>
      <c r="C1938" s="130"/>
      <c r="D1938" s="130"/>
      <c r="E1938" s="140"/>
      <c r="F1938" s="141"/>
      <c r="G1938" s="141"/>
      <c r="H1938" s="130"/>
    </row>
    <row r="1939" spans="1:8" s="289" customFormat="1" ht="24" customHeight="1" x14ac:dyDescent="0.2">
      <c r="A1939" s="130"/>
      <c r="B1939" s="130"/>
      <c r="C1939" s="130"/>
      <c r="D1939" s="130"/>
      <c r="E1939" s="140"/>
      <c r="F1939" s="141"/>
      <c r="G1939" s="141"/>
      <c r="H1939" s="130"/>
    </row>
    <row r="1940" spans="1:8" s="289" customFormat="1" ht="24" customHeight="1" x14ac:dyDescent="0.2">
      <c r="A1940" s="130"/>
      <c r="B1940" s="130"/>
      <c r="C1940" s="130"/>
      <c r="D1940" s="130"/>
      <c r="E1940" s="140"/>
      <c r="F1940" s="141"/>
      <c r="G1940" s="141"/>
      <c r="H1940" s="130"/>
    </row>
    <row r="1941" spans="1:8" s="289" customFormat="1" ht="24" customHeight="1" x14ac:dyDescent="0.2">
      <c r="A1941" s="130"/>
      <c r="B1941" s="130"/>
      <c r="C1941" s="130"/>
      <c r="D1941" s="130"/>
      <c r="E1941" s="140"/>
      <c r="F1941" s="141"/>
      <c r="G1941" s="141"/>
      <c r="H1941" s="130"/>
    </row>
    <row r="1942" spans="1:8" s="289" customFormat="1" ht="24" customHeight="1" x14ac:dyDescent="0.2">
      <c r="A1942" s="130"/>
      <c r="B1942" s="130"/>
      <c r="C1942" s="130"/>
      <c r="D1942" s="130"/>
      <c r="E1942" s="140"/>
      <c r="F1942" s="141"/>
      <c r="G1942" s="141"/>
      <c r="H1942" s="130"/>
    </row>
    <row r="1943" spans="1:8" s="289" customFormat="1" ht="24" customHeight="1" x14ac:dyDescent="0.2">
      <c r="A1943" s="130"/>
      <c r="B1943" s="130"/>
      <c r="C1943" s="130"/>
      <c r="D1943" s="130"/>
      <c r="E1943" s="140"/>
      <c r="F1943" s="141"/>
      <c r="G1943" s="141"/>
      <c r="H1943" s="130"/>
    </row>
    <row r="1944" spans="1:8" s="289" customFormat="1" ht="24" customHeight="1" x14ac:dyDescent="0.2">
      <c r="A1944" s="130"/>
      <c r="B1944" s="130"/>
      <c r="C1944" s="130"/>
      <c r="D1944" s="130"/>
      <c r="E1944" s="140"/>
      <c r="F1944" s="141"/>
      <c r="G1944" s="141"/>
      <c r="H1944" s="130"/>
    </row>
    <row r="1945" spans="1:8" s="289" customFormat="1" ht="24" customHeight="1" x14ac:dyDescent="0.2">
      <c r="A1945" s="130"/>
      <c r="B1945" s="130"/>
      <c r="C1945" s="130"/>
      <c r="D1945" s="130"/>
      <c r="E1945" s="140"/>
      <c r="F1945" s="141"/>
      <c r="G1945" s="141"/>
      <c r="H1945" s="130"/>
    </row>
    <row r="1946" spans="1:8" s="289" customFormat="1" ht="24" customHeight="1" x14ac:dyDescent="0.2">
      <c r="A1946" s="130"/>
      <c r="B1946" s="130"/>
      <c r="C1946" s="130"/>
      <c r="D1946" s="130"/>
      <c r="E1946" s="140"/>
      <c r="F1946" s="141"/>
      <c r="G1946" s="141"/>
      <c r="H1946" s="130"/>
    </row>
    <row r="1947" spans="1:8" s="289" customFormat="1" ht="24" customHeight="1" x14ac:dyDescent="0.2">
      <c r="A1947" s="130"/>
      <c r="B1947" s="130"/>
      <c r="C1947" s="130"/>
      <c r="D1947" s="130"/>
      <c r="E1947" s="140"/>
      <c r="F1947" s="141"/>
      <c r="G1947" s="141"/>
      <c r="H1947" s="130"/>
    </row>
    <row r="1948" spans="1:8" s="289" customFormat="1" ht="24" customHeight="1" x14ac:dyDescent="0.2">
      <c r="A1948" s="130"/>
      <c r="B1948" s="130"/>
      <c r="C1948" s="130"/>
      <c r="D1948" s="130"/>
      <c r="E1948" s="140"/>
      <c r="F1948" s="141"/>
      <c r="G1948" s="141"/>
      <c r="H1948" s="130"/>
    </row>
    <row r="1949" spans="1:8" s="289" customFormat="1" ht="24" customHeight="1" x14ac:dyDescent="0.2">
      <c r="A1949" s="130"/>
      <c r="B1949" s="130"/>
      <c r="C1949" s="130"/>
      <c r="D1949" s="130"/>
      <c r="E1949" s="140"/>
      <c r="F1949" s="141"/>
      <c r="G1949" s="141"/>
      <c r="H1949" s="130"/>
    </row>
    <row r="1950" spans="1:8" s="289" customFormat="1" ht="24" customHeight="1" x14ac:dyDescent="0.2">
      <c r="A1950" s="130"/>
      <c r="B1950" s="130"/>
      <c r="C1950" s="130"/>
      <c r="D1950" s="130"/>
      <c r="E1950" s="140"/>
      <c r="F1950" s="141"/>
      <c r="G1950" s="141"/>
      <c r="H1950" s="130"/>
    </row>
    <row r="1951" spans="1:8" s="289" customFormat="1" ht="24" customHeight="1" x14ac:dyDescent="0.2">
      <c r="A1951" s="130"/>
      <c r="B1951" s="130"/>
      <c r="C1951" s="130"/>
      <c r="D1951" s="130"/>
      <c r="E1951" s="140"/>
      <c r="F1951" s="141"/>
      <c r="G1951" s="141"/>
      <c r="H1951" s="130"/>
    </row>
    <row r="1954" spans="1:8" s="289" customFormat="1" ht="24" customHeight="1" x14ac:dyDescent="0.2">
      <c r="A1954" s="130"/>
      <c r="B1954" s="130"/>
      <c r="C1954" s="130"/>
      <c r="D1954" s="130"/>
      <c r="E1954" s="140"/>
      <c r="F1954" s="141"/>
      <c r="G1954" s="141"/>
      <c r="H1954" s="130"/>
    </row>
    <row r="1955" spans="1:8" s="289" customFormat="1" ht="24" customHeight="1" x14ac:dyDescent="0.2">
      <c r="A1955" s="130"/>
      <c r="B1955" s="130"/>
      <c r="C1955" s="130"/>
      <c r="D1955" s="130"/>
      <c r="E1955" s="140"/>
      <c r="F1955" s="141"/>
      <c r="G1955" s="141"/>
      <c r="H1955" s="130"/>
    </row>
    <row r="1956" spans="1:8" s="289" customFormat="1" ht="24" customHeight="1" x14ac:dyDescent="0.2">
      <c r="A1956" s="130"/>
      <c r="B1956" s="130"/>
      <c r="C1956" s="130"/>
      <c r="D1956" s="130"/>
      <c r="E1956" s="140"/>
      <c r="F1956" s="141"/>
      <c r="G1956" s="141"/>
      <c r="H1956" s="130"/>
    </row>
    <row r="1957" spans="1:8" s="289" customFormat="1" ht="24" customHeight="1" x14ac:dyDescent="0.2">
      <c r="A1957" s="130"/>
      <c r="B1957" s="130"/>
      <c r="C1957" s="130"/>
      <c r="D1957" s="130"/>
      <c r="E1957" s="140"/>
      <c r="F1957" s="141"/>
      <c r="G1957" s="141"/>
      <c r="H1957" s="130"/>
    </row>
    <row r="1958" spans="1:8" s="289" customFormat="1" ht="24" customHeight="1" x14ac:dyDescent="0.2">
      <c r="A1958" s="130"/>
      <c r="B1958" s="130"/>
      <c r="C1958" s="130"/>
      <c r="D1958" s="130"/>
      <c r="E1958" s="140"/>
      <c r="F1958" s="141"/>
      <c r="G1958" s="141"/>
      <c r="H1958" s="130"/>
    </row>
    <row r="1959" spans="1:8" s="289" customFormat="1" ht="24" customHeight="1" x14ac:dyDescent="0.2">
      <c r="A1959" s="130"/>
      <c r="B1959" s="130"/>
      <c r="C1959" s="130"/>
      <c r="D1959" s="130"/>
      <c r="E1959" s="140"/>
      <c r="F1959" s="141"/>
      <c r="G1959" s="141"/>
      <c r="H1959" s="130"/>
    </row>
    <row r="1960" spans="1:8" s="289" customFormat="1" ht="24" customHeight="1" x14ac:dyDescent="0.2">
      <c r="A1960" s="130"/>
      <c r="B1960" s="130"/>
      <c r="C1960" s="130"/>
      <c r="D1960" s="130"/>
      <c r="E1960" s="140"/>
      <c r="F1960" s="141"/>
      <c r="G1960" s="141"/>
      <c r="H1960" s="130"/>
    </row>
    <row r="1961" spans="1:8" s="289" customFormat="1" ht="24" customHeight="1" x14ac:dyDescent="0.2">
      <c r="A1961" s="130"/>
      <c r="B1961" s="130"/>
      <c r="C1961" s="130"/>
      <c r="D1961" s="130"/>
      <c r="E1961" s="140"/>
      <c r="F1961" s="141"/>
      <c r="G1961" s="141"/>
      <c r="H1961" s="130"/>
    </row>
    <row r="1964" spans="1:8" s="289" customFormat="1" ht="24" customHeight="1" x14ac:dyDescent="0.2">
      <c r="A1964" s="130"/>
      <c r="B1964" s="130"/>
      <c r="C1964" s="130"/>
      <c r="D1964" s="130"/>
      <c r="E1964" s="140"/>
      <c r="F1964" s="141"/>
      <c r="G1964" s="141"/>
      <c r="H1964" s="130"/>
    </row>
    <row r="1965" spans="1:8" s="289" customFormat="1" ht="24" customHeight="1" x14ac:dyDescent="0.2">
      <c r="A1965" s="130"/>
      <c r="B1965" s="130"/>
      <c r="C1965" s="130"/>
      <c r="D1965" s="130"/>
      <c r="E1965" s="140"/>
      <c r="F1965" s="141"/>
      <c r="G1965" s="141"/>
      <c r="H1965" s="130"/>
    </row>
    <row r="1966" spans="1:8" s="289" customFormat="1" ht="24" customHeight="1" x14ac:dyDescent="0.2">
      <c r="A1966" s="130"/>
      <c r="B1966" s="130"/>
      <c r="C1966" s="130"/>
      <c r="D1966" s="130"/>
      <c r="E1966" s="140"/>
      <c r="F1966" s="141"/>
      <c r="G1966" s="141"/>
      <c r="H1966" s="130"/>
    </row>
    <row r="1967" spans="1:8" s="289" customFormat="1" ht="24" customHeight="1" x14ac:dyDescent="0.2">
      <c r="A1967" s="130"/>
      <c r="B1967" s="130"/>
      <c r="C1967" s="130"/>
      <c r="D1967" s="130"/>
      <c r="E1967" s="140"/>
      <c r="F1967" s="141"/>
      <c r="G1967" s="141"/>
      <c r="H1967" s="130"/>
    </row>
    <row r="1968" spans="1:8" s="289" customFormat="1" ht="24" customHeight="1" x14ac:dyDescent="0.2">
      <c r="A1968" s="130"/>
      <c r="B1968" s="130"/>
      <c r="C1968" s="130"/>
      <c r="D1968" s="130"/>
      <c r="E1968" s="140"/>
      <c r="F1968" s="141"/>
      <c r="G1968" s="141"/>
      <c r="H1968" s="130"/>
    </row>
    <row r="1969" spans="1:8" s="289" customFormat="1" ht="24" customHeight="1" x14ac:dyDescent="0.2">
      <c r="A1969" s="130"/>
      <c r="B1969" s="130"/>
      <c r="C1969" s="130"/>
      <c r="D1969" s="130"/>
      <c r="E1969" s="140"/>
      <c r="F1969" s="141"/>
      <c r="G1969" s="141"/>
      <c r="H1969" s="130"/>
    </row>
    <row r="1970" spans="1:8" s="289" customFormat="1" ht="24" customHeight="1" x14ac:dyDescent="0.2">
      <c r="A1970" s="130"/>
      <c r="B1970" s="130"/>
      <c r="C1970" s="130"/>
      <c r="D1970" s="130"/>
      <c r="E1970" s="140"/>
      <c r="F1970" s="141"/>
      <c r="G1970" s="141"/>
      <c r="H1970" s="130"/>
    </row>
    <row r="1971" spans="1:8" s="289" customFormat="1" ht="24" customHeight="1" x14ac:dyDescent="0.2">
      <c r="A1971" s="130"/>
      <c r="B1971" s="130"/>
      <c r="C1971" s="130"/>
      <c r="D1971" s="130"/>
      <c r="E1971" s="140"/>
      <c r="F1971" s="141"/>
      <c r="G1971" s="141"/>
      <c r="H1971" s="130"/>
    </row>
    <row r="1972" spans="1:8" s="289" customFormat="1" ht="24" customHeight="1" x14ac:dyDescent="0.2">
      <c r="A1972" s="130"/>
      <c r="B1972" s="130"/>
      <c r="C1972" s="130"/>
      <c r="D1972" s="130"/>
      <c r="E1972" s="140"/>
      <c r="F1972" s="141"/>
      <c r="G1972" s="141"/>
      <c r="H1972" s="130"/>
    </row>
    <row r="1986" spans="1:141" s="140" customFormat="1" ht="24" customHeight="1" x14ac:dyDescent="0.2">
      <c r="A1986" s="130"/>
      <c r="B1986" s="130"/>
      <c r="C1986" s="130"/>
      <c r="D1986" s="130"/>
      <c r="F1986" s="141"/>
      <c r="G1986" s="141"/>
      <c r="H1986" s="130"/>
      <c r="I1986" s="289"/>
      <c r="J1986" s="289"/>
      <c r="K1986" s="289"/>
      <c r="L1986" s="289"/>
      <c r="M1986" s="289"/>
      <c r="N1986" s="289"/>
      <c r="O1986" s="289"/>
      <c r="P1986" s="289"/>
      <c r="Q1986" s="289"/>
      <c r="R1986" s="289"/>
      <c r="S1986" s="289"/>
      <c r="T1986" s="289"/>
      <c r="U1986" s="290"/>
      <c r="V1986" s="290"/>
      <c r="W1986" s="290"/>
      <c r="X1986" s="290"/>
      <c r="Y1986" s="290"/>
      <c r="Z1986" s="290"/>
      <c r="AA1986" s="290"/>
      <c r="AB1986" s="290"/>
      <c r="AC1986" s="290"/>
      <c r="AD1986" s="290"/>
      <c r="AE1986" s="290"/>
      <c r="AF1986" s="290"/>
      <c r="AG1986" s="290"/>
      <c r="AH1986" s="290"/>
      <c r="AI1986" s="290"/>
      <c r="AJ1986" s="290"/>
      <c r="AK1986" s="290"/>
      <c r="AL1986" s="290"/>
      <c r="AM1986" s="290"/>
      <c r="AN1986" s="290"/>
      <c r="AO1986" s="290"/>
      <c r="AP1986" s="290"/>
      <c r="AQ1986" s="290"/>
      <c r="AR1986" s="290"/>
      <c r="AS1986" s="290"/>
      <c r="AT1986" s="290"/>
      <c r="AU1986" s="290"/>
      <c r="AV1986" s="290"/>
      <c r="AW1986" s="290"/>
      <c r="AX1986" s="290"/>
      <c r="AY1986" s="290"/>
      <c r="AZ1986" s="290"/>
      <c r="BA1986" s="290"/>
      <c r="BB1986" s="290"/>
      <c r="BC1986" s="290"/>
      <c r="BD1986" s="290"/>
      <c r="BE1986" s="290"/>
      <c r="BF1986" s="290"/>
      <c r="BG1986" s="290"/>
      <c r="BH1986" s="290"/>
      <c r="BI1986" s="290"/>
      <c r="BJ1986" s="290"/>
      <c r="BK1986" s="290"/>
      <c r="BL1986" s="290"/>
      <c r="BM1986" s="290"/>
      <c r="BN1986" s="290"/>
      <c r="BO1986" s="290"/>
      <c r="BP1986" s="290"/>
      <c r="BQ1986" s="290"/>
      <c r="BR1986" s="290"/>
      <c r="BS1986" s="290"/>
      <c r="BT1986" s="290"/>
      <c r="BU1986" s="290"/>
      <c r="BV1986" s="290"/>
      <c r="BW1986" s="290"/>
      <c r="BX1986" s="290"/>
      <c r="BY1986" s="290"/>
      <c r="BZ1986" s="290"/>
      <c r="CA1986" s="290"/>
      <c r="CB1986" s="290"/>
      <c r="CC1986" s="290"/>
      <c r="CD1986" s="290"/>
      <c r="CE1986" s="290"/>
      <c r="CF1986" s="290"/>
      <c r="CG1986" s="290"/>
      <c r="CH1986" s="290"/>
      <c r="CI1986" s="290"/>
      <c r="CJ1986" s="290"/>
      <c r="CK1986" s="290"/>
      <c r="CL1986" s="290"/>
      <c r="CM1986" s="290"/>
      <c r="CN1986" s="290"/>
      <c r="CO1986" s="290"/>
      <c r="CP1986" s="290"/>
      <c r="CQ1986" s="290"/>
      <c r="CR1986" s="290"/>
      <c r="CS1986" s="290"/>
      <c r="CT1986" s="290"/>
      <c r="CU1986" s="290"/>
      <c r="CV1986" s="290"/>
      <c r="CW1986" s="290"/>
      <c r="CX1986" s="290"/>
      <c r="CY1986" s="290"/>
      <c r="CZ1986" s="290"/>
      <c r="DA1986" s="290"/>
      <c r="DB1986" s="290"/>
      <c r="DC1986" s="290"/>
      <c r="DD1986" s="290"/>
      <c r="DE1986" s="290"/>
      <c r="DF1986" s="290"/>
      <c r="DG1986" s="290"/>
      <c r="DH1986" s="290"/>
      <c r="DI1986" s="290"/>
      <c r="DJ1986" s="290"/>
      <c r="DK1986" s="290"/>
      <c r="DL1986" s="290"/>
      <c r="DM1986" s="290"/>
      <c r="DN1986" s="290"/>
      <c r="DO1986" s="290"/>
      <c r="DP1986" s="290"/>
      <c r="DQ1986" s="290"/>
      <c r="DR1986" s="290"/>
      <c r="DS1986" s="290"/>
      <c r="DT1986" s="290"/>
      <c r="DU1986" s="290"/>
      <c r="DV1986" s="290"/>
      <c r="DW1986" s="290"/>
      <c r="DX1986" s="290"/>
      <c r="DY1986" s="290"/>
      <c r="DZ1986" s="290"/>
      <c r="EA1986" s="290"/>
      <c r="EB1986" s="290"/>
      <c r="EC1986" s="290"/>
      <c r="ED1986" s="290"/>
      <c r="EE1986" s="290"/>
      <c r="EF1986" s="290"/>
      <c r="EG1986" s="290"/>
      <c r="EH1986" s="290"/>
      <c r="EI1986" s="290"/>
      <c r="EJ1986" s="290"/>
      <c r="EK1986" s="290"/>
    </row>
    <row r="1988" spans="1:141" s="289" customFormat="1" ht="24" customHeight="1" x14ac:dyDescent="0.2">
      <c r="A1988" s="130"/>
      <c r="B1988" s="130"/>
      <c r="C1988" s="130"/>
      <c r="D1988" s="130"/>
      <c r="E1988" s="140"/>
      <c r="F1988" s="141"/>
      <c r="G1988" s="141"/>
      <c r="H1988" s="130"/>
    </row>
    <row r="1989" spans="1:141" s="289" customFormat="1" ht="24" customHeight="1" x14ac:dyDescent="0.2">
      <c r="A1989" s="130"/>
      <c r="B1989" s="130"/>
      <c r="C1989" s="130"/>
      <c r="D1989" s="130"/>
      <c r="E1989" s="140"/>
      <c r="F1989" s="141"/>
      <c r="G1989" s="141"/>
      <c r="H1989" s="130"/>
    </row>
    <row r="1990" spans="1:141" s="289" customFormat="1" ht="24" customHeight="1" x14ac:dyDescent="0.2">
      <c r="A1990" s="130"/>
      <c r="B1990" s="130"/>
      <c r="C1990" s="130"/>
      <c r="D1990" s="130"/>
      <c r="E1990" s="140"/>
      <c r="F1990" s="141"/>
      <c r="G1990" s="141"/>
      <c r="H1990" s="130"/>
    </row>
    <row r="1991" spans="1:141" s="289" customFormat="1" ht="24" customHeight="1" x14ac:dyDescent="0.2">
      <c r="A1991" s="130"/>
      <c r="B1991" s="130"/>
      <c r="C1991" s="130"/>
      <c r="D1991" s="130"/>
      <c r="E1991" s="140"/>
      <c r="F1991" s="141"/>
      <c r="G1991" s="141"/>
      <c r="H1991" s="130"/>
    </row>
    <row r="1992" spans="1:141" s="289" customFormat="1" ht="24" customHeight="1" x14ac:dyDescent="0.2">
      <c r="A1992" s="130"/>
      <c r="B1992" s="130"/>
      <c r="C1992" s="130"/>
      <c r="D1992" s="130"/>
      <c r="E1992" s="140"/>
      <c r="F1992" s="141"/>
      <c r="G1992" s="141"/>
      <c r="H1992" s="130"/>
    </row>
    <row r="1993" spans="1:141" s="289" customFormat="1" ht="24" customHeight="1" x14ac:dyDescent="0.2">
      <c r="A1993" s="130"/>
      <c r="B1993" s="130"/>
      <c r="C1993" s="130"/>
      <c r="D1993" s="130"/>
      <c r="E1993" s="140"/>
      <c r="F1993" s="141"/>
      <c r="G1993" s="141"/>
      <c r="H1993" s="130"/>
    </row>
    <row r="1994" spans="1:141" s="289" customFormat="1" ht="24" customHeight="1" x14ac:dyDescent="0.2">
      <c r="A1994" s="130"/>
      <c r="B1994" s="130"/>
      <c r="C1994" s="130"/>
      <c r="D1994" s="130"/>
      <c r="E1994" s="140"/>
      <c r="F1994" s="141"/>
      <c r="G1994" s="141"/>
      <c r="H1994" s="130"/>
    </row>
    <row r="1995" spans="1:141" s="289" customFormat="1" ht="24" customHeight="1" x14ac:dyDescent="0.2">
      <c r="A1995" s="130"/>
      <c r="B1995" s="130"/>
      <c r="C1995" s="130"/>
      <c r="D1995" s="130"/>
      <c r="E1995" s="140"/>
      <c r="F1995" s="141"/>
      <c r="G1995" s="141"/>
      <c r="H1995" s="130"/>
    </row>
    <row r="1996" spans="1:141" s="289" customFormat="1" ht="24" customHeight="1" x14ac:dyDescent="0.2">
      <c r="A1996" s="130"/>
      <c r="B1996" s="130"/>
      <c r="C1996" s="130"/>
      <c r="D1996" s="130"/>
      <c r="E1996" s="140"/>
      <c r="F1996" s="141"/>
      <c r="G1996" s="141"/>
      <c r="H1996" s="130"/>
    </row>
    <row r="1997" spans="1:141" s="289" customFormat="1" ht="24" customHeight="1" x14ac:dyDescent="0.2">
      <c r="A1997" s="130"/>
      <c r="B1997" s="130"/>
      <c r="C1997" s="130"/>
      <c r="D1997" s="130"/>
      <c r="E1997" s="140"/>
      <c r="F1997" s="141"/>
      <c r="G1997" s="141"/>
      <c r="H1997" s="130"/>
    </row>
    <row r="1998" spans="1:141" s="289" customFormat="1" ht="24" customHeight="1" x14ac:dyDescent="0.2">
      <c r="A1998" s="130"/>
      <c r="B1998" s="130"/>
      <c r="C1998" s="130"/>
      <c r="D1998" s="130"/>
      <c r="E1998" s="140"/>
      <c r="F1998" s="141"/>
      <c r="G1998" s="141"/>
      <c r="H1998" s="130"/>
    </row>
    <row r="1999" spans="1:141" s="289" customFormat="1" ht="24" customHeight="1" x14ac:dyDescent="0.2">
      <c r="A1999" s="130"/>
      <c r="B1999" s="130"/>
      <c r="C1999" s="130"/>
      <c r="D1999" s="130"/>
      <c r="E1999" s="140"/>
      <c r="F1999" s="141"/>
      <c r="G1999" s="141"/>
      <c r="H1999" s="130"/>
    </row>
    <row r="2000" spans="1:141" s="289" customFormat="1" ht="24" customHeight="1" x14ac:dyDescent="0.2">
      <c r="A2000" s="130"/>
      <c r="B2000" s="130"/>
      <c r="C2000" s="130"/>
      <c r="D2000" s="130"/>
      <c r="E2000" s="140"/>
      <c r="F2000" s="141"/>
      <c r="G2000" s="141"/>
      <c r="H2000" s="130"/>
    </row>
    <row r="2001" spans="1:8" s="289" customFormat="1" ht="24" customHeight="1" x14ac:dyDescent="0.2">
      <c r="A2001" s="130"/>
      <c r="B2001" s="130"/>
      <c r="C2001" s="130"/>
      <c r="D2001" s="130"/>
      <c r="E2001" s="140"/>
      <c r="F2001" s="141"/>
      <c r="G2001" s="141"/>
      <c r="H2001" s="130"/>
    </row>
    <row r="2004" spans="1:8" s="289" customFormat="1" ht="24" customHeight="1" x14ac:dyDescent="0.2">
      <c r="A2004" s="130"/>
      <c r="B2004" s="130"/>
      <c r="C2004" s="130"/>
      <c r="D2004" s="130"/>
      <c r="E2004" s="140"/>
      <c r="F2004" s="141"/>
      <c r="G2004" s="141"/>
      <c r="H2004" s="130"/>
    </row>
    <row r="2005" spans="1:8" s="289" customFormat="1" ht="24" customHeight="1" x14ac:dyDescent="0.2">
      <c r="A2005" s="130"/>
      <c r="B2005" s="130"/>
      <c r="C2005" s="130"/>
      <c r="D2005" s="130"/>
      <c r="E2005" s="140"/>
      <c r="F2005" s="141"/>
      <c r="G2005" s="141"/>
      <c r="H2005" s="130"/>
    </row>
    <row r="2006" spans="1:8" s="289" customFormat="1" ht="24" customHeight="1" x14ac:dyDescent="0.2">
      <c r="A2006" s="130"/>
      <c r="B2006" s="130"/>
      <c r="C2006" s="130"/>
      <c r="D2006" s="130"/>
      <c r="E2006" s="140"/>
      <c r="F2006" s="141"/>
      <c r="G2006" s="141"/>
      <c r="H2006" s="130"/>
    </row>
    <row r="2007" spans="1:8" s="289" customFormat="1" ht="24" customHeight="1" x14ac:dyDescent="0.2">
      <c r="A2007" s="130"/>
      <c r="B2007" s="130"/>
      <c r="C2007" s="130"/>
      <c r="D2007" s="130"/>
      <c r="E2007" s="140"/>
      <c r="F2007" s="141"/>
      <c r="G2007" s="141"/>
      <c r="H2007" s="130"/>
    </row>
    <row r="2008" spans="1:8" s="289" customFormat="1" ht="24" customHeight="1" x14ac:dyDescent="0.2">
      <c r="A2008" s="130"/>
      <c r="B2008" s="130"/>
      <c r="C2008" s="130"/>
      <c r="D2008" s="130"/>
      <c r="E2008" s="140"/>
      <c r="F2008" s="141"/>
      <c r="G2008" s="141"/>
      <c r="H2008" s="130"/>
    </row>
    <row r="2009" spans="1:8" s="289" customFormat="1" ht="24" customHeight="1" x14ac:dyDescent="0.2">
      <c r="A2009" s="130"/>
      <c r="B2009" s="130"/>
      <c r="C2009" s="130"/>
      <c r="D2009" s="130"/>
      <c r="E2009" s="140"/>
      <c r="F2009" s="141"/>
      <c r="G2009" s="141"/>
      <c r="H2009" s="130"/>
    </row>
    <row r="2010" spans="1:8" s="289" customFormat="1" ht="24" customHeight="1" x14ac:dyDescent="0.2">
      <c r="A2010" s="130"/>
      <c r="B2010" s="130"/>
      <c r="C2010" s="130"/>
      <c r="D2010" s="130"/>
      <c r="E2010" s="140"/>
      <c r="F2010" s="141"/>
      <c r="G2010" s="141"/>
      <c r="H2010" s="130"/>
    </row>
    <row r="2011" spans="1:8" s="289" customFormat="1" ht="24" customHeight="1" x14ac:dyDescent="0.2">
      <c r="A2011" s="130"/>
      <c r="B2011" s="130"/>
      <c r="C2011" s="130"/>
      <c r="D2011" s="130"/>
      <c r="E2011" s="140"/>
      <c r="F2011" s="141"/>
      <c r="G2011" s="141"/>
      <c r="H2011" s="130"/>
    </row>
    <row r="2014" spans="1:8" s="289" customFormat="1" ht="24" customHeight="1" x14ac:dyDescent="0.2">
      <c r="A2014" s="130"/>
      <c r="B2014" s="130"/>
      <c r="C2014" s="130"/>
      <c r="D2014" s="130"/>
      <c r="E2014" s="140"/>
      <c r="F2014" s="141"/>
      <c r="G2014" s="141"/>
      <c r="H2014" s="130"/>
    </row>
    <row r="2015" spans="1:8" s="289" customFormat="1" ht="24" customHeight="1" x14ac:dyDescent="0.2">
      <c r="A2015" s="130"/>
      <c r="B2015" s="130"/>
      <c r="C2015" s="130"/>
      <c r="D2015" s="130"/>
      <c r="E2015" s="140"/>
      <c r="F2015" s="141"/>
      <c r="G2015" s="141"/>
      <c r="H2015" s="130"/>
    </row>
    <row r="2016" spans="1:8" s="289" customFormat="1" ht="24" customHeight="1" x14ac:dyDescent="0.2">
      <c r="A2016" s="130"/>
      <c r="B2016" s="130"/>
      <c r="C2016" s="130"/>
      <c r="D2016" s="130"/>
      <c r="E2016" s="140"/>
      <c r="F2016" s="141"/>
      <c r="G2016" s="141"/>
      <c r="H2016" s="130"/>
    </row>
    <row r="2017" spans="1:8" s="289" customFormat="1" ht="24" customHeight="1" x14ac:dyDescent="0.2">
      <c r="A2017" s="130"/>
      <c r="B2017" s="130"/>
      <c r="C2017" s="130"/>
      <c r="D2017" s="130"/>
      <c r="E2017" s="140"/>
      <c r="F2017" s="141"/>
      <c r="G2017" s="141"/>
      <c r="H2017" s="130"/>
    </row>
    <row r="2018" spans="1:8" s="289" customFormat="1" ht="24" customHeight="1" x14ac:dyDescent="0.2">
      <c r="A2018" s="130"/>
      <c r="B2018" s="130"/>
      <c r="C2018" s="130"/>
      <c r="D2018" s="130"/>
      <c r="E2018" s="140"/>
      <c r="F2018" s="141"/>
      <c r="G2018" s="141"/>
      <c r="H2018" s="130"/>
    </row>
    <row r="2019" spans="1:8" s="289" customFormat="1" ht="24" customHeight="1" x14ac:dyDescent="0.2">
      <c r="A2019" s="130"/>
      <c r="B2019" s="130"/>
      <c r="C2019" s="130"/>
      <c r="D2019" s="130"/>
      <c r="E2019" s="140"/>
      <c r="F2019" s="141"/>
      <c r="G2019" s="141"/>
      <c r="H2019" s="130"/>
    </row>
    <row r="2020" spans="1:8" s="289" customFormat="1" ht="24" customHeight="1" x14ac:dyDescent="0.2">
      <c r="A2020" s="130"/>
      <c r="B2020" s="130"/>
      <c r="C2020" s="130"/>
      <c r="D2020" s="130"/>
      <c r="E2020" s="140"/>
      <c r="F2020" s="141"/>
      <c r="G2020" s="141"/>
      <c r="H2020" s="130"/>
    </row>
    <row r="2021" spans="1:8" s="289" customFormat="1" ht="24" customHeight="1" x14ac:dyDescent="0.2">
      <c r="A2021" s="130"/>
      <c r="B2021" s="130"/>
      <c r="C2021" s="130"/>
      <c r="D2021" s="130"/>
      <c r="E2021" s="140"/>
      <c r="F2021" s="141"/>
      <c r="G2021" s="141"/>
      <c r="H2021" s="130"/>
    </row>
    <row r="2022" spans="1:8" s="289" customFormat="1" ht="24" customHeight="1" x14ac:dyDescent="0.2">
      <c r="A2022" s="130"/>
      <c r="B2022" s="130"/>
      <c r="C2022" s="130"/>
      <c r="D2022" s="130"/>
      <c r="E2022" s="140"/>
      <c r="F2022" s="141"/>
      <c r="G2022" s="141"/>
      <c r="H2022" s="130"/>
    </row>
    <row r="2036" spans="1:141" s="140" customFormat="1" ht="24" customHeight="1" x14ac:dyDescent="0.2">
      <c r="A2036" s="130"/>
      <c r="B2036" s="130"/>
      <c r="C2036" s="130"/>
      <c r="D2036" s="130"/>
      <c r="F2036" s="141"/>
      <c r="G2036" s="141"/>
      <c r="H2036" s="130"/>
      <c r="I2036" s="289"/>
      <c r="J2036" s="289"/>
      <c r="K2036" s="289"/>
      <c r="L2036" s="289"/>
      <c r="M2036" s="289"/>
      <c r="N2036" s="289"/>
      <c r="O2036" s="289"/>
      <c r="P2036" s="289"/>
      <c r="Q2036" s="289"/>
      <c r="R2036" s="289"/>
      <c r="S2036" s="289"/>
      <c r="T2036" s="289"/>
      <c r="U2036" s="290"/>
      <c r="V2036" s="290"/>
      <c r="W2036" s="290"/>
      <c r="X2036" s="290"/>
      <c r="Y2036" s="290"/>
      <c r="Z2036" s="290"/>
      <c r="AA2036" s="290"/>
      <c r="AB2036" s="290"/>
      <c r="AC2036" s="290"/>
      <c r="AD2036" s="290"/>
      <c r="AE2036" s="290"/>
      <c r="AF2036" s="290"/>
      <c r="AG2036" s="290"/>
      <c r="AH2036" s="290"/>
      <c r="AI2036" s="290"/>
      <c r="AJ2036" s="290"/>
      <c r="AK2036" s="290"/>
      <c r="AL2036" s="290"/>
      <c r="AM2036" s="290"/>
      <c r="AN2036" s="290"/>
      <c r="AO2036" s="290"/>
      <c r="AP2036" s="290"/>
      <c r="AQ2036" s="290"/>
      <c r="AR2036" s="290"/>
      <c r="AS2036" s="290"/>
      <c r="AT2036" s="290"/>
      <c r="AU2036" s="290"/>
      <c r="AV2036" s="290"/>
      <c r="AW2036" s="290"/>
      <c r="AX2036" s="290"/>
      <c r="AY2036" s="290"/>
      <c r="AZ2036" s="290"/>
      <c r="BA2036" s="290"/>
      <c r="BB2036" s="290"/>
      <c r="BC2036" s="290"/>
      <c r="BD2036" s="290"/>
      <c r="BE2036" s="290"/>
      <c r="BF2036" s="290"/>
      <c r="BG2036" s="290"/>
      <c r="BH2036" s="290"/>
      <c r="BI2036" s="290"/>
      <c r="BJ2036" s="290"/>
      <c r="BK2036" s="290"/>
      <c r="BL2036" s="290"/>
      <c r="BM2036" s="290"/>
      <c r="BN2036" s="290"/>
      <c r="BO2036" s="290"/>
      <c r="BP2036" s="290"/>
      <c r="BQ2036" s="290"/>
      <c r="BR2036" s="290"/>
      <c r="BS2036" s="290"/>
      <c r="BT2036" s="290"/>
      <c r="BU2036" s="290"/>
      <c r="BV2036" s="290"/>
      <c r="BW2036" s="290"/>
      <c r="BX2036" s="290"/>
      <c r="BY2036" s="290"/>
      <c r="BZ2036" s="290"/>
      <c r="CA2036" s="290"/>
      <c r="CB2036" s="290"/>
      <c r="CC2036" s="290"/>
      <c r="CD2036" s="290"/>
      <c r="CE2036" s="290"/>
      <c r="CF2036" s="290"/>
      <c r="CG2036" s="290"/>
      <c r="CH2036" s="290"/>
      <c r="CI2036" s="290"/>
      <c r="CJ2036" s="290"/>
      <c r="CK2036" s="290"/>
      <c r="CL2036" s="290"/>
      <c r="CM2036" s="290"/>
      <c r="CN2036" s="290"/>
      <c r="CO2036" s="290"/>
      <c r="CP2036" s="290"/>
      <c r="CQ2036" s="290"/>
      <c r="CR2036" s="290"/>
      <c r="CS2036" s="290"/>
      <c r="CT2036" s="290"/>
      <c r="CU2036" s="290"/>
      <c r="CV2036" s="290"/>
      <c r="CW2036" s="290"/>
      <c r="CX2036" s="290"/>
      <c r="CY2036" s="290"/>
      <c r="CZ2036" s="290"/>
      <c r="DA2036" s="290"/>
      <c r="DB2036" s="290"/>
      <c r="DC2036" s="290"/>
      <c r="DD2036" s="290"/>
      <c r="DE2036" s="290"/>
      <c r="DF2036" s="290"/>
      <c r="DG2036" s="290"/>
      <c r="DH2036" s="290"/>
      <c r="DI2036" s="290"/>
      <c r="DJ2036" s="290"/>
      <c r="DK2036" s="290"/>
      <c r="DL2036" s="290"/>
      <c r="DM2036" s="290"/>
      <c r="DN2036" s="290"/>
      <c r="DO2036" s="290"/>
      <c r="DP2036" s="290"/>
      <c r="DQ2036" s="290"/>
      <c r="DR2036" s="290"/>
      <c r="DS2036" s="290"/>
      <c r="DT2036" s="290"/>
      <c r="DU2036" s="290"/>
      <c r="DV2036" s="290"/>
      <c r="DW2036" s="290"/>
      <c r="DX2036" s="290"/>
      <c r="DY2036" s="290"/>
      <c r="DZ2036" s="290"/>
      <c r="EA2036" s="290"/>
      <c r="EB2036" s="290"/>
      <c r="EC2036" s="290"/>
      <c r="ED2036" s="290"/>
      <c r="EE2036" s="290"/>
      <c r="EF2036" s="290"/>
      <c r="EG2036" s="290"/>
      <c r="EH2036" s="290"/>
      <c r="EI2036" s="290"/>
      <c r="EJ2036" s="290"/>
      <c r="EK2036" s="290"/>
    </row>
    <row r="2038" spans="1:141" s="289" customFormat="1" ht="24" customHeight="1" x14ac:dyDescent="0.2">
      <c r="A2038" s="130"/>
      <c r="B2038" s="130"/>
      <c r="C2038" s="130"/>
      <c r="D2038" s="130"/>
      <c r="E2038" s="140"/>
      <c r="F2038" s="141"/>
      <c r="G2038" s="141"/>
      <c r="H2038" s="130"/>
    </row>
    <row r="2039" spans="1:141" s="289" customFormat="1" ht="24" customHeight="1" x14ac:dyDescent="0.2">
      <c r="A2039" s="130"/>
      <c r="B2039" s="130"/>
      <c r="C2039" s="130"/>
      <c r="D2039" s="130"/>
      <c r="E2039" s="140"/>
      <c r="F2039" s="141"/>
      <c r="G2039" s="141"/>
      <c r="H2039" s="130"/>
    </row>
    <row r="2040" spans="1:141" s="289" customFormat="1" ht="24" customHeight="1" x14ac:dyDescent="0.2">
      <c r="A2040" s="130"/>
      <c r="B2040" s="130"/>
      <c r="C2040" s="130"/>
      <c r="D2040" s="130"/>
      <c r="E2040" s="140"/>
      <c r="F2040" s="141"/>
      <c r="G2040" s="141"/>
      <c r="H2040" s="130"/>
    </row>
    <row r="2041" spans="1:141" s="289" customFormat="1" ht="24" customHeight="1" x14ac:dyDescent="0.2">
      <c r="A2041" s="130"/>
      <c r="B2041" s="130"/>
      <c r="C2041" s="130"/>
      <c r="D2041" s="130"/>
      <c r="E2041" s="140"/>
      <c r="F2041" s="141"/>
      <c r="G2041" s="141"/>
      <c r="H2041" s="130"/>
    </row>
    <row r="2042" spans="1:141" s="289" customFormat="1" ht="24" customHeight="1" x14ac:dyDescent="0.2">
      <c r="A2042" s="130"/>
      <c r="B2042" s="130"/>
      <c r="C2042" s="130"/>
      <c r="D2042" s="130"/>
      <c r="E2042" s="140"/>
      <c r="F2042" s="141"/>
      <c r="G2042" s="141"/>
      <c r="H2042" s="130"/>
    </row>
    <row r="2043" spans="1:141" s="289" customFormat="1" ht="24" customHeight="1" x14ac:dyDescent="0.2">
      <c r="A2043" s="130"/>
      <c r="B2043" s="130"/>
      <c r="C2043" s="130"/>
      <c r="D2043" s="130"/>
      <c r="E2043" s="140"/>
      <c r="F2043" s="141"/>
      <c r="G2043" s="141"/>
      <c r="H2043" s="130"/>
    </row>
    <row r="2044" spans="1:141" s="289" customFormat="1" ht="24" customHeight="1" x14ac:dyDescent="0.2">
      <c r="A2044" s="130"/>
      <c r="B2044" s="130"/>
      <c r="C2044" s="130"/>
      <c r="D2044" s="130"/>
      <c r="E2044" s="140"/>
      <c r="F2044" s="141"/>
      <c r="G2044" s="141"/>
      <c r="H2044" s="130"/>
    </row>
    <row r="2045" spans="1:141" s="289" customFormat="1" ht="24" customHeight="1" x14ac:dyDescent="0.2">
      <c r="A2045" s="130"/>
      <c r="B2045" s="130"/>
      <c r="C2045" s="130"/>
      <c r="D2045" s="130"/>
      <c r="E2045" s="140"/>
      <c r="F2045" s="141"/>
      <c r="G2045" s="141"/>
      <c r="H2045" s="130"/>
    </row>
    <row r="2046" spans="1:141" s="289" customFormat="1" ht="24" customHeight="1" x14ac:dyDescent="0.2">
      <c r="A2046" s="130"/>
      <c r="B2046" s="130"/>
      <c r="C2046" s="130"/>
      <c r="D2046" s="130"/>
      <c r="E2046" s="140"/>
      <c r="F2046" s="141"/>
      <c r="G2046" s="141"/>
      <c r="H2046" s="130"/>
    </row>
    <row r="2047" spans="1:141" s="289" customFormat="1" ht="24" customHeight="1" x14ac:dyDescent="0.2">
      <c r="A2047" s="130"/>
      <c r="B2047" s="130"/>
      <c r="C2047" s="130"/>
      <c r="D2047" s="130"/>
      <c r="E2047" s="140"/>
      <c r="F2047" s="141"/>
      <c r="G2047" s="141"/>
      <c r="H2047" s="130"/>
    </row>
    <row r="2048" spans="1:141" s="289" customFormat="1" ht="24" customHeight="1" x14ac:dyDescent="0.2">
      <c r="A2048" s="130"/>
      <c r="B2048" s="130"/>
      <c r="C2048" s="130"/>
      <c r="D2048" s="130"/>
      <c r="E2048" s="140"/>
      <c r="F2048" s="141"/>
      <c r="G2048" s="141"/>
      <c r="H2048" s="130"/>
    </row>
    <row r="2049" spans="1:8" s="289" customFormat="1" ht="24" customHeight="1" x14ac:dyDescent="0.2">
      <c r="A2049" s="130"/>
      <c r="B2049" s="130"/>
      <c r="C2049" s="130"/>
      <c r="D2049" s="130"/>
      <c r="E2049" s="140"/>
      <c r="F2049" s="141"/>
      <c r="G2049" s="141"/>
      <c r="H2049" s="130"/>
    </row>
    <row r="2050" spans="1:8" s="289" customFormat="1" ht="24" customHeight="1" x14ac:dyDescent="0.2">
      <c r="A2050" s="130"/>
      <c r="B2050" s="130"/>
      <c r="C2050" s="130"/>
      <c r="D2050" s="130"/>
      <c r="E2050" s="140"/>
      <c r="F2050" s="141"/>
      <c r="G2050" s="141"/>
      <c r="H2050" s="130"/>
    </row>
    <row r="2051" spans="1:8" s="289" customFormat="1" ht="24" customHeight="1" x14ac:dyDescent="0.2">
      <c r="A2051" s="130"/>
      <c r="B2051" s="130"/>
      <c r="C2051" s="130"/>
      <c r="D2051" s="130"/>
      <c r="E2051" s="140"/>
      <c r="F2051" s="141"/>
      <c r="G2051" s="141"/>
      <c r="H2051" s="130"/>
    </row>
    <row r="2054" spans="1:8" s="289" customFormat="1" ht="24" customHeight="1" x14ac:dyDescent="0.2">
      <c r="A2054" s="130"/>
      <c r="B2054" s="130"/>
      <c r="C2054" s="130"/>
      <c r="D2054" s="130"/>
      <c r="E2054" s="140"/>
      <c r="F2054" s="141"/>
      <c r="G2054" s="141"/>
      <c r="H2054" s="130"/>
    </row>
    <row r="2055" spans="1:8" s="289" customFormat="1" ht="24" customHeight="1" x14ac:dyDescent="0.2">
      <c r="A2055" s="130"/>
      <c r="B2055" s="130"/>
      <c r="C2055" s="130"/>
      <c r="D2055" s="130"/>
      <c r="E2055" s="140"/>
      <c r="F2055" s="141"/>
      <c r="G2055" s="141"/>
      <c r="H2055" s="130"/>
    </row>
    <row r="2056" spans="1:8" s="289" customFormat="1" ht="24" customHeight="1" x14ac:dyDescent="0.2">
      <c r="A2056" s="130"/>
      <c r="B2056" s="130"/>
      <c r="C2056" s="130"/>
      <c r="D2056" s="130"/>
      <c r="E2056" s="140"/>
      <c r="F2056" s="141"/>
      <c r="G2056" s="141"/>
      <c r="H2056" s="130"/>
    </row>
    <row r="2057" spans="1:8" s="289" customFormat="1" ht="24" customHeight="1" x14ac:dyDescent="0.2">
      <c r="A2057" s="130"/>
      <c r="B2057" s="130"/>
      <c r="C2057" s="130"/>
      <c r="D2057" s="130"/>
      <c r="E2057" s="140"/>
      <c r="F2057" s="141"/>
      <c r="G2057" s="141"/>
      <c r="H2057" s="130"/>
    </row>
    <row r="2058" spans="1:8" s="289" customFormat="1" ht="24" customHeight="1" x14ac:dyDescent="0.2">
      <c r="A2058" s="130"/>
      <c r="B2058" s="130"/>
      <c r="C2058" s="130"/>
      <c r="D2058" s="130"/>
      <c r="E2058" s="140"/>
      <c r="F2058" s="141"/>
      <c r="G2058" s="141"/>
      <c r="H2058" s="130"/>
    </row>
    <row r="2059" spans="1:8" s="289" customFormat="1" ht="24" customHeight="1" x14ac:dyDescent="0.2">
      <c r="A2059" s="130"/>
      <c r="B2059" s="130"/>
      <c r="C2059" s="130"/>
      <c r="D2059" s="130"/>
      <c r="E2059" s="140"/>
      <c r="F2059" s="141"/>
      <c r="G2059" s="141"/>
      <c r="H2059" s="130"/>
    </row>
    <row r="2060" spans="1:8" s="289" customFormat="1" ht="24" customHeight="1" x14ac:dyDescent="0.2">
      <c r="A2060" s="130"/>
      <c r="B2060" s="130"/>
      <c r="C2060" s="130"/>
      <c r="D2060" s="130"/>
      <c r="E2060" s="140"/>
      <c r="F2060" s="141"/>
      <c r="G2060" s="141"/>
      <c r="H2060" s="130"/>
    </row>
    <row r="2061" spans="1:8" s="289" customFormat="1" ht="24" customHeight="1" x14ac:dyDescent="0.2">
      <c r="A2061" s="130"/>
      <c r="B2061" s="130"/>
      <c r="C2061" s="130"/>
      <c r="D2061" s="130"/>
      <c r="E2061" s="140"/>
      <c r="F2061" s="141"/>
      <c r="G2061" s="141"/>
      <c r="H2061" s="130"/>
    </row>
    <row r="2064" spans="1:8" s="289" customFormat="1" ht="24" customHeight="1" x14ac:dyDescent="0.2">
      <c r="A2064" s="130"/>
      <c r="B2064" s="130"/>
      <c r="C2064" s="130"/>
      <c r="D2064" s="130"/>
      <c r="E2064" s="140"/>
      <c r="F2064" s="141"/>
      <c r="G2064" s="141"/>
      <c r="H2064" s="130"/>
    </row>
    <row r="2065" spans="1:8" s="289" customFormat="1" ht="24" customHeight="1" x14ac:dyDescent="0.2">
      <c r="A2065" s="130"/>
      <c r="B2065" s="130"/>
      <c r="C2065" s="130"/>
      <c r="D2065" s="130"/>
      <c r="E2065" s="140"/>
      <c r="F2065" s="141"/>
      <c r="G2065" s="141"/>
      <c r="H2065" s="130"/>
    </row>
    <row r="2066" spans="1:8" s="289" customFormat="1" ht="24" customHeight="1" x14ac:dyDescent="0.2">
      <c r="A2066" s="130"/>
      <c r="B2066" s="130"/>
      <c r="C2066" s="130"/>
      <c r="D2066" s="130"/>
      <c r="E2066" s="140"/>
      <c r="F2066" s="141"/>
      <c r="G2066" s="141"/>
      <c r="H2066" s="130"/>
    </row>
    <row r="2067" spans="1:8" s="289" customFormat="1" ht="24" customHeight="1" x14ac:dyDescent="0.2">
      <c r="A2067" s="130"/>
      <c r="B2067" s="130"/>
      <c r="C2067" s="130"/>
      <c r="D2067" s="130"/>
      <c r="E2067" s="140"/>
      <c r="F2067" s="141"/>
      <c r="G2067" s="141"/>
      <c r="H2067" s="130"/>
    </row>
    <row r="2068" spans="1:8" s="289" customFormat="1" ht="24" customHeight="1" x14ac:dyDescent="0.2">
      <c r="A2068" s="130"/>
      <c r="B2068" s="130"/>
      <c r="C2068" s="130"/>
      <c r="D2068" s="130"/>
      <c r="E2068" s="140"/>
      <c r="F2068" s="141"/>
      <c r="G2068" s="141"/>
      <c r="H2068" s="130"/>
    </row>
    <row r="2069" spans="1:8" s="289" customFormat="1" ht="24" customHeight="1" x14ac:dyDescent="0.2">
      <c r="A2069" s="130"/>
      <c r="B2069" s="130"/>
      <c r="C2069" s="130"/>
      <c r="D2069" s="130"/>
      <c r="E2069" s="140"/>
      <c r="F2069" s="141"/>
      <c r="G2069" s="141"/>
      <c r="H2069" s="130"/>
    </row>
    <row r="2070" spans="1:8" s="289" customFormat="1" ht="24" customHeight="1" x14ac:dyDescent="0.2">
      <c r="A2070" s="130"/>
      <c r="B2070" s="130"/>
      <c r="C2070" s="130"/>
      <c r="D2070" s="130"/>
      <c r="E2070" s="140"/>
      <c r="F2070" s="141"/>
      <c r="G2070" s="141"/>
      <c r="H2070" s="130"/>
    </row>
    <row r="2071" spans="1:8" s="289" customFormat="1" ht="24" customHeight="1" x14ac:dyDescent="0.2">
      <c r="A2071" s="130"/>
      <c r="B2071" s="130"/>
      <c r="C2071" s="130"/>
      <c r="D2071" s="130"/>
      <c r="E2071" s="140"/>
      <c r="F2071" s="141"/>
      <c r="G2071" s="141"/>
      <c r="H2071" s="130"/>
    </row>
    <row r="2072" spans="1:8" s="289" customFormat="1" ht="24" customHeight="1" x14ac:dyDescent="0.2">
      <c r="A2072" s="130"/>
      <c r="B2072" s="130"/>
      <c r="C2072" s="130"/>
      <c r="D2072" s="130"/>
      <c r="E2072" s="140"/>
      <c r="F2072" s="141"/>
      <c r="G2072" s="141"/>
      <c r="H2072" s="130"/>
    </row>
    <row r="2086" spans="1:141" s="140" customFormat="1" ht="24" customHeight="1" x14ac:dyDescent="0.2">
      <c r="A2086" s="130"/>
      <c r="B2086" s="130"/>
      <c r="C2086" s="130"/>
      <c r="D2086" s="130"/>
      <c r="F2086" s="141"/>
      <c r="G2086" s="141"/>
      <c r="H2086" s="130"/>
      <c r="I2086" s="289"/>
      <c r="J2086" s="289"/>
      <c r="K2086" s="289"/>
      <c r="L2086" s="289"/>
      <c r="M2086" s="289"/>
      <c r="N2086" s="289"/>
      <c r="O2086" s="289"/>
      <c r="P2086" s="289"/>
      <c r="Q2086" s="289"/>
      <c r="R2086" s="289"/>
      <c r="S2086" s="289"/>
      <c r="T2086" s="289"/>
      <c r="U2086" s="290"/>
      <c r="V2086" s="290"/>
      <c r="W2086" s="290"/>
      <c r="X2086" s="290"/>
      <c r="Y2086" s="290"/>
      <c r="Z2086" s="290"/>
      <c r="AA2086" s="290"/>
      <c r="AB2086" s="290"/>
      <c r="AC2086" s="290"/>
      <c r="AD2086" s="290"/>
      <c r="AE2086" s="290"/>
      <c r="AF2086" s="290"/>
      <c r="AG2086" s="290"/>
      <c r="AH2086" s="290"/>
      <c r="AI2086" s="290"/>
      <c r="AJ2086" s="290"/>
      <c r="AK2086" s="290"/>
      <c r="AL2086" s="290"/>
      <c r="AM2086" s="290"/>
      <c r="AN2086" s="290"/>
      <c r="AO2086" s="290"/>
      <c r="AP2086" s="290"/>
      <c r="AQ2086" s="290"/>
      <c r="AR2086" s="290"/>
      <c r="AS2086" s="290"/>
      <c r="AT2086" s="290"/>
      <c r="AU2086" s="290"/>
      <c r="AV2086" s="290"/>
      <c r="AW2086" s="290"/>
      <c r="AX2086" s="290"/>
      <c r="AY2086" s="290"/>
      <c r="AZ2086" s="290"/>
      <c r="BA2086" s="290"/>
      <c r="BB2086" s="290"/>
      <c r="BC2086" s="290"/>
      <c r="BD2086" s="290"/>
      <c r="BE2086" s="290"/>
      <c r="BF2086" s="290"/>
      <c r="BG2086" s="290"/>
      <c r="BH2086" s="290"/>
      <c r="BI2086" s="290"/>
      <c r="BJ2086" s="290"/>
      <c r="BK2086" s="290"/>
      <c r="BL2086" s="290"/>
      <c r="BM2086" s="290"/>
      <c r="BN2086" s="290"/>
      <c r="BO2086" s="290"/>
      <c r="BP2086" s="290"/>
      <c r="BQ2086" s="290"/>
      <c r="BR2086" s="290"/>
      <c r="BS2086" s="290"/>
      <c r="BT2086" s="290"/>
      <c r="BU2086" s="290"/>
      <c r="BV2086" s="290"/>
      <c r="BW2086" s="290"/>
      <c r="BX2086" s="290"/>
      <c r="BY2086" s="290"/>
      <c r="BZ2086" s="290"/>
      <c r="CA2086" s="290"/>
      <c r="CB2086" s="290"/>
      <c r="CC2086" s="290"/>
      <c r="CD2086" s="290"/>
      <c r="CE2086" s="290"/>
      <c r="CF2086" s="290"/>
      <c r="CG2086" s="290"/>
      <c r="CH2086" s="290"/>
      <c r="CI2086" s="290"/>
      <c r="CJ2086" s="290"/>
      <c r="CK2086" s="290"/>
      <c r="CL2086" s="290"/>
      <c r="CM2086" s="290"/>
      <c r="CN2086" s="290"/>
      <c r="CO2086" s="290"/>
      <c r="CP2086" s="290"/>
      <c r="CQ2086" s="290"/>
      <c r="CR2086" s="290"/>
      <c r="CS2086" s="290"/>
      <c r="CT2086" s="290"/>
      <c r="CU2086" s="290"/>
      <c r="CV2086" s="290"/>
      <c r="CW2086" s="290"/>
      <c r="CX2086" s="290"/>
      <c r="CY2086" s="290"/>
      <c r="CZ2086" s="290"/>
      <c r="DA2086" s="290"/>
      <c r="DB2086" s="290"/>
      <c r="DC2086" s="290"/>
      <c r="DD2086" s="290"/>
      <c r="DE2086" s="290"/>
      <c r="DF2086" s="290"/>
      <c r="DG2086" s="290"/>
      <c r="DH2086" s="290"/>
      <c r="DI2086" s="290"/>
      <c r="DJ2086" s="290"/>
      <c r="DK2086" s="290"/>
      <c r="DL2086" s="290"/>
      <c r="DM2086" s="290"/>
      <c r="DN2086" s="290"/>
      <c r="DO2086" s="290"/>
      <c r="DP2086" s="290"/>
      <c r="DQ2086" s="290"/>
      <c r="DR2086" s="290"/>
      <c r="DS2086" s="290"/>
      <c r="DT2086" s="290"/>
      <c r="DU2086" s="290"/>
      <c r="DV2086" s="290"/>
      <c r="DW2086" s="290"/>
      <c r="DX2086" s="290"/>
      <c r="DY2086" s="290"/>
      <c r="DZ2086" s="290"/>
      <c r="EA2086" s="290"/>
      <c r="EB2086" s="290"/>
      <c r="EC2086" s="290"/>
      <c r="ED2086" s="290"/>
      <c r="EE2086" s="290"/>
      <c r="EF2086" s="290"/>
      <c r="EG2086" s="290"/>
      <c r="EH2086" s="290"/>
      <c r="EI2086" s="290"/>
      <c r="EJ2086" s="290"/>
      <c r="EK2086" s="290"/>
    </row>
    <row r="2088" spans="1:141" s="289" customFormat="1" ht="24" customHeight="1" x14ac:dyDescent="0.2">
      <c r="A2088" s="130"/>
      <c r="B2088" s="130"/>
      <c r="C2088" s="130"/>
      <c r="D2088" s="130"/>
      <c r="E2088" s="140"/>
      <c r="F2088" s="141"/>
      <c r="G2088" s="141"/>
      <c r="H2088" s="130"/>
    </row>
    <row r="2089" spans="1:141" s="289" customFormat="1" ht="24" customHeight="1" x14ac:dyDescent="0.2">
      <c r="A2089" s="130"/>
      <c r="B2089" s="130"/>
      <c r="C2089" s="130"/>
      <c r="D2089" s="130"/>
      <c r="E2089" s="140"/>
      <c r="F2089" s="141"/>
      <c r="G2089" s="141"/>
      <c r="H2089" s="130"/>
    </row>
    <row r="2090" spans="1:141" s="289" customFormat="1" ht="24" customHeight="1" x14ac:dyDescent="0.2">
      <c r="A2090" s="130"/>
      <c r="B2090" s="130"/>
      <c r="C2090" s="130"/>
      <c r="D2090" s="130"/>
      <c r="E2090" s="140"/>
      <c r="F2090" s="141"/>
      <c r="G2090" s="141"/>
      <c r="H2090" s="130"/>
    </row>
    <row r="2091" spans="1:141" s="289" customFormat="1" ht="24" customHeight="1" x14ac:dyDescent="0.2">
      <c r="A2091" s="130"/>
      <c r="B2091" s="130"/>
      <c r="C2091" s="130"/>
      <c r="D2091" s="130"/>
      <c r="E2091" s="140"/>
      <c r="F2091" s="141"/>
      <c r="G2091" s="141"/>
      <c r="H2091" s="130"/>
    </row>
    <row r="2092" spans="1:141" s="289" customFormat="1" ht="24" customHeight="1" x14ac:dyDescent="0.2">
      <c r="A2092" s="130"/>
      <c r="B2092" s="130"/>
      <c r="C2092" s="130"/>
      <c r="D2092" s="130"/>
      <c r="E2092" s="140"/>
      <c r="F2092" s="141"/>
      <c r="G2092" s="141"/>
      <c r="H2092" s="130"/>
    </row>
    <row r="2093" spans="1:141" s="289" customFormat="1" ht="24" customHeight="1" x14ac:dyDescent="0.2">
      <c r="A2093" s="130"/>
      <c r="B2093" s="130"/>
      <c r="C2093" s="130"/>
      <c r="D2093" s="130"/>
      <c r="E2093" s="140"/>
      <c r="F2093" s="141"/>
      <c r="G2093" s="141"/>
      <c r="H2093" s="130"/>
    </row>
    <row r="2094" spans="1:141" s="289" customFormat="1" ht="24" customHeight="1" x14ac:dyDescent="0.2">
      <c r="A2094" s="130"/>
      <c r="B2094" s="130"/>
      <c r="C2094" s="130"/>
      <c r="D2094" s="130"/>
      <c r="E2094" s="140"/>
      <c r="F2094" s="141"/>
      <c r="G2094" s="141"/>
      <c r="H2094" s="130"/>
    </row>
    <row r="2095" spans="1:141" s="289" customFormat="1" ht="24" customHeight="1" x14ac:dyDescent="0.2">
      <c r="A2095" s="130"/>
      <c r="B2095" s="130"/>
      <c r="C2095" s="130"/>
      <c r="D2095" s="130"/>
      <c r="E2095" s="140"/>
      <c r="F2095" s="141"/>
      <c r="G2095" s="141"/>
      <c r="H2095" s="130"/>
    </row>
    <row r="2096" spans="1:141" s="289" customFormat="1" ht="24" customHeight="1" x14ac:dyDescent="0.2">
      <c r="A2096" s="130"/>
      <c r="B2096" s="130"/>
      <c r="C2096" s="130"/>
      <c r="D2096" s="130"/>
      <c r="E2096" s="140"/>
      <c r="F2096" s="141"/>
      <c r="G2096" s="141"/>
      <c r="H2096" s="130"/>
    </row>
    <row r="2097" spans="1:8" s="289" customFormat="1" ht="24" customHeight="1" x14ac:dyDescent="0.2">
      <c r="A2097" s="130"/>
      <c r="B2097" s="130"/>
      <c r="C2097" s="130"/>
      <c r="D2097" s="130"/>
      <c r="E2097" s="140"/>
      <c r="F2097" s="141"/>
      <c r="G2097" s="141"/>
      <c r="H2097" s="130"/>
    </row>
    <row r="2098" spans="1:8" s="289" customFormat="1" ht="24" customHeight="1" x14ac:dyDescent="0.2">
      <c r="A2098" s="130"/>
      <c r="B2098" s="130"/>
      <c r="C2098" s="130"/>
      <c r="D2098" s="130"/>
      <c r="E2098" s="140"/>
      <c r="F2098" s="141"/>
      <c r="G2098" s="141"/>
      <c r="H2098" s="130"/>
    </row>
    <row r="2099" spans="1:8" s="289" customFormat="1" ht="24" customHeight="1" x14ac:dyDescent="0.2">
      <c r="A2099" s="130"/>
      <c r="B2099" s="130"/>
      <c r="C2099" s="130"/>
      <c r="D2099" s="130"/>
      <c r="E2099" s="140"/>
      <c r="F2099" s="141"/>
      <c r="G2099" s="141"/>
      <c r="H2099" s="130"/>
    </row>
    <row r="2100" spans="1:8" s="289" customFormat="1" ht="24" customHeight="1" x14ac:dyDescent="0.2">
      <c r="A2100" s="130"/>
      <c r="B2100" s="130"/>
      <c r="C2100" s="130"/>
      <c r="D2100" s="130"/>
      <c r="E2100" s="140"/>
      <c r="F2100" s="141"/>
      <c r="G2100" s="141"/>
      <c r="H2100" s="130"/>
    </row>
    <row r="2101" spans="1:8" s="289" customFormat="1" ht="24" customHeight="1" x14ac:dyDescent="0.2">
      <c r="A2101" s="130"/>
      <c r="B2101" s="130"/>
      <c r="C2101" s="130"/>
      <c r="D2101" s="130"/>
      <c r="E2101" s="140"/>
      <c r="F2101" s="141"/>
      <c r="G2101" s="141"/>
      <c r="H2101" s="130"/>
    </row>
    <row r="2104" spans="1:8" s="289" customFormat="1" ht="24" customHeight="1" x14ac:dyDescent="0.2">
      <c r="A2104" s="130"/>
      <c r="B2104" s="130"/>
      <c r="C2104" s="130"/>
      <c r="D2104" s="130"/>
      <c r="E2104" s="140"/>
      <c r="F2104" s="141"/>
      <c r="G2104" s="141"/>
      <c r="H2104" s="130"/>
    </row>
    <row r="2105" spans="1:8" s="289" customFormat="1" ht="24" customHeight="1" x14ac:dyDescent="0.2">
      <c r="A2105" s="130"/>
      <c r="B2105" s="130"/>
      <c r="C2105" s="130"/>
      <c r="D2105" s="130"/>
      <c r="E2105" s="140"/>
      <c r="F2105" s="141"/>
      <c r="G2105" s="141"/>
      <c r="H2105" s="130"/>
    </row>
    <row r="2106" spans="1:8" s="289" customFormat="1" ht="24" customHeight="1" x14ac:dyDescent="0.2">
      <c r="A2106" s="130"/>
      <c r="B2106" s="130"/>
      <c r="C2106" s="130"/>
      <c r="D2106" s="130"/>
      <c r="E2106" s="140"/>
      <c r="F2106" s="141"/>
      <c r="G2106" s="141"/>
      <c r="H2106" s="130"/>
    </row>
    <row r="2107" spans="1:8" s="289" customFormat="1" ht="24" customHeight="1" x14ac:dyDescent="0.2">
      <c r="A2107" s="130"/>
      <c r="B2107" s="130"/>
      <c r="C2107" s="130"/>
      <c r="D2107" s="130"/>
      <c r="E2107" s="140"/>
      <c r="F2107" s="141"/>
      <c r="G2107" s="141"/>
      <c r="H2107" s="130"/>
    </row>
    <row r="2108" spans="1:8" s="289" customFormat="1" ht="24" customHeight="1" x14ac:dyDescent="0.2">
      <c r="A2108" s="130"/>
      <c r="B2108" s="130"/>
      <c r="C2108" s="130"/>
      <c r="D2108" s="130"/>
      <c r="E2108" s="140"/>
      <c r="F2108" s="141"/>
      <c r="G2108" s="141"/>
      <c r="H2108" s="130"/>
    </row>
    <row r="2109" spans="1:8" s="289" customFormat="1" ht="24" customHeight="1" x14ac:dyDescent="0.2">
      <c r="A2109" s="130"/>
      <c r="B2109" s="130"/>
      <c r="C2109" s="130"/>
      <c r="D2109" s="130"/>
      <c r="E2109" s="140"/>
      <c r="F2109" s="141"/>
      <c r="G2109" s="141"/>
      <c r="H2109" s="130"/>
    </row>
    <row r="2110" spans="1:8" s="289" customFormat="1" ht="24" customHeight="1" x14ac:dyDescent="0.2">
      <c r="A2110" s="130"/>
      <c r="B2110" s="130"/>
      <c r="C2110" s="130"/>
      <c r="D2110" s="130"/>
      <c r="E2110" s="140"/>
      <c r="F2110" s="141"/>
      <c r="G2110" s="141"/>
      <c r="H2110" s="130"/>
    </row>
    <row r="2111" spans="1:8" s="289" customFormat="1" ht="24" customHeight="1" x14ac:dyDescent="0.2">
      <c r="A2111" s="130"/>
      <c r="B2111" s="130"/>
      <c r="C2111" s="130"/>
      <c r="D2111" s="130"/>
      <c r="E2111" s="140"/>
      <c r="F2111" s="141"/>
      <c r="G2111" s="141"/>
      <c r="H2111" s="130"/>
    </row>
    <row r="2114" spans="1:8" s="289" customFormat="1" ht="24" customHeight="1" x14ac:dyDescent="0.2">
      <c r="A2114" s="130"/>
      <c r="B2114" s="130"/>
      <c r="C2114" s="130"/>
      <c r="D2114" s="130"/>
      <c r="E2114" s="140"/>
      <c r="F2114" s="141"/>
      <c r="G2114" s="141"/>
      <c r="H2114" s="130"/>
    </row>
    <row r="2115" spans="1:8" s="289" customFormat="1" ht="24" customHeight="1" x14ac:dyDescent="0.2">
      <c r="A2115" s="130"/>
      <c r="B2115" s="130"/>
      <c r="C2115" s="130"/>
      <c r="D2115" s="130"/>
      <c r="E2115" s="140"/>
      <c r="F2115" s="141"/>
      <c r="G2115" s="141"/>
      <c r="H2115" s="130"/>
    </row>
    <row r="2116" spans="1:8" s="289" customFormat="1" ht="24" customHeight="1" x14ac:dyDescent="0.2">
      <c r="A2116" s="130"/>
      <c r="B2116" s="130"/>
      <c r="C2116" s="130"/>
      <c r="D2116" s="130"/>
      <c r="E2116" s="140"/>
      <c r="F2116" s="141"/>
      <c r="G2116" s="141"/>
      <c r="H2116" s="130"/>
    </row>
    <row r="2117" spans="1:8" s="289" customFormat="1" ht="24" customHeight="1" x14ac:dyDescent="0.2">
      <c r="A2117" s="130"/>
      <c r="B2117" s="130"/>
      <c r="C2117" s="130"/>
      <c r="D2117" s="130"/>
      <c r="E2117" s="140"/>
      <c r="F2117" s="141"/>
      <c r="G2117" s="141"/>
      <c r="H2117" s="130"/>
    </row>
    <row r="2118" spans="1:8" s="289" customFormat="1" ht="24" customHeight="1" x14ac:dyDescent="0.2">
      <c r="A2118" s="130"/>
      <c r="B2118" s="130"/>
      <c r="C2118" s="130"/>
      <c r="D2118" s="130"/>
      <c r="E2118" s="140"/>
      <c r="F2118" s="141"/>
      <c r="G2118" s="141"/>
      <c r="H2118" s="130"/>
    </row>
    <row r="2119" spans="1:8" s="289" customFormat="1" ht="24" customHeight="1" x14ac:dyDescent="0.2">
      <c r="A2119" s="130"/>
      <c r="B2119" s="130"/>
      <c r="C2119" s="130"/>
      <c r="D2119" s="130"/>
      <c r="E2119" s="140"/>
      <c r="F2119" s="141"/>
      <c r="G2119" s="141"/>
      <c r="H2119" s="130"/>
    </row>
    <row r="2120" spans="1:8" s="289" customFormat="1" ht="24" customHeight="1" x14ac:dyDescent="0.2">
      <c r="A2120" s="130"/>
      <c r="B2120" s="130"/>
      <c r="C2120" s="130"/>
      <c r="D2120" s="130"/>
      <c r="E2120" s="140"/>
      <c r="F2120" s="141"/>
      <c r="G2120" s="141"/>
      <c r="H2120" s="130"/>
    </row>
    <row r="2121" spans="1:8" s="289" customFormat="1" ht="24" customHeight="1" x14ac:dyDescent="0.2">
      <c r="A2121" s="130"/>
      <c r="B2121" s="130"/>
      <c r="C2121" s="130"/>
      <c r="D2121" s="130"/>
      <c r="E2121" s="140"/>
      <c r="F2121" s="141"/>
      <c r="G2121" s="141"/>
      <c r="H2121" s="130"/>
    </row>
    <row r="2122" spans="1:8" s="289" customFormat="1" ht="24" customHeight="1" x14ac:dyDescent="0.2">
      <c r="A2122" s="130"/>
      <c r="B2122" s="130"/>
      <c r="C2122" s="130"/>
      <c r="D2122" s="130"/>
      <c r="E2122" s="140"/>
      <c r="F2122" s="141"/>
      <c r="G2122" s="141"/>
      <c r="H2122" s="130"/>
    </row>
    <row r="2136" spans="1:141" s="140" customFormat="1" ht="24" customHeight="1" x14ac:dyDescent="0.2">
      <c r="A2136" s="130"/>
      <c r="B2136" s="130"/>
      <c r="C2136" s="130"/>
      <c r="D2136" s="130"/>
      <c r="F2136" s="141"/>
      <c r="G2136" s="141"/>
      <c r="H2136" s="130"/>
      <c r="I2136" s="289"/>
      <c r="J2136" s="289"/>
      <c r="K2136" s="289"/>
      <c r="L2136" s="289"/>
      <c r="M2136" s="289"/>
      <c r="N2136" s="289"/>
      <c r="O2136" s="289"/>
      <c r="P2136" s="289"/>
      <c r="Q2136" s="289"/>
      <c r="R2136" s="289"/>
      <c r="S2136" s="289"/>
      <c r="T2136" s="289"/>
      <c r="U2136" s="290"/>
      <c r="V2136" s="290"/>
      <c r="W2136" s="290"/>
      <c r="X2136" s="290"/>
      <c r="Y2136" s="290"/>
      <c r="Z2136" s="290"/>
      <c r="AA2136" s="290"/>
      <c r="AB2136" s="290"/>
      <c r="AC2136" s="290"/>
      <c r="AD2136" s="290"/>
      <c r="AE2136" s="290"/>
      <c r="AF2136" s="290"/>
      <c r="AG2136" s="290"/>
      <c r="AH2136" s="290"/>
      <c r="AI2136" s="290"/>
      <c r="AJ2136" s="290"/>
      <c r="AK2136" s="290"/>
      <c r="AL2136" s="290"/>
      <c r="AM2136" s="290"/>
      <c r="AN2136" s="290"/>
      <c r="AO2136" s="290"/>
      <c r="AP2136" s="290"/>
      <c r="AQ2136" s="290"/>
      <c r="AR2136" s="290"/>
      <c r="AS2136" s="290"/>
      <c r="AT2136" s="290"/>
      <c r="AU2136" s="290"/>
      <c r="AV2136" s="290"/>
      <c r="AW2136" s="290"/>
      <c r="AX2136" s="290"/>
      <c r="AY2136" s="290"/>
      <c r="AZ2136" s="290"/>
      <c r="BA2136" s="290"/>
      <c r="BB2136" s="290"/>
      <c r="BC2136" s="290"/>
      <c r="BD2136" s="290"/>
      <c r="BE2136" s="290"/>
      <c r="BF2136" s="290"/>
      <c r="BG2136" s="290"/>
      <c r="BH2136" s="290"/>
      <c r="BI2136" s="290"/>
      <c r="BJ2136" s="290"/>
      <c r="BK2136" s="290"/>
      <c r="BL2136" s="290"/>
      <c r="BM2136" s="290"/>
      <c r="BN2136" s="290"/>
      <c r="BO2136" s="290"/>
      <c r="BP2136" s="290"/>
      <c r="BQ2136" s="290"/>
      <c r="BR2136" s="290"/>
      <c r="BS2136" s="290"/>
      <c r="BT2136" s="290"/>
      <c r="BU2136" s="290"/>
      <c r="BV2136" s="290"/>
      <c r="BW2136" s="290"/>
      <c r="BX2136" s="290"/>
      <c r="BY2136" s="290"/>
      <c r="BZ2136" s="290"/>
      <c r="CA2136" s="290"/>
      <c r="CB2136" s="290"/>
      <c r="CC2136" s="290"/>
      <c r="CD2136" s="290"/>
      <c r="CE2136" s="290"/>
      <c r="CF2136" s="290"/>
      <c r="CG2136" s="290"/>
      <c r="CH2136" s="290"/>
      <c r="CI2136" s="290"/>
      <c r="CJ2136" s="290"/>
      <c r="CK2136" s="290"/>
      <c r="CL2136" s="290"/>
      <c r="CM2136" s="290"/>
      <c r="CN2136" s="290"/>
      <c r="CO2136" s="290"/>
      <c r="CP2136" s="290"/>
      <c r="CQ2136" s="290"/>
      <c r="CR2136" s="290"/>
      <c r="CS2136" s="290"/>
      <c r="CT2136" s="290"/>
      <c r="CU2136" s="290"/>
      <c r="CV2136" s="290"/>
      <c r="CW2136" s="290"/>
      <c r="CX2136" s="290"/>
      <c r="CY2136" s="290"/>
      <c r="CZ2136" s="290"/>
      <c r="DA2136" s="290"/>
      <c r="DB2136" s="290"/>
      <c r="DC2136" s="290"/>
      <c r="DD2136" s="290"/>
      <c r="DE2136" s="290"/>
      <c r="DF2136" s="290"/>
      <c r="DG2136" s="290"/>
      <c r="DH2136" s="290"/>
      <c r="DI2136" s="290"/>
      <c r="DJ2136" s="290"/>
      <c r="DK2136" s="290"/>
      <c r="DL2136" s="290"/>
      <c r="DM2136" s="290"/>
      <c r="DN2136" s="290"/>
      <c r="DO2136" s="290"/>
      <c r="DP2136" s="290"/>
      <c r="DQ2136" s="290"/>
      <c r="DR2136" s="290"/>
      <c r="DS2136" s="290"/>
      <c r="DT2136" s="290"/>
      <c r="DU2136" s="290"/>
      <c r="DV2136" s="290"/>
      <c r="DW2136" s="290"/>
      <c r="DX2136" s="290"/>
      <c r="DY2136" s="290"/>
      <c r="DZ2136" s="290"/>
      <c r="EA2136" s="290"/>
      <c r="EB2136" s="290"/>
      <c r="EC2136" s="290"/>
      <c r="ED2136" s="290"/>
      <c r="EE2136" s="290"/>
      <c r="EF2136" s="290"/>
      <c r="EG2136" s="290"/>
      <c r="EH2136" s="290"/>
      <c r="EI2136" s="290"/>
      <c r="EJ2136" s="290"/>
      <c r="EK2136" s="290"/>
    </row>
    <row r="2138" spans="1:141" s="289" customFormat="1" ht="24" customHeight="1" x14ac:dyDescent="0.2">
      <c r="A2138" s="130"/>
      <c r="B2138" s="130"/>
      <c r="C2138" s="130"/>
      <c r="D2138" s="130"/>
      <c r="E2138" s="140"/>
      <c r="F2138" s="141"/>
      <c r="G2138" s="141"/>
      <c r="H2138" s="130"/>
    </row>
    <row r="2139" spans="1:141" s="289" customFormat="1" ht="24" customHeight="1" x14ac:dyDescent="0.2">
      <c r="A2139" s="130"/>
      <c r="B2139" s="130"/>
      <c r="C2139" s="130"/>
      <c r="D2139" s="130"/>
      <c r="E2139" s="140"/>
      <c r="F2139" s="141"/>
      <c r="G2139" s="141"/>
      <c r="H2139" s="130"/>
    </row>
    <row r="2140" spans="1:141" s="289" customFormat="1" ht="24" customHeight="1" x14ac:dyDescent="0.2">
      <c r="A2140" s="130"/>
      <c r="B2140" s="130"/>
      <c r="C2140" s="130"/>
      <c r="D2140" s="130"/>
      <c r="E2140" s="140"/>
      <c r="F2140" s="141"/>
      <c r="G2140" s="141"/>
      <c r="H2140" s="130"/>
    </row>
    <row r="2141" spans="1:141" s="289" customFormat="1" ht="24" customHeight="1" x14ac:dyDescent="0.2">
      <c r="A2141" s="130"/>
      <c r="B2141" s="130"/>
      <c r="C2141" s="130"/>
      <c r="D2141" s="130"/>
      <c r="E2141" s="140"/>
      <c r="F2141" s="141"/>
      <c r="G2141" s="141"/>
      <c r="H2141" s="130"/>
    </row>
    <row r="2142" spans="1:141" s="289" customFormat="1" ht="24" customHeight="1" x14ac:dyDescent="0.2">
      <c r="A2142" s="130"/>
      <c r="B2142" s="130"/>
      <c r="C2142" s="130"/>
      <c r="D2142" s="130"/>
      <c r="E2142" s="140"/>
      <c r="F2142" s="141"/>
      <c r="G2142" s="141"/>
      <c r="H2142" s="130"/>
    </row>
    <row r="2143" spans="1:141" s="289" customFormat="1" ht="24" customHeight="1" x14ac:dyDescent="0.2">
      <c r="A2143" s="130"/>
      <c r="B2143" s="130"/>
      <c r="C2143" s="130"/>
      <c r="D2143" s="130"/>
      <c r="E2143" s="140"/>
      <c r="F2143" s="141"/>
      <c r="G2143" s="141"/>
      <c r="H2143" s="130"/>
    </row>
    <row r="2144" spans="1:141" s="289" customFormat="1" ht="24" customHeight="1" x14ac:dyDescent="0.2">
      <c r="A2144" s="130"/>
      <c r="B2144" s="130"/>
      <c r="C2144" s="130"/>
      <c r="D2144" s="130"/>
      <c r="E2144" s="140"/>
      <c r="F2144" s="141"/>
      <c r="G2144" s="141"/>
      <c r="H2144" s="130"/>
    </row>
    <row r="2145" spans="1:8" s="289" customFormat="1" ht="24" customHeight="1" x14ac:dyDescent="0.2">
      <c r="A2145" s="130"/>
      <c r="B2145" s="130"/>
      <c r="C2145" s="130"/>
      <c r="D2145" s="130"/>
      <c r="E2145" s="140"/>
      <c r="F2145" s="141"/>
      <c r="G2145" s="141"/>
      <c r="H2145" s="130"/>
    </row>
    <row r="2146" spans="1:8" s="289" customFormat="1" ht="24" customHeight="1" x14ac:dyDescent="0.2">
      <c r="A2146" s="130"/>
      <c r="B2146" s="130"/>
      <c r="C2146" s="130"/>
      <c r="D2146" s="130"/>
      <c r="E2146" s="140"/>
      <c r="F2146" s="141"/>
      <c r="G2146" s="141"/>
      <c r="H2146" s="130"/>
    </row>
    <row r="2147" spans="1:8" s="289" customFormat="1" ht="24" customHeight="1" x14ac:dyDescent="0.2">
      <c r="A2147" s="130"/>
      <c r="B2147" s="130"/>
      <c r="C2147" s="130"/>
      <c r="D2147" s="130"/>
      <c r="E2147" s="140"/>
      <c r="F2147" s="141"/>
      <c r="G2147" s="141"/>
      <c r="H2147" s="130"/>
    </row>
    <row r="2148" spans="1:8" s="289" customFormat="1" ht="24" customHeight="1" x14ac:dyDescent="0.2">
      <c r="A2148" s="130"/>
      <c r="B2148" s="130"/>
      <c r="C2148" s="130"/>
      <c r="D2148" s="130"/>
      <c r="E2148" s="140"/>
      <c r="F2148" s="141"/>
      <c r="G2148" s="141"/>
      <c r="H2148" s="130"/>
    </row>
    <row r="2149" spans="1:8" s="289" customFormat="1" ht="24" customHeight="1" x14ac:dyDescent="0.2">
      <c r="A2149" s="130"/>
      <c r="B2149" s="130"/>
      <c r="C2149" s="130"/>
      <c r="D2149" s="130"/>
      <c r="E2149" s="140"/>
      <c r="F2149" s="141"/>
      <c r="G2149" s="141"/>
      <c r="H2149" s="130"/>
    </row>
    <row r="2150" spans="1:8" s="289" customFormat="1" ht="24" customHeight="1" x14ac:dyDescent="0.2">
      <c r="A2150" s="130"/>
      <c r="B2150" s="130"/>
      <c r="C2150" s="130"/>
      <c r="D2150" s="130"/>
      <c r="E2150" s="140"/>
      <c r="F2150" s="141"/>
      <c r="G2150" s="141"/>
      <c r="H2150" s="130"/>
    </row>
    <row r="2151" spans="1:8" s="289" customFormat="1" ht="24" customHeight="1" x14ac:dyDescent="0.2">
      <c r="A2151" s="130"/>
      <c r="B2151" s="130"/>
      <c r="C2151" s="130"/>
      <c r="D2151" s="130"/>
      <c r="E2151" s="140"/>
      <c r="F2151" s="141"/>
      <c r="G2151" s="141"/>
      <c r="H2151" s="130"/>
    </row>
    <row r="2154" spans="1:8" s="289" customFormat="1" ht="24" customHeight="1" x14ac:dyDescent="0.2">
      <c r="A2154" s="130"/>
      <c r="B2154" s="130"/>
      <c r="C2154" s="130"/>
      <c r="D2154" s="130"/>
      <c r="E2154" s="140"/>
      <c r="F2154" s="141"/>
      <c r="G2154" s="141"/>
      <c r="H2154" s="130"/>
    </row>
    <row r="2155" spans="1:8" s="289" customFormat="1" ht="24" customHeight="1" x14ac:dyDescent="0.2">
      <c r="A2155" s="130"/>
      <c r="B2155" s="130"/>
      <c r="C2155" s="130"/>
      <c r="D2155" s="130"/>
      <c r="E2155" s="140"/>
      <c r="F2155" s="141"/>
      <c r="G2155" s="141"/>
      <c r="H2155" s="130"/>
    </row>
    <row r="2156" spans="1:8" s="289" customFormat="1" ht="24" customHeight="1" x14ac:dyDescent="0.2">
      <c r="A2156" s="130"/>
      <c r="B2156" s="130"/>
      <c r="C2156" s="130"/>
      <c r="D2156" s="130"/>
      <c r="E2156" s="140"/>
      <c r="F2156" s="141"/>
      <c r="G2156" s="141"/>
      <c r="H2156" s="130"/>
    </row>
    <row r="2157" spans="1:8" s="289" customFormat="1" ht="24" customHeight="1" x14ac:dyDescent="0.2">
      <c r="A2157" s="130"/>
      <c r="B2157" s="130"/>
      <c r="C2157" s="130"/>
      <c r="D2157" s="130"/>
      <c r="E2157" s="140"/>
      <c r="F2157" s="141"/>
      <c r="G2157" s="141"/>
      <c r="H2157" s="130"/>
    </row>
    <row r="2158" spans="1:8" s="289" customFormat="1" ht="24" customHeight="1" x14ac:dyDescent="0.2">
      <c r="A2158" s="130"/>
      <c r="B2158" s="130"/>
      <c r="C2158" s="130"/>
      <c r="D2158" s="130"/>
      <c r="E2158" s="140"/>
      <c r="F2158" s="141"/>
      <c r="G2158" s="141"/>
      <c r="H2158" s="130"/>
    </row>
    <row r="2159" spans="1:8" s="289" customFormat="1" ht="24" customHeight="1" x14ac:dyDescent="0.2">
      <c r="A2159" s="130"/>
      <c r="B2159" s="130"/>
      <c r="C2159" s="130"/>
      <c r="D2159" s="130"/>
      <c r="E2159" s="140"/>
      <c r="F2159" s="141"/>
      <c r="G2159" s="141"/>
      <c r="H2159" s="130"/>
    </row>
    <row r="2160" spans="1:8" s="289" customFormat="1" ht="24" customHeight="1" x14ac:dyDescent="0.2">
      <c r="A2160" s="130"/>
      <c r="B2160" s="130"/>
      <c r="C2160" s="130"/>
      <c r="D2160" s="130"/>
      <c r="E2160" s="140"/>
      <c r="F2160" s="141"/>
      <c r="G2160" s="141"/>
      <c r="H2160" s="130"/>
    </row>
    <row r="2161" spans="1:8" s="289" customFormat="1" ht="24" customHeight="1" x14ac:dyDescent="0.2">
      <c r="A2161" s="130"/>
      <c r="B2161" s="130"/>
      <c r="C2161" s="130"/>
      <c r="D2161" s="130"/>
      <c r="E2161" s="140"/>
      <c r="F2161" s="141"/>
      <c r="G2161" s="141"/>
      <c r="H2161" s="130"/>
    </row>
    <row r="2164" spans="1:8" s="289" customFormat="1" ht="24" customHeight="1" x14ac:dyDescent="0.2">
      <c r="A2164" s="130"/>
      <c r="B2164" s="130"/>
      <c r="C2164" s="130"/>
      <c r="D2164" s="130"/>
      <c r="E2164" s="140"/>
      <c r="F2164" s="141"/>
      <c r="G2164" s="141"/>
      <c r="H2164" s="130"/>
    </row>
    <row r="2165" spans="1:8" s="289" customFormat="1" ht="24" customHeight="1" x14ac:dyDescent="0.2">
      <c r="A2165" s="130"/>
      <c r="B2165" s="130"/>
      <c r="C2165" s="130"/>
      <c r="D2165" s="130"/>
      <c r="E2165" s="140"/>
      <c r="F2165" s="141"/>
      <c r="G2165" s="141"/>
      <c r="H2165" s="130"/>
    </row>
    <row r="2166" spans="1:8" s="289" customFormat="1" ht="24" customHeight="1" x14ac:dyDescent="0.2">
      <c r="A2166" s="130"/>
      <c r="B2166" s="130"/>
      <c r="C2166" s="130"/>
      <c r="D2166" s="130"/>
      <c r="E2166" s="140"/>
      <c r="F2166" s="141"/>
      <c r="G2166" s="141"/>
      <c r="H2166" s="130"/>
    </row>
    <row r="2167" spans="1:8" s="289" customFormat="1" ht="24" customHeight="1" x14ac:dyDescent="0.2">
      <c r="A2167" s="130"/>
      <c r="B2167" s="130"/>
      <c r="C2167" s="130"/>
      <c r="D2167" s="130"/>
      <c r="E2167" s="140"/>
      <c r="F2167" s="141"/>
      <c r="G2167" s="141"/>
      <c r="H2167" s="130"/>
    </row>
    <row r="2168" spans="1:8" s="289" customFormat="1" ht="24" customHeight="1" x14ac:dyDescent="0.2">
      <c r="A2168" s="130"/>
      <c r="B2168" s="130"/>
      <c r="C2168" s="130"/>
      <c r="D2168" s="130"/>
      <c r="E2168" s="140"/>
      <c r="F2168" s="141"/>
      <c r="G2168" s="141"/>
      <c r="H2168" s="130"/>
    </row>
    <row r="2169" spans="1:8" s="289" customFormat="1" ht="24" customHeight="1" x14ac:dyDescent="0.2">
      <c r="A2169" s="130"/>
      <c r="B2169" s="130"/>
      <c r="C2169" s="130"/>
      <c r="D2169" s="130"/>
      <c r="E2169" s="140"/>
      <c r="F2169" s="141"/>
      <c r="G2169" s="141"/>
      <c r="H2169" s="130"/>
    </row>
    <row r="2170" spans="1:8" s="289" customFormat="1" ht="24" customHeight="1" x14ac:dyDescent="0.2">
      <c r="A2170" s="130"/>
      <c r="B2170" s="130"/>
      <c r="C2170" s="130"/>
      <c r="D2170" s="130"/>
      <c r="E2170" s="140"/>
      <c r="F2170" s="141"/>
      <c r="G2170" s="141"/>
      <c r="H2170" s="130"/>
    </row>
    <row r="2171" spans="1:8" s="289" customFormat="1" ht="24" customHeight="1" x14ac:dyDescent="0.2">
      <c r="A2171" s="130"/>
      <c r="B2171" s="130"/>
      <c r="C2171" s="130"/>
      <c r="D2171" s="130"/>
      <c r="E2171" s="140"/>
      <c r="F2171" s="141"/>
      <c r="G2171" s="141"/>
      <c r="H2171" s="130"/>
    </row>
    <row r="2172" spans="1:8" s="289" customFormat="1" ht="24" customHeight="1" x14ac:dyDescent="0.2">
      <c r="A2172" s="130"/>
      <c r="B2172" s="130"/>
      <c r="C2172" s="130"/>
      <c r="D2172" s="130"/>
      <c r="E2172" s="140"/>
      <c r="F2172" s="141"/>
      <c r="G2172" s="141"/>
      <c r="H2172" s="130"/>
    </row>
    <row r="2186" spans="1:141" s="140" customFormat="1" ht="24" customHeight="1" x14ac:dyDescent="0.2">
      <c r="A2186" s="130"/>
      <c r="B2186" s="130"/>
      <c r="C2186" s="130"/>
      <c r="D2186" s="130"/>
      <c r="F2186" s="141"/>
      <c r="G2186" s="141"/>
      <c r="H2186" s="130"/>
      <c r="I2186" s="289"/>
      <c r="J2186" s="289"/>
      <c r="K2186" s="289"/>
      <c r="L2186" s="289"/>
      <c r="M2186" s="289"/>
      <c r="N2186" s="289"/>
      <c r="O2186" s="289"/>
      <c r="P2186" s="289"/>
      <c r="Q2186" s="289"/>
      <c r="R2186" s="289"/>
      <c r="S2186" s="289"/>
      <c r="T2186" s="289"/>
      <c r="U2186" s="290"/>
      <c r="V2186" s="290"/>
      <c r="W2186" s="290"/>
      <c r="X2186" s="290"/>
      <c r="Y2186" s="290"/>
      <c r="Z2186" s="290"/>
      <c r="AA2186" s="290"/>
      <c r="AB2186" s="290"/>
      <c r="AC2186" s="290"/>
      <c r="AD2186" s="290"/>
      <c r="AE2186" s="290"/>
      <c r="AF2186" s="290"/>
      <c r="AG2186" s="290"/>
      <c r="AH2186" s="290"/>
      <c r="AI2186" s="290"/>
      <c r="AJ2186" s="290"/>
      <c r="AK2186" s="290"/>
      <c r="AL2186" s="290"/>
      <c r="AM2186" s="290"/>
      <c r="AN2186" s="290"/>
      <c r="AO2186" s="290"/>
      <c r="AP2186" s="290"/>
      <c r="AQ2186" s="290"/>
      <c r="AR2186" s="290"/>
      <c r="AS2186" s="290"/>
      <c r="AT2186" s="290"/>
      <c r="AU2186" s="290"/>
      <c r="AV2186" s="290"/>
      <c r="AW2186" s="290"/>
      <c r="AX2186" s="290"/>
      <c r="AY2186" s="290"/>
      <c r="AZ2186" s="290"/>
      <c r="BA2186" s="290"/>
      <c r="BB2186" s="290"/>
      <c r="BC2186" s="290"/>
      <c r="BD2186" s="290"/>
      <c r="BE2186" s="290"/>
      <c r="BF2186" s="290"/>
      <c r="BG2186" s="290"/>
      <c r="BH2186" s="290"/>
      <c r="BI2186" s="290"/>
      <c r="BJ2186" s="290"/>
      <c r="BK2186" s="290"/>
      <c r="BL2186" s="290"/>
      <c r="BM2186" s="290"/>
      <c r="BN2186" s="290"/>
      <c r="BO2186" s="290"/>
      <c r="BP2186" s="290"/>
      <c r="BQ2186" s="290"/>
      <c r="BR2186" s="290"/>
      <c r="BS2186" s="290"/>
      <c r="BT2186" s="290"/>
      <c r="BU2186" s="290"/>
      <c r="BV2186" s="290"/>
      <c r="BW2186" s="290"/>
      <c r="BX2186" s="290"/>
      <c r="BY2186" s="290"/>
      <c r="BZ2186" s="290"/>
      <c r="CA2186" s="290"/>
      <c r="CB2186" s="290"/>
      <c r="CC2186" s="290"/>
      <c r="CD2186" s="290"/>
      <c r="CE2186" s="290"/>
      <c r="CF2186" s="290"/>
      <c r="CG2186" s="290"/>
      <c r="CH2186" s="290"/>
      <c r="CI2186" s="290"/>
      <c r="CJ2186" s="290"/>
      <c r="CK2186" s="290"/>
      <c r="CL2186" s="290"/>
      <c r="CM2186" s="290"/>
      <c r="CN2186" s="290"/>
      <c r="CO2186" s="290"/>
      <c r="CP2186" s="290"/>
      <c r="CQ2186" s="290"/>
      <c r="CR2186" s="290"/>
      <c r="CS2186" s="290"/>
      <c r="CT2186" s="290"/>
      <c r="CU2186" s="290"/>
      <c r="CV2186" s="290"/>
      <c r="CW2186" s="290"/>
      <c r="CX2186" s="290"/>
      <c r="CY2186" s="290"/>
      <c r="CZ2186" s="290"/>
      <c r="DA2186" s="290"/>
      <c r="DB2186" s="290"/>
      <c r="DC2186" s="290"/>
      <c r="DD2186" s="290"/>
      <c r="DE2186" s="290"/>
      <c r="DF2186" s="290"/>
      <c r="DG2186" s="290"/>
      <c r="DH2186" s="290"/>
      <c r="DI2186" s="290"/>
      <c r="DJ2186" s="290"/>
      <c r="DK2186" s="290"/>
      <c r="DL2186" s="290"/>
      <c r="DM2186" s="290"/>
      <c r="DN2186" s="290"/>
      <c r="DO2186" s="290"/>
      <c r="DP2186" s="290"/>
      <c r="DQ2186" s="290"/>
      <c r="DR2186" s="290"/>
      <c r="DS2186" s="290"/>
      <c r="DT2186" s="290"/>
      <c r="DU2186" s="290"/>
      <c r="DV2186" s="290"/>
      <c r="DW2186" s="290"/>
      <c r="DX2186" s="290"/>
      <c r="DY2186" s="290"/>
      <c r="DZ2186" s="290"/>
      <c r="EA2186" s="290"/>
      <c r="EB2186" s="290"/>
      <c r="EC2186" s="290"/>
      <c r="ED2186" s="290"/>
      <c r="EE2186" s="290"/>
      <c r="EF2186" s="290"/>
      <c r="EG2186" s="290"/>
      <c r="EH2186" s="290"/>
      <c r="EI2186" s="290"/>
      <c r="EJ2186" s="290"/>
      <c r="EK2186" s="290"/>
    </row>
    <row r="2188" spans="1:141" s="289" customFormat="1" ht="24" customHeight="1" x14ac:dyDescent="0.2">
      <c r="A2188" s="130"/>
      <c r="B2188" s="130"/>
      <c r="C2188" s="130"/>
      <c r="D2188" s="130"/>
      <c r="E2188" s="140"/>
      <c r="F2188" s="141"/>
      <c r="G2188" s="141"/>
      <c r="H2188" s="130"/>
    </row>
    <row r="2189" spans="1:141" s="289" customFormat="1" ht="24" customHeight="1" x14ac:dyDescent="0.2">
      <c r="A2189" s="130"/>
      <c r="B2189" s="130"/>
      <c r="C2189" s="130"/>
      <c r="D2189" s="130"/>
      <c r="E2189" s="140"/>
      <c r="F2189" s="141"/>
      <c r="G2189" s="141"/>
      <c r="H2189" s="130"/>
    </row>
    <row r="2190" spans="1:141" s="289" customFormat="1" ht="24" customHeight="1" x14ac:dyDescent="0.2">
      <c r="A2190" s="130"/>
      <c r="B2190" s="130"/>
      <c r="C2190" s="130"/>
      <c r="D2190" s="130"/>
      <c r="E2190" s="140"/>
      <c r="F2190" s="141"/>
      <c r="G2190" s="141"/>
      <c r="H2190" s="130"/>
    </row>
    <row r="2191" spans="1:141" s="289" customFormat="1" ht="24" customHeight="1" x14ac:dyDescent="0.2">
      <c r="A2191" s="130"/>
      <c r="B2191" s="130"/>
      <c r="C2191" s="130"/>
      <c r="D2191" s="130"/>
      <c r="E2191" s="140"/>
      <c r="F2191" s="141"/>
      <c r="G2191" s="141"/>
      <c r="H2191" s="130"/>
    </row>
    <row r="2192" spans="1:141" s="289" customFormat="1" ht="24" customHeight="1" x14ac:dyDescent="0.2">
      <c r="A2192" s="130"/>
      <c r="B2192" s="130"/>
      <c r="C2192" s="130"/>
      <c r="D2192" s="130"/>
      <c r="E2192" s="140"/>
      <c r="F2192" s="141"/>
      <c r="G2192" s="141"/>
      <c r="H2192" s="130"/>
    </row>
    <row r="2193" spans="1:8" s="289" customFormat="1" ht="24" customHeight="1" x14ac:dyDescent="0.2">
      <c r="A2193" s="130"/>
      <c r="B2193" s="130"/>
      <c r="C2193" s="130"/>
      <c r="D2193" s="130"/>
      <c r="E2193" s="140"/>
      <c r="F2193" s="141"/>
      <c r="G2193" s="141"/>
      <c r="H2193" s="130"/>
    </row>
    <row r="2194" spans="1:8" s="289" customFormat="1" ht="24" customHeight="1" x14ac:dyDescent="0.2">
      <c r="A2194" s="130"/>
      <c r="B2194" s="130"/>
      <c r="C2194" s="130"/>
      <c r="D2194" s="130"/>
      <c r="E2194" s="140"/>
      <c r="F2194" s="141"/>
      <c r="G2194" s="141"/>
      <c r="H2194" s="130"/>
    </row>
    <row r="2195" spans="1:8" s="289" customFormat="1" ht="24" customHeight="1" x14ac:dyDescent="0.2">
      <c r="A2195" s="130"/>
      <c r="B2195" s="130"/>
      <c r="C2195" s="130"/>
      <c r="D2195" s="130"/>
      <c r="E2195" s="140"/>
      <c r="F2195" s="141"/>
      <c r="G2195" s="141"/>
      <c r="H2195" s="130"/>
    </row>
    <row r="2196" spans="1:8" s="289" customFormat="1" ht="24" customHeight="1" x14ac:dyDescent="0.2">
      <c r="A2196" s="130"/>
      <c r="B2196" s="130"/>
      <c r="C2196" s="130"/>
      <c r="D2196" s="130"/>
      <c r="E2196" s="140"/>
      <c r="F2196" s="141"/>
      <c r="G2196" s="141"/>
      <c r="H2196" s="130"/>
    </row>
    <row r="2197" spans="1:8" s="289" customFormat="1" ht="24" customHeight="1" x14ac:dyDescent="0.2">
      <c r="A2197" s="130"/>
      <c r="B2197" s="130"/>
      <c r="C2197" s="130"/>
      <c r="D2197" s="130"/>
      <c r="E2197" s="140"/>
      <c r="F2197" s="141"/>
      <c r="G2197" s="141"/>
      <c r="H2197" s="130"/>
    </row>
    <row r="2198" spans="1:8" s="289" customFormat="1" ht="24" customHeight="1" x14ac:dyDescent="0.2">
      <c r="A2198" s="130"/>
      <c r="B2198" s="130"/>
      <c r="C2198" s="130"/>
      <c r="D2198" s="130"/>
      <c r="E2198" s="140"/>
      <c r="F2198" s="141"/>
      <c r="G2198" s="141"/>
      <c r="H2198" s="130"/>
    </row>
    <row r="2199" spans="1:8" s="289" customFormat="1" ht="24" customHeight="1" x14ac:dyDescent="0.2">
      <c r="A2199" s="130"/>
      <c r="B2199" s="130"/>
      <c r="C2199" s="130"/>
      <c r="D2199" s="130"/>
      <c r="E2199" s="140"/>
      <c r="F2199" s="141"/>
      <c r="G2199" s="141"/>
      <c r="H2199" s="130"/>
    </row>
    <row r="2200" spans="1:8" s="289" customFormat="1" ht="24" customHeight="1" x14ac:dyDescent="0.2">
      <c r="A2200" s="130"/>
      <c r="B2200" s="130"/>
      <c r="C2200" s="130"/>
      <c r="D2200" s="130"/>
      <c r="E2200" s="140"/>
      <c r="F2200" s="141"/>
      <c r="G2200" s="141"/>
      <c r="H2200" s="130"/>
    </row>
    <row r="2201" spans="1:8" s="289" customFormat="1" ht="24" customHeight="1" x14ac:dyDescent="0.2">
      <c r="A2201" s="130"/>
      <c r="B2201" s="130"/>
      <c r="C2201" s="130"/>
      <c r="D2201" s="130"/>
      <c r="E2201" s="140"/>
      <c r="F2201" s="141"/>
      <c r="G2201" s="141"/>
      <c r="H2201" s="130"/>
    </row>
    <row r="2204" spans="1:8" s="289" customFormat="1" ht="24" customHeight="1" x14ac:dyDescent="0.2">
      <c r="A2204" s="130"/>
      <c r="B2204" s="130"/>
      <c r="C2204" s="130"/>
      <c r="D2204" s="130"/>
      <c r="E2204" s="140"/>
      <c r="F2204" s="141"/>
      <c r="G2204" s="141"/>
      <c r="H2204" s="130"/>
    </row>
    <row r="2205" spans="1:8" s="289" customFormat="1" ht="24" customHeight="1" x14ac:dyDescent="0.2">
      <c r="A2205" s="130"/>
      <c r="B2205" s="130"/>
      <c r="C2205" s="130"/>
      <c r="D2205" s="130"/>
      <c r="E2205" s="140"/>
      <c r="F2205" s="141"/>
      <c r="G2205" s="141"/>
      <c r="H2205" s="130"/>
    </row>
    <row r="2206" spans="1:8" s="289" customFormat="1" ht="24" customHeight="1" x14ac:dyDescent="0.2">
      <c r="A2206" s="130"/>
      <c r="B2206" s="130"/>
      <c r="C2206" s="130"/>
      <c r="D2206" s="130"/>
      <c r="E2206" s="140"/>
      <c r="F2206" s="141"/>
      <c r="G2206" s="141"/>
      <c r="H2206" s="130"/>
    </row>
    <row r="2207" spans="1:8" s="289" customFormat="1" ht="24" customHeight="1" x14ac:dyDescent="0.2">
      <c r="A2207" s="130"/>
      <c r="B2207" s="130"/>
      <c r="C2207" s="130"/>
      <c r="D2207" s="130"/>
      <c r="E2207" s="140"/>
      <c r="F2207" s="141"/>
      <c r="G2207" s="141"/>
      <c r="H2207" s="130"/>
    </row>
    <row r="2208" spans="1:8" s="289" customFormat="1" ht="24" customHeight="1" x14ac:dyDescent="0.2">
      <c r="A2208" s="130"/>
      <c r="B2208" s="130"/>
      <c r="C2208" s="130"/>
      <c r="D2208" s="130"/>
      <c r="E2208" s="140"/>
      <c r="F2208" s="141"/>
      <c r="G2208" s="141"/>
      <c r="H2208" s="130"/>
    </row>
    <row r="2209" spans="1:8" s="289" customFormat="1" ht="24" customHeight="1" x14ac:dyDescent="0.2">
      <c r="A2209" s="130"/>
      <c r="B2209" s="130"/>
      <c r="C2209" s="130"/>
      <c r="D2209" s="130"/>
      <c r="E2209" s="140"/>
      <c r="F2209" s="141"/>
      <c r="G2209" s="141"/>
      <c r="H2209" s="130"/>
    </row>
    <row r="2210" spans="1:8" s="289" customFormat="1" ht="24" customHeight="1" x14ac:dyDescent="0.2">
      <c r="A2210" s="130"/>
      <c r="B2210" s="130"/>
      <c r="C2210" s="130"/>
      <c r="D2210" s="130"/>
      <c r="E2210" s="140"/>
      <c r="F2210" s="141"/>
      <c r="G2210" s="141"/>
      <c r="H2210" s="130"/>
    </row>
    <row r="2211" spans="1:8" s="289" customFormat="1" ht="24" customHeight="1" x14ac:dyDescent="0.2">
      <c r="A2211" s="130"/>
      <c r="B2211" s="130"/>
      <c r="C2211" s="130"/>
      <c r="D2211" s="130"/>
      <c r="E2211" s="140"/>
      <c r="F2211" s="141"/>
      <c r="G2211" s="141"/>
      <c r="H2211" s="130"/>
    </row>
    <row r="2214" spans="1:8" s="289" customFormat="1" ht="24" customHeight="1" x14ac:dyDescent="0.2">
      <c r="A2214" s="130"/>
      <c r="B2214" s="130"/>
      <c r="C2214" s="130"/>
      <c r="D2214" s="130"/>
      <c r="E2214" s="140"/>
      <c r="F2214" s="141"/>
      <c r="G2214" s="141"/>
      <c r="H2214" s="130"/>
    </row>
    <row r="2215" spans="1:8" s="289" customFormat="1" ht="24" customHeight="1" x14ac:dyDescent="0.2">
      <c r="A2215" s="130"/>
      <c r="B2215" s="130"/>
      <c r="C2215" s="130"/>
      <c r="D2215" s="130"/>
      <c r="E2215" s="140"/>
      <c r="F2215" s="141"/>
      <c r="G2215" s="141"/>
      <c r="H2215" s="130"/>
    </row>
    <row r="2216" spans="1:8" s="289" customFormat="1" ht="24" customHeight="1" x14ac:dyDescent="0.2">
      <c r="A2216" s="130"/>
      <c r="B2216" s="130"/>
      <c r="C2216" s="130"/>
      <c r="D2216" s="130"/>
      <c r="E2216" s="140"/>
      <c r="F2216" s="141"/>
      <c r="G2216" s="141"/>
      <c r="H2216" s="130"/>
    </row>
    <row r="2217" spans="1:8" s="289" customFormat="1" ht="24" customHeight="1" x14ac:dyDescent="0.2">
      <c r="A2217" s="130"/>
      <c r="B2217" s="130"/>
      <c r="C2217" s="130"/>
      <c r="D2217" s="130"/>
      <c r="E2217" s="140"/>
      <c r="F2217" s="141"/>
      <c r="G2217" s="141"/>
      <c r="H2217" s="130"/>
    </row>
    <row r="2218" spans="1:8" s="289" customFormat="1" ht="24" customHeight="1" x14ac:dyDescent="0.2">
      <c r="A2218" s="130"/>
      <c r="B2218" s="130"/>
      <c r="C2218" s="130"/>
      <c r="D2218" s="130"/>
      <c r="E2218" s="140"/>
      <c r="F2218" s="141"/>
      <c r="G2218" s="141"/>
      <c r="H2218" s="130"/>
    </row>
    <row r="2219" spans="1:8" s="289" customFormat="1" ht="24" customHeight="1" x14ac:dyDescent="0.2">
      <c r="A2219" s="130"/>
      <c r="B2219" s="130"/>
      <c r="C2219" s="130"/>
      <c r="D2219" s="130"/>
      <c r="E2219" s="140"/>
      <c r="F2219" s="141"/>
      <c r="G2219" s="141"/>
      <c r="H2219" s="130"/>
    </row>
    <row r="2220" spans="1:8" s="289" customFormat="1" ht="24" customHeight="1" x14ac:dyDescent="0.2">
      <c r="A2220" s="130"/>
      <c r="B2220" s="130"/>
      <c r="C2220" s="130"/>
      <c r="D2220" s="130"/>
      <c r="E2220" s="140"/>
      <c r="F2220" s="141"/>
      <c r="G2220" s="141"/>
      <c r="H2220" s="130"/>
    </row>
    <row r="2221" spans="1:8" s="289" customFormat="1" ht="24" customHeight="1" x14ac:dyDescent="0.2">
      <c r="A2221" s="130"/>
      <c r="B2221" s="130"/>
      <c r="C2221" s="130"/>
      <c r="D2221" s="130"/>
      <c r="E2221" s="140"/>
      <c r="F2221" s="141"/>
      <c r="G2221" s="141"/>
      <c r="H2221" s="130"/>
    </row>
    <row r="2222" spans="1:8" s="289" customFormat="1" ht="24" customHeight="1" x14ac:dyDescent="0.2">
      <c r="A2222" s="130"/>
      <c r="B2222" s="130"/>
      <c r="C2222" s="130"/>
      <c r="D2222" s="130"/>
      <c r="E2222" s="140"/>
      <c r="F2222" s="141"/>
      <c r="G2222" s="141"/>
      <c r="H2222" s="130"/>
    </row>
    <row r="2236" spans="1:141" s="140" customFormat="1" ht="24" customHeight="1" x14ac:dyDescent="0.2">
      <c r="A2236" s="130"/>
      <c r="B2236" s="130"/>
      <c r="C2236" s="130"/>
      <c r="D2236" s="130"/>
      <c r="F2236" s="141"/>
      <c r="G2236" s="141"/>
      <c r="H2236" s="130"/>
      <c r="I2236" s="289"/>
      <c r="J2236" s="289"/>
      <c r="K2236" s="289"/>
      <c r="L2236" s="289"/>
      <c r="M2236" s="289"/>
      <c r="N2236" s="289"/>
      <c r="O2236" s="289"/>
      <c r="P2236" s="289"/>
      <c r="Q2236" s="289"/>
      <c r="R2236" s="289"/>
      <c r="S2236" s="289"/>
      <c r="T2236" s="289"/>
      <c r="U2236" s="290"/>
      <c r="V2236" s="290"/>
      <c r="W2236" s="290"/>
      <c r="X2236" s="290"/>
      <c r="Y2236" s="290"/>
      <c r="Z2236" s="290"/>
      <c r="AA2236" s="290"/>
      <c r="AB2236" s="290"/>
      <c r="AC2236" s="290"/>
      <c r="AD2236" s="290"/>
      <c r="AE2236" s="290"/>
      <c r="AF2236" s="290"/>
      <c r="AG2236" s="290"/>
      <c r="AH2236" s="290"/>
      <c r="AI2236" s="290"/>
      <c r="AJ2236" s="290"/>
      <c r="AK2236" s="290"/>
      <c r="AL2236" s="290"/>
      <c r="AM2236" s="290"/>
      <c r="AN2236" s="290"/>
      <c r="AO2236" s="290"/>
      <c r="AP2236" s="290"/>
      <c r="AQ2236" s="290"/>
      <c r="AR2236" s="290"/>
      <c r="AS2236" s="290"/>
      <c r="AT2236" s="290"/>
      <c r="AU2236" s="290"/>
      <c r="AV2236" s="290"/>
      <c r="AW2236" s="290"/>
      <c r="AX2236" s="290"/>
      <c r="AY2236" s="290"/>
      <c r="AZ2236" s="290"/>
      <c r="BA2236" s="290"/>
      <c r="BB2236" s="290"/>
      <c r="BC2236" s="290"/>
      <c r="BD2236" s="290"/>
      <c r="BE2236" s="290"/>
      <c r="BF2236" s="290"/>
      <c r="BG2236" s="290"/>
      <c r="BH2236" s="290"/>
      <c r="BI2236" s="290"/>
      <c r="BJ2236" s="290"/>
      <c r="BK2236" s="290"/>
      <c r="BL2236" s="290"/>
      <c r="BM2236" s="290"/>
      <c r="BN2236" s="290"/>
      <c r="BO2236" s="290"/>
      <c r="BP2236" s="290"/>
      <c r="BQ2236" s="290"/>
      <c r="BR2236" s="290"/>
      <c r="BS2236" s="290"/>
      <c r="BT2236" s="290"/>
      <c r="BU2236" s="290"/>
      <c r="BV2236" s="290"/>
      <c r="BW2236" s="290"/>
      <c r="BX2236" s="290"/>
      <c r="BY2236" s="290"/>
      <c r="BZ2236" s="290"/>
      <c r="CA2236" s="290"/>
      <c r="CB2236" s="290"/>
      <c r="CC2236" s="290"/>
      <c r="CD2236" s="290"/>
      <c r="CE2236" s="290"/>
      <c r="CF2236" s="290"/>
      <c r="CG2236" s="290"/>
      <c r="CH2236" s="290"/>
      <c r="CI2236" s="290"/>
      <c r="CJ2236" s="290"/>
      <c r="CK2236" s="290"/>
      <c r="CL2236" s="290"/>
      <c r="CM2236" s="290"/>
      <c r="CN2236" s="290"/>
      <c r="CO2236" s="290"/>
      <c r="CP2236" s="290"/>
      <c r="CQ2236" s="290"/>
      <c r="CR2236" s="290"/>
      <c r="CS2236" s="290"/>
      <c r="CT2236" s="290"/>
      <c r="CU2236" s="290"/>
      <c r="CV2236" s="290"/>
      <c r="CW2236" s="290"/>
      <c r="CX2236" s="290"/>
      <c r="CY2236" s="290"/>
      <c r="CZ2236" s="290"/>
      <c r="DA2236" s="290"/>
      <c r="DB2236" s="290"/>
      <c r="DC2236" s="290"/>
      <c r="DD2236" s="290"/>
      <c r="DE2236" s="290"/>
      <c r="DF2236" s="290"/>
      <c r="DG2236" s="290"/>
      <c r="DH2236" s="290"/>
      <c r="DI2236" s="290"/>
      <c r="DJ2236" s="290"/>
      <c r="DK2236" s="290"/>
      <c r="DL2236" s="290"/>
      <c r="DM2236" s="290"/>
      <c r="DN2236" s="290"/>
      <c r="DO2236" s="290"/>
      <c r="DP2236" s="290"/>
      <c r="DQ2236" s="290"/>
      <c r="DR2236" s="290"/>
      <c r="DS2236" s="290"/>
      <c r="DT2236" s="290"/>
      <c r="DU2236" s="290"/>
      <c r="DV2236" s="290"/>
      <c r="DW2236" s="290"/>
      <c r="DX2236" s="290"/>
      <c r="DY2236" s="290"/>
      <c r="DZ2236" s="290"/>
      <c r="EA2236" s="290"/>
      <c r="EB2236" s="290"/>
      <c r="EC2236" s="290"/>
      <c r="ED2236" s="290"/>
      <c r="EE2236" s="290"/>
      <c r="EF2236" s="290"/>
      <c r="EG2236" s="290"/>
      <c r="EH2236" s="290"/>
      <c r="EI2236" s="290"/>
      <c r="EJ2236" s="290"/>
      <c r="EK2236" s="290"/>
    </row>
    <row r="2238" spans="1:141" s="289" customFormat="1" ht="24" customHeight="1" x14ac:dyDescent="0.2">
      <c r="A2238" s="130"/>
      <c r="B2238" s="130"/>
      <c r="C2238" s="130"/>
      <c r="D2238" s="130"/>
      <c r="E2238" s="140"/>
      <c r="F2238" s="141"/>
      <c r="G2238" s="141"/>
      <c r="H2238" s="130"/>
    </row>
    <row r="2239" spans="1:141" s="289" customFormat="1" ht="24" customHeight="1" x14ac:dyDescent="0.2">
      <c r="A2239" s="130"/>
      <c r="B2239" s="130"/>
      <c r="C2239" s="130"/>
      <c r="D2239" s="130"/>
      <c r="E2239" s="140"/>
      <c r="F2239" s="141"/>
      <c r="G2239" s="141"/>
      <c r="H2239" s="130"/>
    </row>
    <row r="2240" spans="1:141" s="289" customFormat="1" ht="24" customHeight="1" x14ac:dyDescent="0.2">
      <c r="A2240" s="130"/>
      <c r="B2240" s="130"/>
      <c r="C2240" s="130"/>
      <c r="D2240" s="130"/>
      <c r="E2240" s="140"/>
      <c r="F2240" s="141"/>
      <c r="G2240" s="141"/>
      <c r="H2240" s="130"/>
    </row>
    <row r="2241" spans="1:8" s="289" customFormat="1" ht="24" customHeight="1" x14ac:dyDescent="0.2">
      <c r="A2241" s="130"/>
      <c r="B2241" s="130"/>
      <c r="C2241" s="130"/>
      <c r="D2241" s="130"/>
      <c r="E2241" s="140"/>
      <c r="F2241" s="141"/>
      <c r="G2241" s="141"/>
      <c r="H2241" s="130"/>
    </row>
    <row r="2242" spans="1:8" s="289" customFormat="1" ht="24" customHeight="1" x14ac:dyDescent="0.2">
      <c r="A2242" s="130"/>
      <c r="B2242" s="130"/>
      <c r="C2242" s="130"/>
      <c r="D2242" s="130"/>
      <c r="E2242" s="140"/>
      <c r="F2242" s="141"/>
      <c r="G2242" s="141"/>
      <c r="H2242" s="130"/>
    </row>
    <row r="2243" spans="1:8" s="289" customFormat="1" ht="24" customHeight="1" x14ac:dyDescent="0.2">
      <c r="A2243" s="130"/>
      <c r="B2243" s="130"/>
      <c r="C2243" s="130"/>
      <c r="D2243" s="130"/>
      <c r="E2243" s="140"/>
      <c r="F2243" s="141"/>
      <c r="G2243" s="141"/>
      <c r="H2243" s="130"/>
    </row>
    <row r="2244" spans="1:8" s="289" customFormat="1" ht="24" customHeight="1" x14ac:dyDescent="0.2">
      <c r="A2244" s="130"/>
      <c r="B2244" s="130"/>
      <c r="C2244" s="130"/>
      <c r="D2244" s="130"/>
      <c r="E2244" s="140"/>
      <c r="F2244" s="141"/>
      <c r="G2244" s="141"/>
      <c r="H2244" s="130"/>
    </row>
    <row r="2245" spans="1:8" s="289" customFormat="1" ht="24" customHeight="1" x14ac:dyDescent="0.2">
      <c r="A2245" s="130"/>
      <c r="B2245" s="130"/>
      <c r="C2245" s="130"/>
      <c r="D2245" s="130"/>
      <c r="E2245" s="140"/>
      <c r="F2245" s="141"/>
      <c r="G2245" s="141"/>
      <c r="H2245" s="130"/>
    </row>
    <row r="2246" spans="1:8" s="289" customFormat="1" ht="24" customHeight="1" x14ac:dyDescent="0.2">
      <c r="A2246" s="130"/>
      <c r="B2246" s="130"/>
      <c r="C2246" s="130"/>
      <c r="D2246" s="130"/>
      <c r="E2246" s="140"/>
      <c r="F2246" s="141"/>
      <c r="G2246" s="141"/>
      <c r="H2246" s="130"/>
    </row>
    <row r="2247" spans="1:8" s="289" customFormat="1" ht="24" customHeight="1" x14ac:dyDescent="0.2">
      <c r="A2247" s="130"/>
      <c r="B2247" s="130"/>
      <c r="C2247" s="130"/>
      <c r="D2247" s="130"/>
      <c r="E2247" s="140"/>
      <c r="F2247" s="141"/>
      <c r="G2247" s="141"/>
      <c r="H2247" s="130"/>
    </row>
    <row r="2248" spans="1:8" s="289" customFormat="1" ht="24" customHeight="1" x14ac:dyDescent="0.2">
      <c r="A2248" s="130"/>
      <c r="B2248" s="130"/>
      <c r="C2248" s="130"/>
      <c r="D2248" s="130"/>
      <c r="E2248" s="140"/>
      <c r="F2248" s="141"/>
      <c r="G2248" s="141"/>
      <c r="H2248" s="130"/>
    </row>
    <row r="2249" spans="1:8" s="289" customFormat="1" ht="24" customHeight="1" x14ac:dyDescent="0.2">
      <c r="A2249" s="130"/>
      <c r="B2249" s="130"/>
      <c r="C2249" s="130"/>
      <c r="D2249" s="130"/>
      <c r="E2249" s="140"/>
      <c r="F2249" s="141"/>
      <c r="G2249" s="141"/>
      <c r="H2249" s="130"/>
    </row>
    <row r="2250" spans="1:8" s="289" customFormat="1" ht="24" customHeight="1" x14ac:dyDescent="0.2">
      <c r="A2250" s="130"/>
      <c r="B2250" s="130"/>
      <c r="C2250" s="130"/>
      <c r="D2250" s="130"/>
      <c r="E2250" s="140"/>
      <c r="F2250" s="141"/>
      <c r="G2250" s="141"/>
      <c r="H2250" s="130"/>
    </row>
    <row r="2251" spans="1:8" s="289" customFormat="1" ht="24" customHeight="1" x14ac:dyDescent="0.2">
      <c r="A2251" s="130"/>
      <c r="B2251" s="130"/>
      <c r="C2251" s="130"/>
      <c r="D2251" s="130"/>
      <c r="E2251" s="140"/>
      <c r="F2251" s="141"/>
      <c r="G2251" s="141"/>
      <c r="H2251" s="130"/>
    </row>
    <row r="2254" spans="1:8" s="289" customFormat="1" ht="24" customHeight="1" x14ac:dyDescent="0.2">
      <c r="A2254" s="130"/>
      <c r="B2254" s="130"/>
      <c r="C2254" s="130"/>
      <c r="D2254" s="130"/>
      <c r="E2254" s="140"/>
      <c r="F2254" s="141"/>
      <c r="G2254" s="141"/>
      <c r="H2254" s="130"/>
    </row>
    <row r="2255" spans="1:8" s="289" customFormat="1" ht="24" customHeight="1" x14ac:dyDescent="0.2">
      <c r="A2255" s="130"/>
      <c r="B2255" s="130"/>
      <c r="C2255" s="130"/>
      <c r="D2255" s="130"/>
      <c r="E2255" s="140"/>
      <c r="F2255" s="141"/>
      <c r="G2255" s="141"/>
      <c r="H2255" s="130"/>
    </row>
    <row r="2256" spans="1:8" s="289" customFormat="1" ht="24" customHeight="1" x14ac:dyDescent="0.2">
      <c r="A2256" s="130"/>
      <c r="B2256" s="130"/>
      <c r="C2256" s="130"/>
      <c r="D2256" s="130"/>
      <c r="E2256" s="140"/>
      <c r="F2256" s="141"/>
      <c r="G2256" s="141"/>
      <c r="H2256" s="130"/>
    </row>
    <row r="2257" spans="1:8" s="289" customFormat="1" ht="24" customHeight="1" x14ac:dyDescent="0.2">
      <c r="A2257" s="130"/>
      <c r="B2257" s="130"/>
      <c r="C2257" s="130"/>
      <c r="D2257" s="130"/>
      <c r="E2257" s="140"/>
      <c r="F2257" s="141"/>
      <c r="G2257" s="141"/>
      <c r="H2257" s="130"/>
    </row>
    <row r="2258" spans="1:8" s="289" customFormat="1" ht="24" customHeight="1" x14ac:dyDescent="0.2">
      <c r="A2258" s="130"/>
      <c r="B2258" s="130"/>
      <c r="C2258" s="130"/>
      <c r="D2258" s="130"/>
      <c r="E2258" s="140"/>
      <c r="F2258" s="141"/>
      <c r="G2258" s="141"/>
      <c r="H2258" s="130"/>
    </row>
    <row r="2259" spans="1:8" s="289" customFormat="1" ht="24" customHeight="1" x14ac:dyDescent="0.2">
      <c r="A2259" s="130"/>
      <c r="B2259" s="130"/>
      <c r="C2259" s="130"/>
      <c r="D2259" s="130"/>
      <c r="E2259" s="140"/>
      <c r="F2259" s="141"/>
      <c r="G2259" s="141"/>
      <c r="H2259" s="130"/>
    </row>
    <row r="2260" spans="1:8" s="289" customFormat="1" ht="24" customHeight="1" x14ac:dyDescent="0.2">
      <c r="A2260" s="130"/>
      <c r="B2260" s="130"/>
      <c r="C2260" s="130"/>
      <c r="D2260" s="130"/>
      <c r="E2260" s="140"/>
      <c r="F2260" s="141"/>
      <c r="G2260" s="141"/>
      <c r="H2260" s="130"/>
    </row>
    <row r="2261" spans="1:8" s="289" customFormat="1" ht="24" customHeight="1" x14ac:dyDescent="0.2">
      <c r="A2261" s="130"/>
      <c r="B2261" s="130"/>
      <c r="C2261" s="130"/>
      <c r="D2261" s="130"/>
      <c r="E2261" s="140"/>
      <c r="F2261" s="141"/>
      <c r="G2261" s="141"/>
      <c r="H2261" s="130"/>
    </row>
    <row r="2264" spans="1:8" s="289" customFormat="1" ht="24" customHeight="1" x14ac:dyDescent="0.2">
      <c r="A2264" s="130"/>
      <c r="B2264" s="130"/>
      <c r="C2264" s="130"/>
      <c r="D2264" s="130"/>
      <c r="E2264" s="140"/>
      <c r="F2264" s="141"/>
      <c r="G2264" s="141"/>
      <c r="H2264" s="130"/>
    </row>
    <row r="2265" spans="1:8" s="289" customFormat="1" ht="24" customHeight="1" x14ac:dyDescent="0.2">
      <c r="A2265" s="130"/>
      <c r="B2265" s="130"/>
      <c r="C2265" s="130"/>
      <c r="D2265" s="130"/>
      <c r="E2265" s="140"/>
      <c r="F2265" s="141"/>
      <c r="G2265" s="141"/>
      <c r="H2265" s="130"/>
    </row>
    <row r="2266" spans="1:8" s="289" customFormat="1" ht="24" customHeight="1" x14ac:dyDescent="0.2">
      <c r="A2266" s="130"/>
      <c r="B2266" s="130"/>
      <c r="C2266" s="130"/>
      <c r="D2266" s="130"/>
      <c r="E2266" s="140"/>
      <c r="F2266" s="141"/>
      <c r="G2266" s="141"/>
      <c r="H2266" s="130"/>
    </row>
    <row r="2267" spans="1:8" s="289" customFormat="1" ht="24" customHeight="1" x14ac:dyDescent="0.2">
      <c r="A2267" s="130"/>
      <c r="B2267" s="130"/>
      <c r="C2267" s="130"/>
      <c r="D2267" s="130"/>
      <c r="E2267" s="140"/>
      <c r="F2267" s="141"/>
      <c r="G2267" s="141"/>
      <c r="H2267" s="130"/>
    </row>
    <row r="2268" spans="1:8" s="289" customFormat="1" ht="24" customHeight="1" x14ac:dyDescent="0.2">
      <c r="A2268" s="130"/>
      <c r="B2268" s="130"/>
      <c r="C2268" s="130"/>
      <c r="D2268" s="130"/>
      <c r="E2268" s="140"/>
      <c r="F2268" s="141"/>
      <c r="G2268" s="141"/>
      <c r="H2268" s="130"/>
    </row>
    <row r="2269" spans="1:8" s="289" customFormat="1" ht="24" customHeight="1" x14ac:dyDescent="0.2">
      <c r="A2269" s="130"/>
      <c r="B2269" s="130"/>
      <c r="C2269" s="130"/>
      <c r="D2269" s="130"/>
      <c r="E2269" s="140"/>
      <c r="F2269" s="141"/>
      <c r="G2269" s="141"/>
      <c r="H2269" s="130"/>
    </row>
    <row r="2270" spans="1:8" s="289" customFormat="1" ht="24" customHeight="1" x14ac:dyDescent="0.2">
      <c r="A2270" s="130"/>
      <c r="B2270" s="130"/>
      <c r="C2270" s="130"/>
      <c r="D2270" s="130"/>
      <c r="E2270" s="140"/>
      <c r="F2270" s="141"/>
      <c r="G2270" s="141"/>
      <c r="H2270" s="130"/>
    </row>
    <row r="2271" spans="1:8" s="289" customFormat="1" ht="24" customHeight="1" x14ac:dyDescent="0.2">
      <c r="A2271" s="130"/>
      <c r="B2271" s="130"/>
      <c r="C2271" s="130"/>
      <c r="D2271" s="130"/>
      <c r="E2271" s="140"/>
      <c r="F2271" s="141"/>
      <c r="G2271" s="141"/>
      <c r="H2271" s="130"/>
    </row>
    <row r="2272" spans="1:8" s="289" customFormat="1" ht="24" customHeight="1" x14ac:dyDescent="0.2">
      <c r="A2272" s="130"/>
      <c r="B2272" s="130"/>
      <c r="C2272" s="130"/>
      <c r="D2272" s="130"/>
      <c r="E2272" s="140"/>
      <c r="F2272" s="141"/>
      <c r="G2272" s="141"/>
      <c r="H2272" s="130"/>
    </row>
    <row r="2286" spans="1:141" s="140" customFormat="1" ht="24" customHeight="1" x14ac:dyDescent="0.2">
      <c r="A2286" s="130"/>
      <c r="B2286" s="130"/>
      <c r="C2286" s="130"/>
      <c r="D2286" s="130"/>
      <c r="F2286" s="141"/>
      <c r="G2286" s="141"/>
      <c r="H2286" s="130"/>
      <c r="I2286" s="289"/>
      <c r="J2286" s="289"/>
      <c r="K2286" s="289"/>
      <c r="L2286" s="289"/>
      <c r="M2286" s="289"/>
      <c r="N2286" s="289"/>
      <c r="O2286" s="289"/>
      <c r="P2286" s="289"/>
      <c r="Q2286" s="289"/>
      <c r="R2286" s="289"/>
      <c r="S2286" s="289"/>
      <c r="T2286" s="289"/>
      <c r="U2286" s="290"/>
      <c r="V2286" s="290"/>
      <c r="W2286" s="290"/>
      <c r="X2286" s="290"/>
      <c r="Y2286" s="290"/>
      <c r="Z2286" s="290"/>
      <c r="AA2286" s="290"/>
      <c r="AB2286" s="290"/>
      <c r="AC2286" s="290"/>
      <c r="AD2286" s="290"/>
      <c r="AE2286" s="290"/>
      <c r="AF2286" s="290"/>
      <c r="AG2286" s="290"/>
      <c r="AH2286" s="290"/>
      <c r="AI2286" s="290"/>
      <c r="AJ2286" s="290"/>
      <c r="AK2286" s="290"/>
      <c r="AL2286" s="290"/>
      <c r="AM2286" s="290"/>
      <c r="AN2286" s="290"/>
      <c r="AO2286" s="290"/>
      <c r="AP2286" s="290"/>
      <c r="AQ2286" s="290"/>
      <c r="AR2286" s="290"/>
      <c r="AS2286" s="290"/>
      <c r="AT2286" s="290"/>
      <c r="AU2286" s="290"/>
      <c r="AV2286" s="290"/>
      <c r="AW2286" s="290"/>
      <c r="AX2286" s="290"/>
      <c r="AY2286" s="290"/>
      <c r="AZ2286" s="290"/>
      <c r="BA2286" s="290"/>
      <c r="BB2286" s="290"/>
      <c r="BC2286" s="290"/>
      <c r="BD2286" s="290"/>
      <c r="BE2286" s="290"/>
      <c r="BF2286" s="290"/>
      <c r="BG2286" s="290"/>
      <c r="BH2286" s="290"/>
      <c r="BI2286" s="290"/>
      <c r="BJ2286" s="290"/>
      <c r="BK2286" s="290"/>
      <c r="BL2286" s="290"/>
      <c r="BM2286" s="290"/>
      <c r="BN2286" s="290"/>
      <c r="BO2286" s="290"/>
      <c r="BP2286" s="290"/>
      <c r="BQ2286" s="290"/>
      <c r="BR2286" s="290"/>
      <c r="BS2286" s="290"/>
      <c r="BT2286" s="290"/>
      <c r="BU2286" s="290"/>
      <c r="BV2286" s="290"/>
      <c r="BW2286" s="290"/>
      <c r="BX2286" s="290"/>
      <c r="BY2286" s="290"/>
      <c r="BZ2286" s="290"/>
      <c r="CA2286" s="290"/>
      <c r="CB2286" s="290"/>
      <c r="CC2286" s="290"/>
      <c r="CD2286" s="290"/>
      <c r="CE2286" s="290"/>
      <c r="CF2286" s="290"/>
      <c r="CG2286" s="290"/>
      <c r="CH2286" s="290"/>
      <c r="CI2286" s="290"/>
      <c r="CJ2286" s="290"/>
      <c r="CK2286" s="290"/>
      <c r="CL2286" s="290"/>
      <c r="CM2286" s="290"/>
      <c r="CN2286" s="290"/>
      <c r="CO2286" s="290"/>
      <c r="CP2286" s="290"/>
      <c r="CQ2286" s="290"/>
      <c r="CR2286" s="290"/>
      <c r="CS2286" s="290"/>
      <c r="CT2286" s="290"/>
      <c r="CU2286" s="290"/>
      <c r="CV2286" s="290"/>
      <c r="CW2286" s="290"/>
      <c r="CX2286" s="290"/>
      <c r="CY2286" s="290"/>
      <c r="CZ2286" s="290"/>
      <c r="DA2286" s="290"/>
      <c r="DB2286" s="290"/>
      <c r="DC2286" s="290"/>
      <c r="DD2286" s="290"/>
      <c r="DE2286" s="290"/>
      <c r="DF2286" s="290"/>
      <c r="DG2286" s="290"/>
      <c r="DH2286" s="290"/>
      <c r="DI2286" s="290"/>
      <c r="DJ2286" s="290"/>
      <c r="DK2286" s="290"/>
      <c r="DL2286" s="290"/>
      <c r="DM2286" s="290"/>
      <c r="DN2286" s="290"/>
      <c r="DO2286" s="290"/>
      <c r="DP2286" s="290"/>
      <c r="DQ2286" s="290"/>
      <c r="DR2286" s="290"/>
      <c r="DS2286" s="290"/>
      <c r="DT2286" s="290"/>
      <c r="DU2286" s="290"/>
      <c r="DV2286" s="290"/>
      <c r="DW2286" s="290"/>
      <c r="DX2286" s="290"/>
      <c r="DY2286" s="290"/>
      <c r="DZ2286" s="290"/>
      <c r="EA2286" s="290"/>
      <c r="EB2286" s="290"/>
      <c r="EC2286" s="290"/>
      <c r="ED2286" s="290"/>
      <c r="EE2286" s="290"/>
      <c r="EF2286" s="290"/>
      <c r="EG2286" s="290"/>
      <c r="EH2286" s="290"/>
      <c r="EI2286" s="290"/>
      <c r="EJ2286" s="290"/>
      <c r="EK2286" s="290"/>
    </row>
    <row r="2288" spans="1:141" s="289" customFormat="1" ht="24" customHeight="1" x14ac:dyDescent="0.2">
      <c r="A2288" s="130"/>
      <c r="B2288" s="130"/>
      <c r="C2288" s="130"/>
      <c r="D2288" s="130"/>
      <c r="E2288" s="140"/>
      <c r="F2288" s="141"/>
      <c r="G2288" s="141"/>
      <c r="H2288" s="130"/>
    </row>
    <row r="2289" spans="1:8" s="289" customFormat="1" ht="24" customHeight="1" x14ac:dyDescent="0.2">
      <c r="A2289" s="130"/>
      <c r="B2289" s="130"/>
      <c r="C2289" s="130"/>
      <c r="D2289" s="130"/>
      <c r="E2289" s="140"/>
      <c r="F2289" s="141"/>
      <c r="G2289" s="141"/>
      <c r="H2289" s="130"/>
    </row>
    <row r="2290" spans="1:8" s="289" customFormat="1" ht="24" customHeight="1" x14ac:dyDescent="0.2">
      <c r="A2290" s="130"/>
      <c r="B2290" s="130"/>
      <c r="C2290" s="130"/>
      <c r="D2290" s="130"/>
      <c r="E2290" s="140"/>
      <c r="F2290" s="141"/>
      <c r="G2290" s="141"/>
      <c r="H2290" s="130"/>
    </row>
    <row r="2291" spans="1:8" s="289" customFormat="1" ht="24" customHeight="1" x14ac:dyDescent="0.2">
      <c r="A2291" s="130"/>
      <c r="B2291" s="130"/>
      <c r="C2291" s="130"/>
      <c r="D2291" s="130"/>
      <c r="E2291" s="140"/>
      <c r="F2291" s="141"/>
      <c r="G2291" s="141"/>
      <c r="H2291" s="130"/>
    </row>
    <row r="2292" spans="1:8" s="289" customFormat="1" ht="24" customHeight="1" x14ac:dyDescent="0.2">
      <c r="A2292" s="130"/>
      <c r="B2292" s="130"/>
      <c r="C2292" s="130"/>
      <c r="D2292" s="130"/>
      <c r="E2292" s="140"/>
      <c r="F2292" s="141"/>
      <c r="G2292" s="141"/>
      <c r="H2292" s="130"/>
    </row>
    <row r="2293" spans="1:8" s="289" customFormat="1" ht="24" customHeight="1" x14ac:dyDescent="0.2">
      <c r="A2293" s="130"/>
      <c r="B2293" s="130"/>
      <c r="C2293" s="130"/>
      <c r="D2293" s="130"/>
      <c r="E2293" s="140"/>
      <c r="F2293" s="141"/>
      <c r="G2293" s="141"/>
      <c r="H2293" s="130"/>
    </row>
    <row r="2294" spans="1:8" s="289" customFormat="1" ht="24" customHeight="1" x14ac:dyDescent="0.2">
      <c r="A2294" s="130"/>
      <c r="B2294" s="130"/>
      <c r="C2294" s="130"/>
      <c r="D2294" s="130"/>
      <c r="E2294" s="140"/>
      <c r="F2294" s="141"/>
      <c r="G2294" s="141"/>
      <c r="H2294" s="130"/>
    </row>
    <row r="2295" spans="1:8" s="289" customFormat="1" ht="24" customHeight="1" x14ac:dyDescent="0.2">
      <c r="A2295" s="130"/>
      <c r="B2295" s="130"/>
      <c r="C2295" s="130"/>
      <c r="D2295" s="130"/>
      <c r="E2295" s="140"/>
      <c r="F2295" s="141"/>
      <c r="G2295" s="141"/>
      <c r="H2295" s="130"/>
    </row>
    <row r="2296" spans="1:8" s="289" customFormat="1" ht="24" customHeight="1" x14ac:dyDescent="0.2">
      <c r="A2296" s="130"/>
      <c r="B2296" s="130"/>
      <c r="C2296" s="130"/>
      <c r="D2296" s="130"/>
      <c r="E2296" s="140"/>
      <c r="F2296" s="141"/>
      <c r="G2296" s="141"/>
      <c r="H2296" s="130"/>
    </row>
    <row r="2297" spans="1:8" s="289" customFormat="1" ht="24" customHeight="1" x14ac:dyDescent="0.2">
      <c r="A2297" s="130"/>
      <c r="B2297" s="130"/>
      <c r="C2297" s="130"/>
      <c r="D2297" s="130"/>
      <c r="E2297" s="140"/>
      <c r="F2297" s="141"/>
      <c r="G2297" s="141"/>
      <c r="H2297" s="130"/>
    </row>
    <row r="2298" spans="1:8" s="289" customFormat="1" ht="24" customHeight="1" x14ac:dyDescent="0.2">
      <c r="A2298" s="130"/>
      <c r="B2298" s="130"/>
      <c r="C2298" s="130"/>
      <c r="D2298" s="130"/>
      <c r="E2298" s="140"/>
      <c r="F2298" s="141"/>
      <c r="G2298" s="141"/>
      <c r="H2298" s="130"/>
    </row>
    <row r="2299" spans="1:8" s="289" customFormat="1" ht="24" customHeight="1" x14ac:dyDescent="0.2">
      <c r="A2299" s="130"/>
      <c r="B2299" s="130"/>
      <c r="C2299" s="130"/>
      <c r="D2299" s="130"/>
      <c r="E2299" s="140"/>
      <c r="F2299" s="141"/>
      <c r="G2299" s="141"/>
      <c r="H2299" s="130"/>
    </row>
    <row r="2300" spans="1:8" s="289" customFormat="1" ht="24" customHeight="1" x14ac:dyDescent="0.2">
      <c r="A2300" s="130"/>
      <c r="B2300" s="130"/>
      <c r="C2300" s="130"/>
      <c r="D2300" s="130"/>
      <c r="E2300" s="140"/>
      <c r="F2300" s="141"/>
      <c r="G2300" s="141"/>
      <c r="H2300" s="130"/>
    </row>
    <row r="2301" spans="1:8" s="289" customFormat="1" ht="24" customHeight="1" x14ac:dyDescent="0.2">
      <c r="A2301" s="130"/>
      <c r="B2301" s="130"/>
      <c r="C2301" s="130"/>
      <c r="D2301" s="130"/>
      <c r="E2301" s="140"/>
      <c r="F2301" s="141"/>
      <c r="G2301" s="141"/>
      <c r="H2301" s="130"/>
    </row>
    <row r="2304" spans="1:8" s="289" customFormat="1" ht="24" customHeight="1" x14ac:dyDescent="0.2">
      <c r="A2304" s="130"/>
      <c r="B2304" s="130"/>
      <c r="C2304" s="130"/>
      <c r="D2304" s="130"/>
      <c r="E2304" s="140"/>
      <c r="F2304" s="141"/>
      <c r="G2304" s="141"/>
      <c r="H2304" s="130"/>
    </row>
    <row r="2305" spans="1:8" s="289" customFormat="1" ht="24" customHeight="1" x14ac:dyDescent="0.2">
      <c r="A2305" s="130"/>
      <c r="B2305" s="130"/>
      <c r="C2305" s="130"/>
      <c r="D2305" s="130"/>
      <c r="E2305" s="140"/>
      <c r="F2305" s="141"/>
      <c r="G2305" s="141"/>
      <c r="H2305" s="130"/>
    </row>
    <row r="2306" spans="1:8" s="289" customFormat="1" ht="24" customHeight="1" x14ac:dyDescent="0.2">
      <c r="A2306" s="130"/>
      <c r="B2306" s="130"/>
      <c r="C2306" s="130"/>
      <c r="D2306" s="130"/>
      <c r="E2306" s="140"/>
      <c r="F2306" s="141"/>
      <c r="G2306" s="141"/>
      <c r="H2306" s="130"/>
    </row>
    <row r="2307" spans="1:8" s="289" customFormat="1" ht="24" customHeight="1" x14ac:dyDescent="0.2">
      <c r="A2307" s="130"/>
      <c r="B2307" s="130"/>
      <c r="C2307" s="130"/>
      <c r="D2307" s="130"/>
      <c r="E2307" s="140"/>
      <c r="F2307" s="141"/>
      <c r="G2307" s="141"/>
      <c r="H2307" s="130"/>
    </row>
    <row r="2308" spans="1:8" s="289" customFormat="1" ht="24" customHeight="1" x14ac:dyDescent="0.2">
      <c r="A2308" s="130"/>
      <c r="B2308" s="130"/>
      <c r="C2308" s="130"/>
      <c r="D2308" s="130"/>
      <c r="E2308" s="140"/>
      <c r="F2308" s="141"/>
      <c r="G2308" s="141"/>
      <c r="H2308" s="130"/>
    </row>
    <row r="2309" spans="1:8" s="289" customFormat="1" ht="24" customHeight="1" x14ac:dyDescent="0.2">
      <c r="A2309" s="130"/>
      <c r="B2309" s="130"/>
      <c r="C2309" s="130"/>
      <c r="D2309" s="130"/>
      <c r="E2309" s="140"/>
      <c r="F2309" s="141"/>
      <c r="G2309" s="141"/>
      <c r="H2309" s="130"/>
    </row>
    <row r="2310" spans="1:8" s="289" customFormat="1" ht="24" customHeight="1" x14ac:dyDescent="0.2">
      <c r="A2310" s="130"/>
      <c r="B2310" s="130"/>
      <c r="C2310" s="130"/>
      <c r="D2310" s="130"/>
      <c r="E2310" s="140"/>
      <c r="F2310" s="141"/>
      <c r="G2310" s="141"/>
      <c r="H2310" s="130"/>
    </row>
    <row r="2311" spans="1:8" s="289" customFormat="1" ht="24" customHeight="1" x14ac:dyDescent="0.2">
      <c r="A2311" s="130"/>
      <c r="B2311" s="130"/>
      <c r="C2311" s="130"/>
      <c r="D2311" s="130"/>
      <c r="E2311" s="140"/>
      <c r="F2311" s="141"/>
      <c r="G2311" s="141"/>
      <c r="H2311" s="130"/>
    </row>
    <row r="2314" spans="1:8" s="289" customFormat="1" ht="24" customHeight="1" x14ac:dyDescent="0.2">
      <c r="A2314" s="130"/>
      <c r="B2314" s="130"/>
      <c r="C2314" s="130"/>
      <c r="D2314" s="130"/>
      <c r="E2314" s="140"/>
      <c r="F2314" s="141"/>
      <c r="G2314" s="141"/>
      <c r="H2314" s="130"/>
    </row>
    <row r="2315" spans="1:8" s="289" customFormat="1" ht="24" customHeight="1" x14ac:dyDescent="0.2">
      <c r="A2315" s="130"/>
      <c r="B2315" s="130"/>
      <c r="C2315" s="130"/>
      <c r="D2315" s="130"/>
      <c r="E2315" s="140"/>
      <c r="F2315" s="141"/>
      <c r="G2315" s="141"/>
      <c r="H2315" s="130"/>
    </row>
    <row r="2316" spans="1:8" s="289" customFormat="1" ht="24" customHeight="1" x14ac:dyDescent="0.2">
      <c r="A2316" s="130"/>
      <c r="B2316" s="130"/>
      <c r="C2316" s="130"/>
      <c r="D2316" s="130"/>
      <c r="E2316" s="140"/>
      <c r="F2316" s="141"/>
      <c r="G2316" s="141"/>
      <c r="H2316" s="130"/>
    </row>
    <row r="2317" spans="1:8" s="289" customFormat="1" ht="24" customHeight="1" x14ac:dyDescent="0.2">
      <c r="A2317" s="130"/>
      <c r="B2317" s="130"/>
      <c r="C2317" s="130"/>
      <c r="D2317" s="130"/>
      <c r="E2317" s="140"/>
      <c r="F2317" s="141"/>
      <c r="G2317" s="141"/>
      <c r="H2317" s="130"/>
    </row>
    <row r="2318" spans="1:8" s="289" customFormat="1" ht="24" customHeight="1" x14ac:dyDescent="0.2">
      <c r="A2318" s="130"/>
      <c r="B2318" s="130"/>
      <c r="C2318" s="130"/>
      <c r="D2318" s="130"/>
      <c r="E2318" s="140"/>
      <c r="F2318" s="141"/>
      <c r="G2318" s="141"/>
      <c r="H2318" s="130"/>
    </row>
    <row r="2319" spans="1:8" s="289" customFormat="1" ht="24" customHeight="1" x14ac:dyDescent="0.2">
      <c r="A2319" s="130"/>
      <c r="B2319" s="130"/>
      <c r="C2319" s="130"/>
      <c r="D2319" s="130"/>
      <c r="E2319" s="140"/>
      <c r="F2319" s="141"/>
      <c r="G2319" s="141"/>
      <c r="H2319" s="130"/>
    </row>
    <row r="2320" spans="1:8" s="289" customFormat="1" ht="24" customHeight="1" x14ac:dyDescent="0.2">
      <c r="A2320" s="130"/>
      <c r="B2320" s="130"/>
      <c r="C2320" s="130"/>
      <c r="D2320" s="130"/>
      <c r="E2320" s="140"/>
      <c r="F2320" s="141"/>
      <c r="G2320" s="141"/>
      <c r="H2320" s="130"/>
    </row>
    <row r="2321" spans="1:141" s="289" customFormat="1" ht="24" customHeight="1" x14ac:dyDescent="0.2">
      <c r="A2321" s="130"/>
      <c r="B2321" s="130"/>
      <c r="C2321" s="130"/>
      <c r="D2321" s="130"/>
      <c r="E2321" s="140"/>
      <c r="F2321" s="141"/>
      <c r="G2321" s="141"/>
      <c r="H2321" s="130"/>
    </row>
    <row r="2322" spans="1:141" s="289" customFormat="1" ht="24" customHeight="1" x14ac:dyDescent="0.2">
      <c r="A2322" s="130"/>
      <c r="B2322" s="130"/>
      <c r="C2322" s="130"/>
      <c r="D2322" s="130"/>
      <c r="E2322" s="140"/>
      <c r="F2322" s="141"/>
      <c r="G2322" s="141"/>
      <c r="H2322" s="130"/>
    </row>
    <row r="2336" spans="1:141" s="140" customFormat="1" ht="24" customHeight="1" x14ac:dyDescent="0.2">
      <c r="A2336" s="130"/>
      <c r="B2336" s="130"/>
      <c r="C2336" s="130"/>
      <c r="D2336" s="130"/>
      <c r="F2336" s="141"/>
      <c r="G2336" s="141"/>
      <c r="H2336" s="130"/>
      <c r="I2336" s="289"/>
      <c r="J2336" s="289"/>
      <c r="K2336" s="289"/>
      <c r="L2336" s="289"/>
      <c r="M2336" s="289"/>
      <c r="N2336" s="289"/>
      <c r="O2336" s="289"/>
      <c r="P2336" s="289"/>
      <c r="Q2336" s="289"/>
      <c r="R2336" s="289"/>
      <c r="S2336" s="289"/>
      <c r="T2336" s="289"/>
      <c r="U2336" s="290"/>
      <c r="V2336" s="290"/>
      <c r="W2336" s="290"/>
      <c r="X2336" s="290"/>
      <c r="Y2336" s="290"/>
      <c r="Z2336" s="290"/>
      <c r="AA2336" s="290"/>
      <c r="AB2336" s="290"/>
      <c r="AC2336" s="290"/>
      <c r="AD2336" s="290"/>
      <c r="AE2336" s="290"/>
      <c r="AF2336" s="290"/>
      <c r="AG2336" s="290"/>
      <c r="AH2336" s="290"/>
      <c r="AI2336" s="290"/>
      <c r="AJ2336" s="290"/>
      <c r="AK2336" s="290"/>
      <c r="AL2336" s="290"/>
      <c r="AM2336" s="290"/>
      <c r="AN2336" s="290"/>
      <c r="AO2336" s="290"/>
      <c r="AP2336" s="290"/>
      <c r="AQ2336" s="290"/>
      <c r="AR2336" s="290"/>
      <c r="AS2336" s="290"/>
      <c r="AT2336" s="290"/>
      <c r="AU2336" s="290"/>
      <c r="AV2336" s="290"/>
      <c r="AW2336" s="290"/>
      <c r="AX2336" s="290"/>
      <c r="AY2336" s="290"/>
      <c r="AZ2336" s="290"/>
      <c r="BA2336" s="290"/>
      <c r="BB2336" s="290"/>
      <c r="BC2336" s="290"/>
      <c r="BD2336" s="290"/>
      <c r="BE2336" s="290"/>
      <c r="BF2336" s="290"/>
      <c r="BG2336" s="290"/>
      <c r="BH2336" s="290"/>
      <c r="BI2336" s="290"/>
      <c r="BJ2336" s="290"/>
      <c r="BK2336" s="290"/>
      <c r="BL2336" s="290"/>
      <c r="BM2336" s="290"/>
      <c r="BN2336" s="290"/>
      <c r="BO2336" s="290"/>
      <c r="BP2336" s="290"/>
      <c r="BQ2336" s="290"/>
      <c r="BR2336" s="290"/>
      <c r="BS2336" s="290"/>
      <c r="BT2336" s="290"/>
      <c r="BU2336" s="290"/>
      <c r="BV2336" s="290"/>
      <c r="BW2336" s="290"/>
      <c r="BX2336" s="290"/>
      <c r="BY2336" s="290"/>
      <c r="BZ2336" s="290"/>
      <c r="CA2336" s="290"/>
      <c r="CB2336" s="290"/>
      <c r="CC2336" s="290"/>
      <c r="CD2336" s="290"/>
      <c r="CE2336" s="290"/>
      <c r="CF2336" s="290"/>
      <c r="CG2336" s="290"/>
      <c r="CH2336" s="290"/>
      <c r="CI2336" s="290"/>
      <c r="CJ2336" s="290"/>
      <c r="CK2336" s="290"/>
      <c r="CL2336" s="290"/>
      <c r="CM2336" s="290"/>
      <c r="CN2336" s="290"/>
      <c r="CO2336" s="290"/>
      <c r="CP2336" s="290"/>
      <c r="CQ2336" s="290"/>
      <c r="CR2336" s="290"/>
      <c r="CS2336" s="290"/>
      <c r="CT2336" s="290"/>
      <c r="CU2336" s="290"/>
      <c r="CV2336" s="290"/>
      <c r="CW2336" s="290"/>
      <c r="CX2336" s="290"/>
      <c r="CY2336" s="290"/>
      <c r="CZ2336" s="290"/>
      <c r="DA2336" s="290"/>
      <c r="DB2336" s="290"/>
      <c r="DC2336" s="290"/>
      <c r="DD2336" s="290"/>
      <c r="DE2336" s="290"/>
      <c r="DF2336" s="290"/>
      <c r="DG2336" s="290"/>
      <c r="DH2336" s="290"/>
      <c r="DI2336" s="290"/>
      <c r="DJ2336" s="290"/>
      <c r="DK2336" s="290"/>
      <c r="DL2336" s="290"/>
      <c r="DM2336" s="290"/>
      <c r="DN2336" s="290"/>
      <c r="DO2336" s="290"/>
      <c r="DP2336" s="290"/>
      <c r="DQ2336" s="290"/>
      <c r="DR2336" s="290"/>
      <c r="DS2336" s="290"/>
      <c r="DT2336" s="290"/>
      <c r="DU2336" s="290"/>
      <c r="DV2336" s="290"/>
      <c r="DW2336" s="290"/>
      <c r="DX2336" s="290"/>
      <c r="DY2336" s="290"/>
      <c r="DZ2336" s="290"/>
      <c r="EA2336" s="290"/>
      <c r="EB2336" s="290"/>
      <c r="EC2336" s="290"/>
      <c r="ED2336" s="290"/>
      <c r="EE2336" s="290"/>
      <c r="EF2336" s="290"/>
      <c r="EG2336" s="290"/>
      <c r="EH2336" s="290"/>
      <c r="EI2336" s="290"/>
      <c r="EJ2336" s="290"/>
      <c r="EK2336" s="290"/>
    </row>
    <row r="2338" spans="1:8" s="289" customFormat="1" ht="24" customHeight="1" x14ac:dyDescent="0.2">
      <c r="A2338" s="130"/>
      <c r="B2338" s="130"/>
      <c r="C2338" s="130"/>
      <c r="D2338" s="130"/>
      <c r="E2338" s="140"/>
      <c r="F2338" s="141"/>
      <c r="G2338" s="141"/>
      <c r="H2338" s="130"/>
    </row>
    <row r="2339" spans="1:8" s="289" customFormat="1" ht="24" customHeight="1" x14ac:dyDescent="0.2">
      <c r="A2339" s="130"/>
      <c r="B2339" s="130"/>
      <c r="C2339" s="130"/>
      <c r="D2339" s="130"/>
      <c r="E2339" s="140"/>
      <c r="F2339" s="141"/>
      <c r="G2339" s="141"/>
      <c r="H2339" s="130"/>
    </row>
    <row r="2340" spans="1:8" s="289" customFormat="1" ht="24" customHeight="1" x14ac:dyDescent="0.2">
      <c r="A2340" s="130"/>
      <c r="B2340" s="130"/>
      <c r="C2340" s="130"/>
      <c r="D2340" s="130"/>
      <c r="E2340" s="140"/>
      <c r="F2340" s="141"/>
      <c r="G2340" s="141"/>
      <c r="H2340" s="130"/>
    </row>
    <row r="2341" spans="1:8" s="289" customFormat="1" ht="24" customHeight="1" x14ac:dyDescent="0.2">
      <c r="A2341" s="130"/>
      <c r="B2341" s="130"/>
      <c r="C2341" s="130"/>
      <c r="D2341" s="130"/>
      <c r="E2341" s="140"/>
      <c r="F2341" s="141"/>
      <c r="G2341" s="141"/>
      <c r="H2341" s="130"/>
    </row>
    <row r="2342" spans="1:8" s="289" customFormat="1" ht="24" customHeight="1" x14ac:dyDescent="0.2">
      <c r="A2342" s="130"/>
      <c r="B2342" s="130"/>
      <c r="C2342" s="130"/>
      <c r="D2342" s="130"/>
      <c r="E2342" s="140"/>
      <c r="F2342" s="141"/>
      <c r="G2342" s="141"/>
      <c r="H2342" s="130"/>
    </row>
    <row r="2343" spans="1:8" s="289" customFormat="1" ht="24" customHeight="1" x14ac:dyDescent="0.2">
      <c r="A2343" s="130"/>
      <c r="B2343" s="130"/>
      <c r="C2343" s="130"/>
      <c r="D2343" s="130"/>
      <c r="E2343" s="140"/>
      <c r="F2343" s="141"/>
      <c r="G2343" s="141"/>
      <c r="H2343" s="130"/>
    </row>
    <row r="2344" spans="1:8" s="289" customFormat="1" ht="24" customHeight="1" x14ac:dyDescent="0.2">
      <c r="A2344" s="130"/>
      <c r="B2344" s="130"/>
      <c r="C2344" s="130"/>
      <c r="D2344" s="130"/>
      <c r="E2344" s="140"/>
      <c r="F2344" s="141"/>
      <c r="G2344" s="141"/>
      <c r="H2344" s="130"/>
    </row>
    <row r="2345" spans="1:8" s="289" customFormat="1" ht="24" customHeight="1" x14ac:dyDescent="0.2">
      <c r="A2345" s="130"/>
      <c r="B2345" s="130"/>
      <c r="C2345" s="130"/>
      <c r="D2345" s="130"/>
      <c r="E2345" s="140"/>
      <c r="F2345" s="141"/>
      <c r="G2345" s="141"/>
      <c r="H2345" s="130"/>
    </row>
    <row r="2346" spans="1:8" s="289" customFormat="1" ht="24" customHeight="1" x14ac:dyDescent="0.2">
      <c r="A2346" s="130"/>
      <c r="B2346" s="130"/>
      <c r="C2346" s="130"/>
      <c r="D2346" s="130"/>
      <c r="E2346" s="140"/>
      <c r="F2346" s="141"/>
      <c r="G2346" s="141"/>
      <c r="H2346" s="130"/>
    </row>
    <row r="2347" spans="1:8" s="289" customFormat="1" ht="24" customHeight="1" x14ac:dyDescent="0.2">
      <c r="A2347" s="130"/>
      <c r="B2347" s="130"/>
      <c r="C2347" s="130"/>
      <c r="D2347" s="130"/>
      <c r="E2347" s="140"/>
      <c r="F2347" s="141"/>
      <c r="G2347" s="141"/>
      <c r="H2347" s="130"/>
    </row>
    <row r="2348" spans="1:8" s="289" customFormat="1" ht="24" customHeight="1" x14ac:dyDescent="0.2">
      <c r="A2348" s="130"/>
      <c r="B2348" s="130"/>
      <c r="C2348" s="130"/>
      <c r="D2348" s="130"/>
      <c r="E2348" s="140"/>
      <c r="F2348" s="141"/>
      <c r="G2348" s="141"/>
      <c r="H2348" s="130"/>
    </row>
    <row r="2349" spans="1:8" s="289" customFormat="1" ht="24" customHeight="1" x14ac:dyDescent="0.2">
      <c r="A2349" s="130"/>
      <c r="B2349" s="130"/>
      <c r="C2349" s="130"/>
      <c r="D2349" s="130"/>
      <c r="E2349" s="140"/>
      <c r="F2349" s="141"/>
      <c r="G2349" s="141"/>
      <c r="H2349" s="130"/>
    </row>
    <row r="2350" spans="1:8" s="289" customFormat="1" ht="24" customHeight="1" x14ac:dyDescent="0.2">
      <c r="A2350" s="130"/>
      <c r="B2350" s="130"/>
      <c r="C2350" s="130"/>
      <c r="D2350" s="130"/>
      <c r="E2350" s="140"/>
      <c r="F2350" s="141"/>
      <c r="G2350" s="141"/>
      <c r="H2350" s="130"/>
    </row>
    <row r="2351" spans="1:8" s="289" customFormat="1" ht="24" customHeight="1" x14ac:dyDescent="0.2">
      <c r="A2351" s="130"/>
      <c r="B2351" s="130"/>
      <c r="C2351" s="130"/>
      <c r="D2351" s="130"/>
      <c r="E2351" s="140"/>
      <c r="F2351" s="141"/>
      <c r="G2351" s="141"/>
      <c r="H2351" s="130"/>
    </row>
    <row r="2354" spans="1:8" s="289" customFormat="1" ht="24" customHeight="1" x14ac:dyDescent="0.2">
      <c r="A2354" s="130"/>
      <c r="B2354" s="130"/>
      <c r="C2354" s="130"/>
      <c r="D2354" s="130"/>
      <c r="E2354" s="140"/>
      <c r="F2354" s="141"/>
      <c r="G2354" s="141"/>
      <c r="H2354" s="130"/>
    </row>
    <row r="2355" spans="1:8" s="289" customFormat="1" ht="24" customHeight="1" x14ac:dyDescent="0.2">
      <c r="A2355" s="130"/>
      <c r="B2355" s="130"/>
      <c r="C2355" s="130"/>
      <c r="D2355" s="130"/>
      <c r="E2355" s="140"/>
      <c r="F2355" s="141"/>
      <c r="G2355" s="141"/>
      <c r="H2355" s="130"/>
    </row>
    <row r="2356" spans="1:8" s="289" customFormat="1" ht="24" customHeight="1" x14ac:dyDescent="0.2">
      <c r="A2356" s="130"/>
      <c r="B2356" s="130"/>
      <c r="C2356" s="130"/>
      <c r="D2356" s="130"/>
      <c r="E2356" s="140"/>
      <c r="F2356" s="141"/>
      <c r="G2356" s="141"/>
      <c r="H2356" s="130"/>
    </row>
    <row r="2357" spans="1:8" s="289" customFormat="1" ht="24" customHeight="1" x14ac:dyDescent="0.2">
      <c r="A2357" s="130"/>
      <c r="B2357" s="130"/>
      <c r="C2357" s="130"/>
      <c r="D2357" s="130"/>
      <c r="E2357" s="140"/>
      <c r="F2357" s="141"/>
      <c r="G2357" s="141"/>
      <c r="H2357" s="130"/>
    </row>
    <row r="2358" spans="1:8" s="289" customFormat="1" ht="24" customHeight="1" x14ac:dyDescent="0.2">
      <c r="A2358" s="130"/>
      <c r="B2358" s="130"/>
      <c r="C2358" s="130"/>
      <c r="D2358" s="130"/>
      <c r="E2358" s="140"/>
      <c r="F2358" s="141"/>
      <c r="G2358" s="141"/>
      <c r="H2358" s="130"/>
    </row>
    <row r="2359" spans="1:8" s="289" customFormat="1" ht="24" customHeight="1" x14ac:dyDescent="0.2">
      <c r="A2359" s="130"/>
      <c r="B2359" s="130"/>
      <c r="C2359" s="130"/>
      <c r="D2359" s="130"/>
      <c r="E2359" s="140"/>
      <c r="F2359" s="141"/>
      <c r="G2359" s="141"/>
      <c r="H2359" s="130"/>
    </row>
    <row r="2360" spans="1:8" s="289" customFormat="1" ht="24" customHeight="1" x14ac:dyDescent="0.2">
      <c r="A2360" s="130"/>
      <c r="B2360" s="130"/>
      <c r="C2360" s="130"/>
      <c r="D2360" s="130"/>
      <c r="E2360" s="140"/>
      <c r="F2360" s="141"/>
      <c r="G2360" s="141"/>
      <c r="H2360" s="130"/>
    </row>
    <row r="2361" spans="1:8" s="289" customFormat="1" ht="24" customHeight="1" x14ac:dyDescent="0.2">
      <c r="A2361" s="130"/>
      <c r="B2361" s="130"/>
      <c r="C2361" s="130"/>
      <c r="D2361" s="130"/>
      <c r="E2361" s="140"/>
      <c r="F2361" s="141"/>
      <c r="G2361" s="141"/>
      <c r="H2361" s="130"/>
    </row>
    <row r="2364" spans="1:8" s="289" customFormat="1" ht="24" customHeight="1" x14ac:dyDescent="0.2">
      <c r="A2364" s="130"/>
      <c r="B2364" s="130"/>
      <c r="C2364" s="130"/>
      <c r="D2364" s="130"/>
      <c r="E2364" s="140"/>
      <c r="F2364" s="141"/>
      <c r="G2364" s="141"/>
      <c r="H2364" s="130"/>
    </row>
    <row r="2365" spans="1:8" s="289" customFormat="1" ht="24" customHeight="1" x14ac:dyDescent="0.2">
      <c r="A2365" s="130"/>
      <c r="B2365" s="130"/>
      <c r="C2365" s="130"/>
      <c r="D2365" s="130"/>
      <c r="E2365" s="140"/>
      <c r="F2365" s="141"/>
      <c r="G2365" s="141"/>
      <c r="H2365" s="130"/>
    </row>
    <row r="2366" spans="1:8" s="289" customFormat="1" ht="24" customHeight="1" x14ac:dyDescent="0.2">
      <c r="A2366" s="130"/>
      <c r="B2366" s="130"/>
      <c r="C2366" s="130"/>
      <c r="D2366" s="130"/>
      <c r="E2366" s="140"/>
      <c r="F2366" s="141"/>
      <c r="G2366" s="141"/>
      <c r="H2366" s="130"/>
    </row>
    <row r="2367" spans="1:8" s="289" customFormat="1" ht="24" customHeight="1" x14ac:dyDescent="0.2">
      <c r="A2367" s="130"/>
      <c r="B2367" s="130"/>
      <c r="C2367" s="130"/>
      <c r="D2367" s="130"/>
      <c r="E2367" s="140"/>
      <c r="F2367" s="141"/>
      <c r="G2367" s="141"/>
      <c r="H2367" s="130"/>
    </row>
    <row r="2368" spans="1:8" s="289" customFormat="1" ht="24" customHeight="1" x14ac:dyDescent="0.2">
      <c r="A2368" s="130"/>
      <c r="B2368" s="130"/>
      <c r="C2368" s="130"/>
      <c r="D2368" s="130"/>
      <c r="E2368" s="140"/>
      <c r="F2368" s="141"/>
      <c r="G2368" s="141"/>
      <c r="H2368" s="130"/>
    </row>
    <row r="2369" spans="1:8" s="289" customFormat="1" ht="24" customHeight="1" x14ac:dyDescent="0.2">
      <c r="A2369" s="130"/>
      <c r="B2369" s="130"/>
      <c r="C2369" s="130"/>
      <c r="D2369" s="130"/>
      <c r="E2369" s="140"/>
      <c r="F2369" s="141"/>
      <c r="G2369" s="141"/>
      <c r="H2369" s="130"/>
    </row>
    <row r="2370" spans="1:8" s="289" customFormat="1" ht="24" customHeight="1" x14ac:dyDescent="0.2">
      <c r="A2370" s="130"/>
      <c r="B2370" s="130"/>
      <c r="C2370" s="130"/>
      <c r="D2370" s="130"/>
      <c r="E2370" s="140"/>
      <c r="F2370" s="141"/>
      <c r="G2370" s="141"/>
      <c r="H2370" s="130"/>
    </row>
    <row r="2371" spans="1:8" s="289" customFormat="1" ht="24" customHeight="1" x14ac:dyDescent="0.2">
      <c r="A2371" s="130"/>
      <c r="B2371" s="130"/>
      <c r="C2371" s="130"/>
      <c r="D2371" s="130"/>
      <c r="E2371" s="140"/>
      <c r="F2371" s="141"/>
      <c r="G2371" s="141"/>
      <c r="H2371" s="130"/>
    </row>
    <row r="2372" spans="1:8" s="289" customFormat="1" ht="24" customHeight="1" x14ac:dyDescent="0.2">
      <c r="A2372" s="130"/>
      <c r="B2372" s="130"/>
      <c r="C2372" s="130"/>
      <c r="D2372" s="130"/>
      <c r="E2372" s="140"/>
      <c r="F2372" s="141"/>
      <c r="G2372" s="141"/>
      <c r="H2372" s="130"/>
    </row>
    <row r="2386" spans="1:141" s="140" customFormat="1" ht="24" customHeight="1" x14ac:dyDescent="0.2">
      <c r="A2386" s="130"/>
      <c r="B2386" s="130"/>
      <c r="C2386" s="130"/>
      <c r="D2386" s="130"/>
      <c r="F2386" s="141"/>
      <c r="G2386" s="141"/>
      <c r="H2386" s="130"/>
      <c r="I2386" s="289"/>
      <c r="J2386" s="289"/>
      <c r="K2386" s="289"/>
      <c r="L2386" s="289"/>
      <c r="M2386" s="289"/>
      <c r="N2386" s="289"/>
      <c r="O2386" s="289"/>
      <c r="P2386" s="289"/>
      <c r="Q2386" s="289"/>
      <c r="R2386" s="289"/>
      <c r="S2386" s="289"/>
      <c r="T2386" s="289"/>
      <c r="U2386" s="290"/>
      <c r="V2386" s="290"/>
      <c r="W2386" s="290"/>
      <c r="X2386" s="290"/>
      <c r="Y2386" s="290"/>
      <c r="Z2386" s="290"/>
      <c r="AA2386" s="290"/>
      <c r="AB2386" s="290"/>
      <c r="AC2386" s="290"/>
      <c r="AD2386" s="290"/>
      <c r="AE2386" s="290"/>
      <c r="AF2386" s="290"/>
      <c r="AG2386" s="290"/>
      <c r="AH2386" s="290"/>
      <c r="AI2386" s="290"/>
      <c r="AJ2386" s="290"/>
      <c r="AK2386" s="290"/>
      <c r="AL2386" s="290"/>
      <c r="AM2386" s="290"/>
      <c r="AN2386" s="290"/>
      <c r="AO2386" s="290"/>
      <c r="AP2386" s="290"/>
      <c r="AQ2386" s="290"/>
      <c r="AR2386" s="290"/>
      <c r="AS2386" s="290"/>
      <c r="AT2386" s="290"/>
      <c r="AU2386" s="290"/>
      <c r="AV2386" s="290"/>
      <c r="AW2386" s="290"/>
      <c r="AX2386" s="290"/>
      <c r="AY2386" s="290"/>
      <c r="AZ2386" s="290"/>
      <c r="BA2386" s="290"/>
      <c r="BB2386" s="290"/>
      <c r="BC2386" s="290"/>
      <c r="BD2386" s="290"/>
      <c r="BE2386" s="290"/>
      <c r="BF2386" s="290"/>
      <c r="BG2386" s="290"/>
      <c r="BH2386" s="290"/>
      <c r="BI2386" s="290"/>
      <c r="BJ2386" s="290"/>
      <c r="BK2386" s="290"/>
      <c r="BL2386" s="290"/>
      <c r="BM2386" s="290"/>
      <c r="BN2386" s="290"/>
      <c r="BO2386" s="290"/>
      <c r="BP2386" s="290"/>
      <c r="BQ2386" s="290"/>
      <c r="BR2386" s="290"/>
      <c r="BS2386" s="290"/>
      <c r="BT2386" s="290"/>
      <c r="BU2386" s="290"/>
      <c r="BV2386" s="290"/>
      <c r="BW2386" s="290"/>
      <c r="BX2386" s="290"/>
      <c r="BY2386" s="290"/>
      <c r="BZ2386" s="290"/>
      <c r="CA2386" s="290"/>
      <c r="CB2386" s="290"/>
      <c r="CC2386" s="290"/>
      <c r="CD2386" s="290"/>
      <c r="CE2386" s="290"/>
      <c r="CF2386" s="290"/>
      <c r="CG2386" s="290"/>
      <c r="CH2386" s="290"/>
      <c r="CI2386" s="290"/>
      <c r="CJ2386" s="290"/>
      <c r="CK2386" s="290"/>
      <c r="CL2386" s="290"/>
      <c r="CM2386" s="290"/>
      <c r="CN2386" s="290"/>
      <c r="CO2386" s="290"/>
      <c r="CP2386" s="290"/>
      <c r="CQ2386" s="290"/>
      <c r="CR2386" s="290"/>
      <c r="CS2386" s="290"/>
      <c r="CT2386" s="290"/>
      <c r="CU2386" s="290"/>
      <c r="CV2386" s="290"/>
      <c r="CW2386" s="290"/>
      <c r="CX2386" s="290"/>
      <c r="CY2386" s="290"/>
      <c r="CZ2386" s="290"/>
      <c r="DA2386" s="290"/>
      <c r="DB2386" s="290"/>
      <c r="DC2386" s="290"/>
      <c r="DD2386" s="290"/>
      <c r="DE2386" s="290"/>
      <c r="DF2386" s="290"/>
      <c r="DG2386" s="290"/>
      <c r="DH2386" s="290"/>
      <c r="DI2386" s="290"/>
      <c r="DJ2386" s="290"/>
      <c r="DK2386" s="290"/>
      <c r="DL2386" s="290"/>
      <c r="DM2386" s="290"/>
      <c r="DN2386" s="290"/>
      <c r="DO2386" s="290"/>
      <c r="DP2386" s="290"/>
      <c r="DQ2386" s="290"/>
      <c r="DR2386" s="290"/>
      <c r="DS2386" s="290"/>
      <c r="DT2386" s="290"/>
      <c r="DU2386" s="290"/>
      <c r="DV2386" s="290"/>
      <c r="DW2386" s="290"/>
      <c r="DX2386" s="290"/>
      <c r="DY2386" s="290"/>
      <c r="DZ2386" s="290"/>
      <c r="EA2386" s="290"/>
      <c r="EB2386" s="290"/>
      <c r="EC2386" s="290"/>
      <c r="ED2386" s="290"/>
      <c r="EE2386" s="290"/>
      <c r="EF2386" s="290"/>
      <c r="EG2386" s="290"/>
      <c r="EH2386" s="290"/>
      <c r="EI2386" s="290"/>
      <c r="EJ2386" s="290"/>
      <c r="EK2386" s="290"/>
    </row>
    <row r="2388" spans="1:141" s="289" customFormat="1" ht="24" customHeight="1" x14ac:dyDescent="0.2">
      <c r="A2388" s="130"/>
      <c r="B2388" s="130"/>
      <c r="C2388" s="130"/>
      <c r="D2388" s="130"/>
      <c r="E2388" s="140"/>
      <c r="F2388" s="141"/>
      <c r="G2388" s="141"/>
      <c r="H2388" s="130"/>
    </row>
    <row r="2389" spans="1:141" s="289" customFormat="1" ht="24" customHeight="1" x14ac:dyDescent="0.2">
      <c r="A2389" s="130"/>
      <c r="B2389" s="130"/>
      <c r="C2389" s="130"/>
      <c r="D2389" s="130"/>
      <c r="E2389" s="140"/>
      <c r="F2389" s="141"/>
      <c r="G2389" s="141"/>
      <c r="H2389" s="130"/>
    </row>
    <row r="2390" spans="1:141" s="289" customFormat="1" ht="24" customHeight="1" x14ac:dyDescent="0.2">
      <c r="A2390" s="130"/>
      <c r="B2390" s="130"/>
      <c r="C2390" s="130"/>
      <c r="D2390" s="130"/>
      <c r="E2390" s="140"/>
      <c r="F2390" s="141"/>
      <c r="G2390" s="141"/>
      <c r="H2390" s="130"/>
    </row>
    <row r="2391" spans="1:141" s="289" customFormat="1" ht="24" customHeight="1" x14ac:dyDescent="0.2">
      <c r="A2391" s="130"/>
      <c r="B2391" s="130"/>
      <c r="C2391" s="130"/>
      <c r="D2391" s="130"/>
      <c r="E2391" s="140"/>
      <c r="F2391" s="141"/>
      <c r="G2391" s="141"/>
      <c r="H2391" s="130"/>
    </row>
    <row r="2392" spans="1:141" s="289" customFormat="1" ht="24" customHeight="1" x14ac:dyDescent="0.2">
      <c r="A2392" s="130"/>
      <c r="B2392" s="130"/>
      <c r="C2392" s="130"/>
      <c r="D2392" s="130"/>
      <c r="E2392" s="140"/>
      <c r="F2392" s="141"/>
      <c r="G2392" s="141"/>
      <c r="H2392" s="130"/>
    </row>
    <row r="2393" spans="1:141" s="289" customFormat="1" ht="24" customHeight="1" x14ac:dyDescent="0.2">
      <c r="A2393" s="130"/>
      <c r="B2393" s="130"/>
      <c r="C2393" s="130"/>
      <c r="D2393" s="130"/>
      <c r="E2393" s="140"/>
      <c r="F2393" s="141"/>
      <c r="G2393" s="141"/>
      <c r="H2393" s="130"/>
    </row>
    <row r="2394" spans="1:141" s="289" customFormat="1" ht="24" customHeight="1" x14ac:dyDescent="0.2">
      <c r="A2394" s="130"/>
      <c r="B2394" s="130"/>
      <c r="C2394" s="130"/>
      <c r="D2394" s="130"/>
      <c r="E2394" s="140"/>
      <c r="F2394" s="141"/>
      <c r="G2394" s="141"/>
      <c r="H2394" s="130"/>
    </row>
    <row r="2395" spans="1:141" s="289" customFormat="1" ht="24" customHeight="1" x14ac:dyDescent="0.2">
      <c r="A2395" s="130"/>
      <c r="B2395" s="130"/>
      <c r="C2395" s="130"/>
      <c r="D2395" s="130"/>
      <c r="E2395" s="140"/>
      <c r="F2395" s="141"/>
      <c r="G2395" s="141"/>
      <c r="H2395" s="130"/>
    </row>
    <row r="2396" spans="1:141" s="289" customFormat="1" ht="24" customHeight="1" x14ac:dyDescent="0.2">
      <c r="A2396" s="130"/>
      <c r="B2396" s="130"/>
      <c r="C2396" s="130"/>
      <c r="D2396" s="130"/>
      <c r="E2396" s="140"/>
      <c r="F2396" s="141"/>
      <c r="G2396" s="141"/>
      <c r="H2396" s="130"/>
    </row>
    <row r="2397" spans="1:141" s="289" customFormat="1" ht="24" customHeight="1" x14ac:dyDescent="0.2">
      <c r="A2397" s="130"/>
      <c r="B2397" s="130"/>
      <c r="C2397" s="130"/>
      <c r="D2397" s="130"/>
      <c r="E2397" s="140"/>
      <c r="F2397" s="141"/>
      <c r="G2397" s="141"/>
      <c r="H2397" s="130"/>
    </row>
    <row r="2398" spans="1:141" s="289" customFormat="1" ht="24" customHeight="1" x14ac:dyDescent="0.2">
      <c r="A2398" s="130"/>
      <c r="B2398" s="130"/>
      <c r="C2398" s="130"/>
      <c r="D2398" s="130"/>
      <c r="E2398" s="140"/>
      <c r="F2398" s="141"/>
      <c r="G2398" s="141"/>
      <c r="H2398" s="130"/>
    </row>
    <row r="2399" spans="1:141" s="289" customFormat="1" ht="24" customHeight="1" x14ac:dyDescent="0.2">
      <c r="A2399" s="130"/>
      <c r="B2399" s="130"/>
      <c r="C2399" s="130"/>
      <c r="D2399" s="130"/>
      <c r="E2399" s="140"/>
      <c r="F2399" s="141"/>
      <c r="G2399" s="141"/>
      <c r="H2399" s="130"/>
    </row>
    <row r="2400" spans="1:141" s="289" customFormat="1" ht="24" customHeight="1" x14ac:dyDescent="0.2">
      <c r="A2400" s="130"/>
      <c r="B2400" s="130"/>
      <c r="C2400" s="130"/>
      <c r="D2400" s="130"/>
      <c r="E2400" s="140"/>
      <c r="F2400" s="141"/>
      <c r="G2400" s="141"/>
      <c r="H2400" s="130"/>
    </row>
    <row r="2401" spans="1:8" s="289" customFormat="1" ht="24" customHeight="1" x14ac:dyDescent="0.2">
      <c r="A2401" s="130"/>
      <c r="B2401" s="130"/>
      <c r="C2401" s="130"/>
      <c r="D2401" s="130"/>
      <c r="E2401" s="140"/>
      <c r="F2401" s="141"/>
      <c r="G2401" s="141"/>
      <c r="H2401" s="130"/>
    </row>
    <row r="2404" spans="1:8" s="289" customFormat="1" ht="24" customHeight="1" x14ac:dyDescent="0.2">
      <c r="A2404" s="130"/>
      <c r="B2404" s="130"/>
      <c r="C2404" s="130"/>
      <c r="D2404" s="130"/>
      <c r="E2404" s="140"/>
      <c r="F2404" s="141"/>
      <c r="G2404" s="141"/>
      <c r="H2404" s="130"/>
    </row>
    <row r="2405" spans="1:8" s="289" customFormat="1" ht="24" customHeight="1" x14ac:dyDescent="0.2">
      <c r="A2405" s="130"/>
      <c r="B2405" s="130"/>
      <c r="C2405" s="130"/>
      <c r="D2405" s="130"/>
      <c r="E2405" s="140"/>
      <c r="F2405" s="141"/>
      <c r="G2405" s="141"/>
      <c r="H2405" s="130"/>
    </row>
    <row r="2406" spans="1:8" s="289" customFormat="1" ht="24" customHeight="1" x14ac:dyDescent="0.2">
      <c r="A2406" s="130"/>
      <c r="B2406" s="130"/>
      <c r="C2406" s="130"/>
      <c r="D2406" s="130"/>
      <c r="E2406" s="140"/>
      <c r="F2406" s="141"/>
      <c r="G2406" s="141"/>
      <c r="H2406" s="130"/>
    </row>
    <row r="2407" spans="1:8" s="289" customFormat="1" ht="24" customHeight="1" x14ac:dyDescent="0.2">
      <c r="A2407" s="130"/>
      <c r="B2407" s="130"/>
      <c r="C2407" s="130"/>
      <c r="D2407" s="130"/>
      <c r="E2407" s="140"/>
      <c r="F2407" s="141"/>
      <c r="G2407" s="141"/>
      <c r="H2407" s="130"/>
    </row>
    <row r="2408" spans="1:8" s="289" customFormat="1" ht="24" customHeight="1" x14ac:dyDescent="0.2">
      <c r="A2408" s="130"/>
      <c r="B2408" s="130"/>
      <c r="C2408" s="130"/>
      <c r="D2408" s="130"/>
      <c r="E2408" s="140"/>
      <c r="F2408" s="141"/>
      <c r="G2408" s="141"/>
      <c r="H2408" s="130"/>
    </row>
    <row r="2409" spans="1:8" s="289" customFormat="1" ht="24" customHeight="1" x14ac:dyDescent="0.2">
      <c r="A2409" s="130"/>
      <c r="B2409" s="130"/>
      <c r="C2409" s="130"/>
      <c r="D2409" s="130"/>
      <c r="E2409" s="140"/>
      <c r="F2409" s="141"/>
      <c r="G2409" s="141"/>
      <c r="H2409" s="130"/>
    </row>
    <row r="2410" spans="1:8" s="289" customFormat="1" ht="24" customHeight="1" x14ac:dyDescent="0.2">
      <c r="A2410" s="130"/>
      <c r="B2410" s="130"/>
      <c r="C2410" s="130"/>
      <c r="D2410" s="130"/>
      <c r="E2410" s="140"/>
      <c r="F2410" s="141"/>
      <c r="G2410" s="141"/>
      <c r="H2410" s="130"/>
    </row>
    <row r="2411" spans="1:8" s="289" customFormat="1" ht="24" customHeight="1" x14ac:dyDescent="0.2">
      <c r="A2411" s="130"/>
      <c r="B2411" s="130"/>
      <c r="C2411" s="130"/>
      <c r="D2411" s="130"/>
      <c r="E2411" s="140"/>
      <c r="F2411" s="141"/>
      <c r="G2411" s="141"/>
      <c r="H2411" s="130"/>
    </row>
    <row r="2414" spans="1:8" s="289" customFormat="1" ht="24" customHeight="1" x14ac:dyDescent="0.2">
      <c r="A2414" s="130"/>
      <c r="B2414" s="130"/>
      <c r="C2414" s="130"/>
      <c r="D2414" s="130"/>
      <c r="E2414" s="140"/>
      <c r="F2414" s="141"/>
      <c r="G2414" s="141"/>
      <c r="H2414" s="130"/>
    </row>
    <row r="2415" spans="1:8" s="289" customFormat="1" ht="24" customHeight="1" x14ac:dyDescent="0.2">
      <c r="A2415" s="130"/>
      <c r="B2415" s="130"/>
      <c r="C2415" s="130"/>
      <c r="D2415" s="130"/>
      <c r="E2415" s="140"/>
      <c r="F2415" s="141"/>
      <c r="G2415" s="141"/>
      <c r="H2415" s="130"/>
    </row>
    <row r="2416" spans="1:8" s="289" customFormat="1" ht="24" customHeight="1" x14ac:dyDescent="0.2">
      <c r="A2416" s="130"/>
      <c r="B2416" s="130"/>
      <c r="C2416" s="130"/>
      <c r="D2416" s="130"/>
      <c r="E2416" s="140"/>
      <c r="F2416" s="141"/>
      <c r="G2416" s="141"/>
      <c r="H2416" s="130"/>
    </row>
    <row r="2417" spans="1:8" s="289" customFormat="1" ht="24" customHeight="1" x14ac:dyDescent="0.2">
      <c r="A2417" s="130"/>
      <c r="B2417" s="130"/>
      <c r="C2417" s="130"/>
      <c r="D2417" s="130"/>
      <c r="E2417" s="140"/>
      <c r="F2417" s="141"/>
      <c r="G2417" s="141"/>
      <c r="H2417" s="130"/>
    </row>
    <row r="2418" spans="1:8" s="289" customFormat="1" ht="24" customHeight="1" x14ac:dyDescent="0.2">
      <c r="A2418" s="130"/>
      <c r="B2418" s="130"/>
      <c r="C2418" s="130"/>
      <c r="D2418" s="130"/>
      <c r="E2418" s="140"/>
      <c r="F2418" s="141"/>
      <c r="G2418" s="141"/>
      <c r="H2418" s="130"/>
    </row>
    <row r="2419" spans="1:8" s="289" customFormat="1" ht="24" customHeight="1" x14ac:dyDescent="0.2">
      <c r="A2419" s="130"/>
      <c r="B2419" s="130"/>
      <c r="C2419" s="130"/>
      <c r="D2419" s="130"/>
      <c r="E2419" s="140"/>
      <c r="F2419" s="141"/>
      <c r="G2419" s="141"/>
      <c r="H2419" s="130"/>
    </row>
    <row r="2420" spans="1:8" s="289" customFormat="1" ht="24" customHeight="1" x14ac:dyDescent="0.2">
      <c r="A2420" s="130"/>
      <c r="B2420" s="130"/>
      <c r="C2420" s="130"/>
      <c r="D2420" s="130"/>
      <c r="E2420" s="140"/>
      <c r="F2420" s="141"/>
      <c r="G2420" s="141"/>
      <c r="H2420" s="130"/>
    </row>
    <row r="2421" spans="1:8" s="289" customFormat="1" ht="24" customHeight="1" x14ac:dyDescent="0.2">
      <c r="A2421" s="130"/>
      <c r="B2421" s="130"/>
      <c r="C2421" s="130"/>
      <c r="D2421" s="130"/>
      <c r="E2421" s="140"/>
      <c r="F2421" s="141"/>
      <c r="G2421" s="141"/>
      <c r="H2421" s="130"/>
    </row>
    <row r="2422" spans="1:8" s="289" customFormat="1" ht="24" customHeight="1" x14ac:dyDescent="0.2">
      <c r="A2422" s="130"/>
      <c r="B2422" s="130"/>
      <c r="C2422" s="130"/>
      <c r="D2422" s="130"/>
      <c r="E2422" s="140"/>
      <c r="F2422" s="141"/>
      <c r="G2422" s="141"/>
      <c r="H2422" s="130"/>
    </row>
    <row r="2436" spans="1:141" s="140" customFormat="1" ht="24" customHeight="1" x14ac:dyDescent="0.2">
      <c r="A2436" s="130"/>
      <c r="B2436" s="130"/>
      <c r="C2436" s="130"/>
      <c r="D2436" s="130"/>
      <c r="F2436" s="141"/>
      <c r="G2436" s="141"/>
      <c r="H2436" s="130"/>
      <c r="I2436" s="289"/>
      <c r="J2436" s="289"/>
      <c r="K2436" s="289"/>
      <c r="L2436" s="289"/>
      <c r="M2436" s="289"/>
      <c r="N2436" s="289"/>
      <c r="O2436" s="289"/>
      <c r="P2436" s="289"/>
      <c r="Q2436" s="289"/>
      <c r="R2436" s="289"/>
      <c r="S2436" s="289"/>
      <c r="T2436" s="289"/>
      <c r="U2436" s="290"/>
      <c r="V2436" s="290"/>
      <c r="W2436" s="290"/>
      <c r="X2436" s="290"/>
      <c r="Y2436" s="290"/>
      <c r="Z2436" s="290"/>
      <c r="AA2436" s="290"/>
      <c r="AB2436" s="290"/>
      <c r="AC2436" s="290"/>
      <c r="AD2436" s="290"/>
      <c r="AE2436" s="290"/>
      <c r="AF2436" s="290"/>
      <c r="AG2436" s="290"/>
      <c r="AH2436" s="290"/>
      <c r="AI2436" s="290"/>
      <c r="AJ2436" s="290"/>
      <c r="AK2436" s="290"/>
      <c r="AL2436" s="290"/>
      <c r="AM2436" s="290"/>
      <c r="AN2436" s="290"/>
      <c r="AO2436" s="290"/>
      <c r="AP2436" s="290"/>
      <c r="AQ2436" s="290"/>
      <c r="AR2436" s="290"/>
      <c r="AS2436" s="290"/>
      <c r="AT2436" s="290"/>
      <c r="AU2436" s="290"/>
      <c r="AV2436" s="290"/>
      <c r="AW2436" s="290"/>
      <c r="AX2436" s="290"/>
      <c r="AY2436" s="290"/>
      <c r="AZ2436" s="290"/>
      <c r="BA2436" s="290"/>
      <c r="BB2436" s="290"/>
      <c r="BC2436" s="290"/>
      <c r="BD2436" s="290"/>
      <c r="BE2436" s="290"/>
      <c r="BF2436" s="290"/>
      <c r="BG2436" s="290"/>
      <c r="BH2436" s="290"/>
      <c r="BI2436" s="290"/>
      <c r="BJ2436" s="290"/>
      <c r="BK2436" s="290"/>
      <c r="BL2436" s="290"/>
      <c r="BM2436" s="290"/>
      <c r="BN2436" s="290"/>
      <c r="BO2436" s="290"/>
      <c r="BP2436" s="290"/>
      <c r="BQ2436" s="290"/>
      <c r="BR2436" s="290"/>
      <c r="BS2436" s="290"/>
      <c r="BT2436" s="290"/>
      <c r="BU2436" s="290"/>
      <c r="BV2436" s="290"/>
      <c r="BW2436" s="290"/>
      <c r="BX2436" s="290"/>
      <c r="BY2436" s="290"/>
      <c r="BZ2436" s="290"/>
      <c r="CA2436" s="290"/>
      <c r="CB2436" s="290"/>
      <c r="CC2436" s="290"/>
      <c r="CD2436" s="290"/>
      <c r="CE2436" s="290"/>
      <c r="CF2436" s="290"/>
      <c r="CG2436" s="290"/>
      <c r="CH2436" s="290"/>
      <c r="CI2436" s="290"/>
      <c r="CJ2436" s="290"/>
      <c r="CK2436" s="290"/>
      <c r="CL2436" s="290"/>
      <c r="CM2436" s="290"/>
      <c r="CN2436" s="290"/>
      <c r="CO2436" s="290"/>
      <c r="CP2436" s="290"/>
      <c r="CQ2436" s="290"/>
      <c r="CR2436" s="290"/>
      <c r="CS2436" s="290"/>
      <c r="CT2436" s="290"/>
      <c r="CU2436" s="290"/>
      <c r="CV2436" s="290"/>
      <c r="CW2436" s="290"/>
      <c r="CX2436" s="290"/>
      <c r="CY2436" s="290"/>
      <c r="CZ2436" s="290"/>
      <c r="DA2436" s="290"/>
      <c r="DB2436" s="290"/>
      <c r="DC2436" s="290"/>
      <c r="DD2436" s="290"/>
      <c r="DE2436" s="290"/>
      <c r="DF2436" s="290"/>
      <c r="DG2436" s="290"/>
      <c r="DH2436" s="290"/>
      <c r="DI2436" s="290"/>
      <c r="DJ2436" s="290"/>
      <c r="DK2436" s="290"/>
      <c r="DL2436" s="290"/>
      <c r="DM2436" s="290"/>
      <c r="DN2436" s="290"/>
      <c r="DO2436" s="290"/>
      <c r="DP2436" s="290"/>
      <c r="DQ2436" s="290"/>
      <c r="DR2436" s="290"/>
      <c r="DS2436" s="290"/>
      <c r="DT2436" s="290"/>
      <c r="DU2436" s="290"/>
      <c r="DV2436" s="290"/>
      <c r="DW2436" s="290"/>
      <c r="DX2436" s="290"/>
      <c r="DY2436" s="290"/>
      <c r="DZ2436" s="290"/>
      <c r="EA2436" s="290"/>
      <c r="EB2436" s="290"/>
      <c r="EC2436" s="290"/>
      <c r="ED2436" s="290"/>
      <c r="EE2436" s="290"/>
      <c r="EF2436" s="290"/>
      <c r="EG2436" s="290"/>
      <c r="EH2436" s="290"/>
      <c r="EI2436" s="290"/>
      <c r="EJ2436" s="290"/>
      <c r="EK2436" s="290"/>
    </row>
    <row r="2438" spans="1:141" s="289" customFormat="1" ht="24" customHeight="1" x14ac:dyDescent="0.2">
      <c r="A2438" s="130"/>
      <c r="B2438" s="130"/>
      <c r="C2438" s="130"/>
      <c r="D2438" s="130"/>
      <c r="E2438" s="140"/>
      <c r="F2438" s="141"/>
      <c r="G2438" s="141"/>
      <c r="H2438" s="130"/>
    </row>
    <row r="2439" spans="1:141" s="289" customFormat="1" ht="24" customHeight="1" x14ac:dyDescent="0.2">
      <c r="A2439" s="130"/>
      <c r="B2439" s="130"/>
      <c r="C2439" s="130"/>
      <c r="D2439" s="130"/>
      <c r="E2439" s="140"/>
      <c r="F2439" s="141"/>
      <c r="G2439" s="141"/>
      <c r="H2439" s="130"/>
    </row>
    <row r="2440" spans="1:141" s="289" customFormat="1" ht="24" customHeight="1" x14ac:dyDescent="0.2">
      <c r="A2440" s="130"/>
      <c r="B2440" s="130"/>
      <c r="C2440" s="130"/>
      <c r="D2440" s="130"/>
      <c r="E2440" s="140"/>
      <c r="F2440" s="141"/>
      <c r="G2440" s="141"/>
      <c r="H2440" s="130"/>
    </row>
    <row r="2441" spans="1:141" s="289" customFormat="1" ht="24" customHeight="1" x14ac:dyDescent="0.2">
      <c r="A2441" s="130"/>
      <c r="B2441" s="130"/>
      <c r="C2441" s="130"/>
      <c r="D2441" s="130"/>
      <c r="E2441" s="140"/>
      <c r="F2441" s="141"/>
      <c r="G2441" s="141"/>
      <c r="H2441" s="130"/>
    </row>
    <row r="2442" spans="1:141" s="289" customFormat="1" ht="24" customHeight="1" x14ac:dyDescent="0.2">
      <c r="A2442" s="130"/>
      <c r="B2442" s="130"/>
      <c r="C2442" s="130"/>
      <c r="D2442" s="130"/>
      <c r="E2442" s="140"/>
      <c r="F2442" s="141"/>
      <c r="G2442" s="141"/>
      <c r="H2442" s="130"/>
    </row>
    <row r="2443" spans="1:141" s="289" customFormat="1" ht="24" customHeight="1" x14ac:dyDescent="0.2">
      <c r="A2443" s="130"/>
      <c r="B2443" s="130"/>
      <c r="C2443" s="130"/>
      <c r="D2443" s="130"/>
      <c r="E2443" s="140"/>
      <c r="F2443" s="141"/>
      <c r="G2443" s="141"/>
      <c r="H2443" s="130"/>
    </row>
    <row r="2444" spans="1:141" s="289" customFormat="1" ht="24" customHeight="1" x14ac:dyDescent="0.2">
      <c r="A2444" s="130"/>
      <c r="B2444" s="130"/>
      <c r="C2444" s="130"/>
      <c r="D2444" s="130"/>
      <c r="E2444" s="140"/>
      <c r="F2444" s="141"/>
      <c r="G2444" s="141"/>
      <c r="H2444" s="130"/>
    </row>
    <row r="2445" spans="1:141" s="289" customFormat="1" ht="24" customHeight="1" x14ac:dyDescent="0.2">
      <c r="A2445" s="130"/>
      <c r="B2445" s="130"/>
      <c r="C2445" s="130"/>
      <c r="D2445" s="130"/>
      <c r="E2445" s="140"/>
      <c r="F2445" s="141"/>
      <c r="G2445" s="141"/>
      <c r="H2445" s="130"/>
    </row>
    <row r="2446" spans="1:141" s="289" customFormat="1" ht="24" customHeight="1" x14ac:dyDescent="0.2">
      <c r="A2446" s="130"/>
      <c r="B2446" s="130"/>
      <c r="C2446" s="130"/>
      <c r="D2446" s="130"/>
      <c r="E2446" s="140"/>
      <c r="F2446" s="141"/>
      <c r="G2446" s="141"/>
      <c r="H2446" s="130"/>
    </row>
    <row r="2447" spans="1:141" s="289" customFormat="1" ht="24" customHeight="1" x14ac:dyDescent="0.2">
      <c r="A2447" s="130"/>
      <c r="B2447" s="130"/>
      <c r="C2447" s="130"/>
      <c r="D2447" s="130"/>
      <c r="E2447" s="140"/>
      <c r="F2447" s="141"/>
      <c r="G2447" s="141"/>
      <c r="H2447" s="130"/>
    </row>
    <row r="2448" spans="1:141" s="289" customFormat="1" ht="24" customHeight="1" x14ac:dyDescent="0.2">
      <c r="A2448" s="130"/>
      <c r="B2448" s="130"/>
      <c r="C2448" s="130"/>
      <c r="D2448" s="130"/>
      <c r="E2448" s="140"/>
      <c r="F2448" s="141"/>
      <c r="G2448" s="141"/>
      <c r="H2448" s="130"/>
    </row>
    <row r="2449" spans="1:8" s="289" customFormat="1" ht="24" customHeight="1" x14ac:dyDescent="0.2">
      <c r="A2449" s="130"/>
      <c r="B2449" s="130"/>
      <c r="C2449" s="130"/>
      <c r="D2449" s="130"/>
      <c r="E2449" s="140"/>
      <c r="F2449" s="141"/>
      <c r="G2449" s="141"/>
      <c r="H2449" s="130"/>
    </row>
    <row r="2450" spans="1:8" s="289" customFormat="1" ht="24" customHeight="1" x14ac:dyDescent="0.2">
      <c r="A2450" s="130"/>
      <c r="B2450" s="130"/>
      <c r="C2450" s="130"/>
      <c r="D2450" s="130"/>
      <c r="E2450" s="140"/>
      <c r="F2450" s="141"/>
      <c r="G2450" s="141"/>
      <c r="H2450" s="130"/>
    </row>
    <row r="2451" spans="1:8" s="289" customFormat="1" ht="24" customHeight="1" x14ac:dyDescent="0.2">
      <c r="A2451" s="130"/>
      <c r="B2451" s="130"/>
      <c r="C2451" s="130"/>
      <c r="D2451" s="130"/>
      <c r="E2451" s="140"/>
      <c r="F2451" s="141"/>
      <c r="G2451" s="141"/>
      <c r="H2451" s="130"/>
    </row>
    <row r="2454" spans="1:8" s="289" customFormat="1" ht="24" customHeight="1" x14ac:dyDescent="0.2">
      <c r="A2454" s="130"/>
      <c r="B2454" s="130"/>
      <c r="C2454" s="130"/>
      <c r="D2454" s="130"/>
      <c r="E2454" s="140"/>
      <c r="F2454" s="141"/>
      <c r="G2454" s="141"/>
      <c r="H2454" s="130"/>
    </row>
    <row r="2455" spans="1:8" s="289" customFormat="1" ht="24" customHeight="1" x14ac:dyDescent="0.2">
      <c r="A2455" s="130"/>
      <c r="B2455" s="130"/>
      <c r="C2455" s="130"/>
      <c r="D2455" s="130"/>
      <c r="E2455" s="140"/>
      <c r="F2455" s="141"/>
      <c r="G2455" s="141"/>
      <c r="H2455" s="130"/>
    </row>
    <row r="2456" spans="1:8" s="289" customFormat="1" ht="24" customHeight="1" x14ac:dyDescent="0.2">
      <c r="A2456" s="130"/>
      <c r="B2456" s="130"/>
      <c r="C2456" s="130"/>
      <c r="D2456" s="130"/>
      <c r="E2456" s="140"/>
      <c r="F2456" s="141"/>
      <c r="G2456" s="141"/>
      <c r="H2456" s="130"/>
    </row>
    <row r="2457" spans="1:8" s="289" customFormat="1" ht="24" customHeight="1" x14ac:dyDescent="0.2">
      <c r="A2457" s="130"/>
      <c r="B2457" s="130"/>
      <c r="C2457" s="130"/>
      <c r="D2457" s="130"/>
      <c r="E2457" s="140"/>
      <c r="F2457" s="141"/>
      <c r="G2457" s="141"/>
      <c r="H2457" s="130"/>
    </row>
    <row r="2458" spans="1:8" s="289" customFormat="1" ht="24" customHeight="1" x14ac:dyDescent="0.2">
      <c r="A2458" s="130"/>
      <c r="B2458" s="130"/>
      <c r="C2458" s="130"/>
      <c r="D2458" s="130"/>
      <c r="E2458" s="140"/>
      <c r="F2458" s="141"/>
      <c r="G2458" s="141"/>
      <c r="H2458" s="130"/>
    </row>
    <row r="2459" spans="1:8" s="289" customFormat="1" ht="24" customHeight="1" x14ac:dyDescent="0.2">
      <c r="A2459" s="130"/>
      <c r="B2459" s="130"/>
      <c r="C2459" s="130"/>
      <c r="D2459" s="130"/>
      <c r="E2459" s="140"/>
      <c r="F2459" s="141"/>
      <c r="G2459" s="141"/>
      <c r="H2459" s="130"/>
    </row>
    <row r="2460" spans="1:8" s="289" customFormat="1" ht="24" customHeight="1" x14ac:dyDescent="0.2">
      <c r="A2460" s="130"/>
      <c r="B2460" s="130"/>
      <c r="C2460" s="130"/>
      <c r="D2460" s="130"/>
      <c r="E2460" s="140"/>
      <c r="F2460" s="141"/>
      <c r="G2460" s="141"/>
      <c r="H2460" s="130"/>
    </row>
    <row r="2461" spans="1:8" s="289" customFormat="1" ht="24" customHeight="1" x14ac:dyDescent="0.2">
      <c r="A2461" s="130"/>
      <c r="B2461" s="130"/>
      <c r="C2461" s="130"/>
      <c r="D2461" s="130"/>
      <c r="E2461" s="140"/>
      <c r="F2461" s="141"/>
      <c r="G2461" s="141"/>
      <c r="H2461" s="130"/>
    </row>
    <row r="2464" spans="1:8" s="289" customFormat="1" ht="24" customHeight="1" x14ac:dyDescent="0.2">
      <c r="A2464" s="130"/>
      <c r="B2464" s="130"/>
      <c r="C2464" s="130"/>
      <c r="D2464" s="130"/>
      <c r="E2464" s="140"/>
      <c r="F2464" s="141"/>
      <c r="G2464" s="141"/>
      <c r="H2464" s="130"/>
    </row>
    <row r="2465" spans="1:8" s="289" customFormat="1" ht="24" customHeight="1" x14ac:dyDescent="0.2">
      <c r="A2465" s="130"/>
      <c r="B2465" s="130"/>
      <c r="C2465" s="130"/>
      <c r="D2465" s="130"/>
      <c r="E2465" s="140"/>
      <c r="F2465" s="141"/>
      <c r="G2465" s="141"/>
      <c r="H2465" s="130"/>
    </row>
    <row r="2466" spans="1:8" s="289" customFormat="1" ht="24" customHeight="1" x14ac:dyDescent="0.2">
      <c r="A2466" s="130"/>
      <c r="B2466" s="130"/>
      <c r="C2466" s="130"/>
      <c r="D2466" s="130"/>
      <c r="E2466" s="140"/>
      <c r="F2466" s="141"/>
      <c r="G2466" s="141"/>
      <c r="H2466" s="130"/>
    </row>
    <row r="2467" spans="1:8" s="289" customFormat="1" ht="24" customHeight="1" x14ac:dyDescent="0.2">
      <c r="A2467" s="130"/>
      <c r="B2467" s="130"/>
      <c r="C2467" s="130"/>
      <c r="D2467" s="130"/>
      <c r="E2467" s="140"/>
      <c r="F2467" s="141"/>
      <c r="G2467" s="141"/>
      <c r="H2467" s="130"/>
    </row>
    <row r="2468" spans="1:8" s="289" customFormat="1" ht="24" customHeight="1" x14ac:dyDescent="0.2">
      <c r="A2468" s="130"/>
      <c r="B2468" s="130"/>
      <c r="C2468" s="130"/>
      <c r="D2468" s="130"/>
      <c r="E2468" s="140"/>
      <c r="F2468" s="141"/>
      <c r="G2468" s="141"/>
      <c r="H2468" s="130"/>
    </row>
    <row r="2469" spans="1:8" s="289" customFormat="1" ht="24" customHeight="1" x14ac:dyDescent="0.2">
      <c r="A2469" s="130"/>
      <c r="B2469" s="130"/>
      <c r="C2469" s="130"/>
      <c r="D2469" s="130"/>
      <c r="E2469" s="140"/>
      <c r="F2469" s="141"/>
      <c r="G2469" s="141"/>
      <c r="H2469" s="130"/>
    </row>
    <row r="2470" spans="1:8" s="289" customFormat="1" ht="24" customHeight="1" x14ac:dyDescent="0.2">
      <c r="A2470" s="130"/>
      <c r="B2470" s="130"/>
      <c r="C2470" s="130"/>
      <c r="D2470" s="130"/>
      <c r="E2470" s="140"/>
      <c r="F2470" s="141"/>
      <c r="G2470" s="141"/>
      <c r="H2470" s="130"/>
    </row>
    <row r="2471" spans="1:8" s="289" customFormat="1" ht="24" customHeight="1" x14ac:dyDescent="0.2">
      <c r="A2471" s="130"/>
      <c r="B2471" s="130"/>
      <c r="C2471" s="130"/>
      <c r="D2471" s="130"/>
      <c r="E2471" s="140"/>
      <c r="F2471" s="141"/>
      <c r="G2471" s="141"/>
      <c r="H2471" s="130"/>
    </row>
    <row r="2472" spans="1:8" s="289" customFormat="1" ht="24" customHeight="1" x14ac:dyDescent="0.2">
      <c r="A2472" s="130"/>
      <c r="B2472" s="130"/>
      <c r="C2472" s="130"/>
      <c r="D2472" s="130"/>
      <c r="E2472" s="140"/>
      <c r="F2472" s="141"/>
      <c r="G2472" s="141"/>
      <c r="H2472" s="130"/>
    </row>
    <row r="2486" spans="1:141" s="140" customFormat="1" ht="24" customHeight="1" x14ac:dyDescent="0.2">
      <c r="A2486" s="130"/>
      <c r="B2486" s="130"/>
      <c r="C2486" s="130"/>
      <c r="D2486" s="130"/>
      <c r="F2486" s="141"/>
      <c r="G2486" s="141"/>
      <c r="H2486" s="130"/>
      <c r="I2486" s="289"/>
      <c r="J2486" s="289"/>
      <c r="K2486" s="289"/>
      <c r="L2486" s="289"/>
      <c r="M2486" s="289"/>
      <c r="N2486" s="289"/>
      <c r="O2486" s="289"/>
      <c r="P2486" s="289"/>
      <c r="Q2486" s="289"/>
      <c r="R2486" s="289"/>
      <c r="S2486" s="289"/>
      <c r="T2486" s="289"/>
      <c r="U2486" s="290"/>
      <c r="V2486" s="290"/>
      <c r="W2486" s="290"/>
      <c r="X2486" s="290"/>
      <c r="Y2486" s="290"/>
      <c r="Z2486" s="290"/>
      <c r="AA2486" s="290"/>
      <c r="AB2486" s="290"/>
      <c r="AC2486" s="290"/>
      <c r="AD2486" s="290"/>
      <c r="AE2486" s="290"/>
      <c r="AF2486" s="290"/>
      <c r="AG2486" s="290"/>
      <c r="AH2486" s="290"/>
      <c r="AI2486" s="290"/>
      <c r="AJ2486" s="290"/>
      <c r="AK2486" s="290"/>
      <c r="AL2486" s="290"/>
      <c r="AM2486" s="290"/>
      <c r="AN2486" s="290"/>
      <c r="AO2486" s="290"/>
      <c r="AP2486" s="290"/>
      <c r="AQ2486" s="290"/>
      <c r="AR2486" s="290"/>
      <c r="AS2486" s="290"/>
      <c r="AT2486" s="290"/>
      <c r="AU2486" s="290"/>
      <c r="AV2486" s="290"/>
      <c r="AW2486" s="290"/>
      <c r="AX2486" s="290"/>
      <c r="AY2486" s="290"/>
      <c r="AZ2486" s="290"/>
      <c r="BA2486" s="290"/>
      <c r="BB2486" s="290"/>
      <c r="BC2486" s="290"/>
      <c r="BD2486" s="290"/>
      <c r="BE2486" s="290"/>
      <c r="BF2486" s="290"/>
      <c r="BG2486" s="290"/>
      <c r="BH2486" s="290"/>
      <c r="BI2486" s="290"/>
      <c r="BJ2486" s="290"/>
      <c r="BK2486" s="290"/>
      <c r="BL2486" s="290"/>
      <c r="BM2486" s="290"/>
      <c r="BN2486" s="290"/>
      <c r="BO2486" s="290"/>
      <c r="BP2486" s="290"/>
      <c r="BQ2486" s="290"/>
      <c r="BR2486" s="290"/>
      <c r="BS2486" s="290"/>
      <c r="BT2486" s="290"/>
      <c r="BU2486" s="290"/>
      <c r="BV2486" s="290"/>
      <c r="BW2486" s="290"/>
      <c r="BX2486" s="290"/>
      <c r="BY2486" s="290"/>
      <c r="BZ2486" s="290"/>
      <c r="CA2486" s="290"/>
      <c r="CB2486" s="290"/>
      <c r="CC2486" s="290"/>
      <c r="CD2486" s="290"/>
      <c r="CE2486" s="290"/>
      <c r="CF2486" s="290"/>
      <c r="CG2486" s="290"/>
      <c r="CH2486" s="290"/>
      <c r="CI2486" s="290"/>
      <c r="CJ2486" s="290"/>
      <c r="CK2486" s="290"/>
      <c r="CL2486" s="290"/>
      <c r="CM2486" s="290"/>
      <c r="CN2486" s="290"/>
      <c r="CO2486" s="290"/>
      <c r="CP2486" s="290"/>
      <c r="CQ2486" s="290"/>
      <c r="CR2486" s="290"/>
      <c r="CS2486" s="290"/>
      <c r="CT2486" s="290"/>
      <c r="CU2486" s="290"/>
      <c r="CV2486" s="290"/>
      <c r="CW2486" s="290"/>
      <c r="CX2486" s="290"/>
      <c r="CY2486" s="290"/>
      <c r="CZ2486" s="290"/>
      <c r="DA2486" s="290"/>
      <c r="DB2486" s="290"/>
      <c r="DC2486" s="290"/>
      <c r="DD2486" s="290"/>
      <c r="DE2486" s="290"/>
      <c r="DF2486" s="290"/>
      <c r="DG2486" s="290"/>
      <c r="DH2486" s="290"/>
      <c r="DI2486" s="290"/>
      <c r="DJ2486" s="290"/>
      <c r="DK2486" s="290"/>
      <c r="DL2486" s="290"/>
      <c r="DM2486" s="290"/>
      <c r="DN2486" s="290"/>
      <c r="DO2486" s="290"/>
      <c r="DP2486" s="290"/>
      <c r="DQ2486" s="290"/>
      <c r="DR2486" s="290"/>
      <c r="DS2486" s="290"/>
      <c r="DT2486" s="290"/>
      <c r="DU2486" s="290"/>
      <c r="DV2486" s="290"/>
      <c r="DW2486" s="290"/>
      <c r="DX2486" s="290"/>
      <c r="DY2486" s="290"/>
      <c r="DZ2486" s="290"/>
      <c r="EA2486" s="290"/>
      <c r="EB2486" s="290"/>
      <c r="EC2486" s="290"/>
      <c r="ED2486" s="290"/>
      <c r="EE2486" s="290"/>
      <c r="EF2486" s="290"/>
      <c r="EG2486" s="290"/>
      <c r="EH2486" s="290"/>
      <c r="EI2486" s="290"/>
      <c r="EJ2486" s="290"/>
      <c r="EK2486" s="290"/>
    </row>
    <row r="2488" spans="1:141" s="289" customFormat="1" ht="24" customHeight="1" x14ac:dyDescent="0.2">
      <c r="A2488" s="130"/>
      <c r="B2488" s="130"/>
      <c r="C2488" s="130"/>
      <c r="D2488" s="130"/>
      <c r="E2488" s="140"/>
      <c r="F2488" s="141"/>
      <c r="G2488" s="141"/>
      <c r="H2488" s="130"/>
    </row>
    <row r="2489" spans="1:141" s="289" customFormat="1" ht="24" customHeight="1" x14ac:dyDescent="0.2">
      <c r="A2489" s="130"/>
      <c r="B2489" s="130"/>
      <c r="C2489" s="130"/>
      <c r="D2489" s="130"/>
      <c r="E2489" s="140"/>
      <c r="F2489" s="141"/>
      <c r="G2489" s="141"/>
      <c r="H2489" s="130"/>
    </row>
    <row r="2490" spans="1:141" s="289" customFormat="1" ht="24" customHeight="1" x14ac:dyDescent="0.2">
      <c r="A2490" s="130"/>
      <c r="B2490" s="130"/>
      <c r="C2490" s="130"/>
      <c r="D2490" s="130"/>
      <c r="E2490" s="140"/>
      <c r="F2490" s="141"/>
      <c r="G2490" s="141"/>
      <c r="H2490" s="130"/>
    </row>
    <row r="2491" spans="1:141" s="289" customFormat="1" ht="24" customHeight="1" x14ac:dyDescent="0.2">
      <c r="A2491" s="130"/>
      <c r="B2491" s="130"/>
      <c r="C2491" s="130"/>
      <c r="D2491" s="130"/>
      <c r="E2491" s="140"/>
      <c r="F2491" s="141"/>
      <c r="G2491" s="141"/>
      <c r="H2491" s="130"/>
    </row>
    <row r="2492" spans="1:141" s="289" customFormat="1" ht="24" customHeight="1" x14ac:dyDescent="0.2">
      <c r="A2492" s="130"/>
      <c r="B2492" s="130"/>
      <c r="C2492" s="130"/>
      <c r="D2492" s="130"/>
      <c r="E2492" s="140"/>
      <c r="F2492" s="141"/>
      <c r="G2492" s="141"/>
      <c r="H2492" s="130"/>
    </row>
    <row r="2493" spans="1:141" s="289" customFormat="1" ht="24" customHeight="1" x14ac:dyDescent="0.2">
      <c r="A2493" s="130"/>
      <c r="B2493" s="130"/>
      <c r="C2493" s="130"/>
      <c r="D2493" s="130"/>
      <c r="E2493" s="140"/>
      <c r="F2493" s="141"/>
      <c r="G2493" s="141"/>
      <c r="H2493" s="130"/>
    </row>
    <row r="2494" spans="1:141" s="289" customFormat="1" ht="24" customHeight="1" x14ac:dyDescent="0.2">
      <c r="A2494" s="130"/>
      <c r="B2494" s="130"/>
      <c r="C2494" s="130"/>
      <c r="D2494" s="130"/>
      <c r="E2494" s="140"/>
      <c r="F2494" s="141"/>
      <c r="G2494" s="141"/>
      <c r="H2494" s="130"/>
    </row>
    <row r="2495" spans="1:141" s="289" customFormat="1" ht="24" customHeight="1" x14ac:dyDescent="0.2">
      <c r="A2495" s="130"/>
      <c r="B2495" s="130"/>
      <c r="C2495" s="130"/>
      <c r="D2495" s="130"/>
      <c r="E2495" s="140"/>
      <c r="F2495" s="141"/>
      <c r="G2495" s="141"/>
      <c r="H2495" s="130"/>
    </row>
    <row r="2496" spans="1:141" s="289" customFormat="1" ht="24" customHeight="1" x14ac:dyDescent="0.2">
      <c r="A2496" s="130"/>
      <c r="B2496" s="130"/>
      <c r="C2496" s="130"/>
      <c r="D2496" s="130"/>
      <c r="E2496" s="140"/>
      <c r="F2496" s="141"/>
      <c r="G2496" s="141"/>
      <c r="H2496" s="130"/>
    </row>
    <row r="2497" spans="1:8" s="289" customFormat="1" ht="24" customHeight="1" x14ac:dyDescent="0.2">
      <c r="A2497" s="130"/>
      <c r="B2497" s="130"/>
      <c r="C2497" s="130"/>
      <c r="D2497" s="130"/>
      <c r="E2497" s="140"/>
      <c r="F2497" s="141"/>
      <c r="G2497" s="141"/>
      <c r="H2497" s="130"/>
    </row>
    <row r="2498" spans="1:8" s="289" customFormat="1" ht="24" customHeight="1" x14ac:dyDescent="0.2">
      <c r="A2498" s="130"/>
      <c r="B2498" s="130"/>
      <c r="C2498" s="130"/>
      <c r="D2498" s="130"/>
      <c r="E2498" s="140"/>
      <c r="F2498" s="141"/>
      <c r="G2498" s="141"/>
      <c r="H2498" s="130"/>
    </row>
    <row r="2499" spans="1:8" s="289" customFormat="1" ht="24" customHeight="1" x14ac:dyDescent="0.2">
      <c r="A2499" s="130"/>
      <c r="B2499" s="130"/>
      <c r="C2499" s="130"/>
      <c r="D2499" s="130"/>
      <c r="E2499" s="140"/>
      <c r="F2499" s="141"/>
      <c r="G2499" s="141"/>
      <c r="H2499" s="130"/>
    </row>
    <row r="2500" spans="1:8" s="289" customFormat="1" ht="24" customHeight="1" x14ac:dyDescent="0.2">
      <c r="A2500" s="130"/>
      <c r="B2500" s="130"/>
      <c r="C2500" s="130"/>
      <c r="D2500" s="130"/>
      <c r="E2500" s="140"/>
      <c r="F2500" s="141"/>
      <c r="G2500" s="141"/>
      <c r="H2500" s="130"/>
    </row>
    <row r="2501" spans="1:8" s="289" customFormat="1" ht="24" customHeight="1" x14ac:dyDescent="0.2">
      <c r="A2501" s="130"/>
      <c r="B2501" s="130"/>
      <c r="C2501" s="130"/>
      <c r="D2501" s="130"/>
      <c r="E2501" s="140"/>
      <c r="F2501" s="141"/>
      <c r="G2501" s="141"/>
      <c r="H2501" s="130"/>
    </row>
    <row r="2504" spans="1:8" s="289" customFormat="1" ht="24" customHeight="1" x14ac:dyDescent="0.2">
      <c r="A2504" s="130"/>
      <c r="B2504" s="130"/>
      <c r="C2504" s="130"/>
      <c r="D2504" s="130"/>
      <c r="E2504" s="140"/>
      <c r="F2504" s="141"/>
      <c r="G2504" s="141"/>
      <c r="H2504" s="130"/>
    </row>
    <row r="2505" spans="1:8" s="289" customFormat="1" ht="24" customHeight="1" x14ac:dyDescent="0.2">
      <c r="A2505" s="130"/>
      <c r="B2505" s="130"/>
      <c r="C2505" s="130"/>
      <c r="D2505" s="130"/>
      <c r="E2505" s="140"/>
      <c r="F2505" s="141"/>
      <c r="G2505" s="141"/>
      <c r="H2505" s="130"/>
    </row>
    <row r="2506" spans="1:8" s="289" customFormat="1" ht="24" customHeight="1" x14ac:dyDescent="0.2">
      <c r="A2506" s="130"/>
      <c r="B2506" s="130"/>
      <c r="C2506" s="130"/>
      <c r="D2506" s="130"/>
      <c r="E2506" s="140"/>
      <c r="F2506" s="141"/>
      <c r="G2506" s="141"/>
      <c r="H2506" s="130"/>
    </row>
    <row r="2507" spans="1:8" s="289" customFormat="1" ht="24" customHeight="1" x14ac:dyDescent="0.2">
      <c r="A2507" s="130"/>
      <c r="B2507" s="130"/>
      <c r="C2507" s="130"/>
      <c r="D2507" s="130"/>
      <c r="E2507" s="140"/>
      <c r="F2507" s="141"/>
      <c r="G2507" s="141"/>
      <c r="H2507" s="130"/>
    </row>
    <row r="2508" spans="1:8" s="289" customFormat="1" ht="24" customHeight="1" x14ac:dyDescent="0.2">
      <c r="A2508" s="130"/>
      <c r="B2508" s="130"/>
      <c r="C2508" s="130"/>
      <c r="D2508" s="130"/>
      <c r="E2508" s="140"/>
      <c r="F2508" s="141"/>
      <c r="G2508" s="141"/>
      <c r="H2508" s="130"/>
    </row>
    <row r="2509" spans="1:8" s="289" customFormat="1" ht="24" customHeight="1" x14ac:dyDescent="0.2">
      <c r="A2509" s="130"/>
      <c r="B2509" s="130"/>
      <c r="C2509" s="130"/>
      <c r="D2509" s="130"/>
      <c r="E2509" s="140"/>
      <c r="F2509" s="141"/>
      <c r="G2509" s="141"/>
      <c r="H2509" s="130"/>
    </row>
    <row r="2510" spans="1:8" s="289" customFormat="1" ht="24" customHeight="1" x14ac:dyDescent="0.2">
      <c r="A2510" s="130"/>
      <c r="B2510" s="130"/>
      <c r="C2510" s="130"/>
      <c r="D2510" s="130"/>
      <c r="E2510" s="140"/>
      <c r="F2510" s="141"/>
      <c r="G2510" s="141"/>
      <c r="H2510" s="130"/>
    </row>
    <row r="2511" spans="1:8" s="289" customFormat="1" ht="24" customHeight="1" x14ac:dyDescent="0.2">
      <c r="A2511" s="130"/>
      <c r="B2511" s="130"/>
      <c r="C2511" s="130"/>
      <c r="D2511" s="130"/>
      <c r="E2511" s="140"/>
      <c r="F2511" s="141"/>
      <c r="G2511" s="141"/>
      <c r="H2511" s="130"/>
    </row>
    <row r="2514" spans="1:8" s="289" customFormat="1" ht="24" customHeight="1" x14ac:dyDescent="0.2">
      <c r="A2514" s="130"/>
      <c r="B2514" s="130"/>
      <c r="C2514" s="130"/>
      <c r="D2514" s="130"/>
      <c r="E2514" s="140"/>
      <c r="F2514" s="141"/>
      <c r="G2514" s="141"/>
      <c r="H2514" s="130"/>
    </row>
    <row r="2515" spans="1:8" s="289" customFormat="1" ht="24" customHeight="1" x14ac:dyDescent="0.2">
      <c r="A2515" s="130"/>
      <c r="B2515" s="130"/>
      <c r="C2515" s="130"/>
      <c r="D2515" s="130"/>
      <c r="E2515" s="140"/>
      <c r="F2515" s="141"/>
      <c r="G2515" s="141"/>
      <c r="H2515" s="130"/>
    </row>
    <row r="2516" spans="1:8" s="289" customFormat="1" ht="24" customHeight="1" x14ac:dyDescent="0.2">
      <c r="A2516" s="130"/>
      <c r="B2516" s="130"/>
      <c r="C2516" s="130"/>
      <c r="D2516" s="130"/>
      <c r="E2516" s="140"/>
      <c r="F2516" s="141"/>
      <c r="G2516" s="141"/>
      <c r="H2516" s="130"/>
    </row>
    <row r="2517" spans="1:8" s="289" customFormat="1" ht="24" customHeight="1" x14ac:dyDescent="0.2">
      <c r="A2517" s="130"/>
      <c r="B2517" s="130"/>
      <c r="C2517" s="130"/>
      <c r="D2517" s="130"/>
      <c r="E2517" s="140"/>
      <c r="F2517" s="141"/>
      <c r="G2517" s="141"/>
      <c r="H2517" s="130"/>
    </row>
    <row r="2518" spans="1:8" s="289" customFormat="1" ht="24" customHeight="1" x14ac:dyDescent="0.2">
      <c r="A2518" s="130"/>
      <c r="B2518" s="130"/>
      <c r="C2518" s="130"/>
      <c r="D2518" s="130"/>
      <c r="E2518" s="140"/>
      <c r="F2518" s="141"/>
      <c r="G2518" s="141"/>
      <c r="H2518" s="130"/>
    </row>
    <row r="2519" spans="1:8" s="289" customFormat="1" ht="24" customHeight="1" x14ac:dyDescent="0.2">
      <c r="A2519" s="130"/>
      <c r="B2519" s="130"/>
      <c r="C2519" s="130"/>
      <c r="D2519" s="130"/>
      <c r="E2519" s="140"/>
      <c r="F2519" s="141"/>
      <c r="G2519" s="141"/>
      <c r="H2519" s="130"/>
    </row>
    <row r="2520" spans="1:8" s="289" customFormat="1" ht="24" customHeight="1" x14ac:dyDescent="0.2">
      <c r="A2520" s="130"/>
      <c r="B2520" s="130"/>
      <c r="C2520" s="130"/>
      <c r="D2520" s="130"/>
      <c r="E2520" s="140"/>
      <c r="F2520" s="141"/>
      <c r="G2520" s="141"/>
      <c r="H2520" s="130"/>
    </row>
    <row r="2521" spans="1:8" s="289" customFormat="1" ht="24" customHeight="1" x14ac:dyDescent="0.2">
      <c r="A2521" s="130"/>
      <c r="B2521" s="130"/>
      <c r="C2521" s="130"/>
      <c r="D2521" s="130"/>
      <c r="E2521" s="140"/>
      <c r="F2521" s="141"/>
      <c r="G2521" s="141"/>
      <c r="H2521" s="130"/>
    </row>
    <row r="2522" spans="1:8" s="289" customFormat="1" ht="24" customHeight="1" x14ac:dyDescent="0.2">
      <c r="A2522" s="130"/>
      <c r="B2522" s="130"/>
      <c r="C2522" s="130"/>
      <c r="D2522" s="130"/>
      <c r="E2522" s="140"/>
      <c r="F2522" s="141"/>
      <c r="G2522" s="141"/>
      <c r="H2522" s="130"/>
    </row>
    <row r="2536" spans="1:141" s="140" customFormat="1" ht="24" customHeight="1" x14ac:dyDescent="0.2">
      <c r="A2536" s="130"/>
      <c r="B2536" s="130"/>
      <c r="C2536" s="130"/>
      <c r="D2536" s="130"/>
      <c r="F2536" s="141"/>
      <c r="G2536" s="141"/>
      <c r="H2536" s="130"/>
      <c r="I2536" s="289"/>
      <c r="J2536" s="289"/>
      <c r="K2536" s="289"/>
      <c r="L2536" s="289"/>
      <c r="M2536" s="289"/>
      <c r="N2536" s="289"/>
      <c r="O2536" s="289"/>
      <c r="P2536" s="289"/>
      <c r="Q2536" s="289"/>
      <c r="R2536" s="289"/>
      <c r="S2536" s="289"/>
      <c r="T2536" s="289"/>
      <c r="U2536" s="290"/>
      <c r="V2536" s="290"/>
      <c r="W2536" s="290"/>
      <c r="X2536" s="290"/>
      <c r="Y2536" s="290"/>
      <c r="Z2536" s="290"/>
      <c r="AA2536" s="290"/>
      <c r="AB2536" s="290"/>
      <c r="AC2536" s="290"/>
      <c r="AD2536" s="290"/>
      <c r="AE2536" s="290"/>
      <c r="AF2536" s="290"/>
      <c r="AG2536" s="290"/>
      <c r="AH2536" s="290"/>
      <c r="AI2536" s="290"/>
      <c r="AJ2536" s="290"/>
      <c r="AK2536" s="290"/>
      <c r="AL2536" s="290"/>
      <c r="AM2536" s="290"/>
      <c r="AN2536" s="290"/>
      <c r="AO2536" s="290"/>
      <c r="AP2536" s="290"/>
      <c r="AQ2536" s="290"/>
      <c r="AR2536" s="290"/>
      <c r="AS2536" s="290"/>
      <c r="AT2536" s="290"/>
      <c r="AU2536" s="290"/>
      <c r="AV2536" s="290"/>
      <c r="AW2536" s="290"/>
      <c r="AX2536" s="290"/>
      <c r="AY2536" s="290"/>
      <c r="AZ2536" s="290"/>
      <c r="BA2536" s="290"/>
      <c r="BB2536" s="290"/>
      <c r="BC2536" s="290"/>
      <c r="BD2536" s="290"/>
      <c r="BE2536" s="290"/>
      <c r="BF2536" s="290"/>
      <c r="BG2536" s="290"/>
      <c r="BH2536" s="290"/>
      <c r="BI2536" s="290"/>
      <c r="BJ2536" s="290"/>
      <c r="BK2536" s="290"/>
      <c r="BL2536" s="290"/>
      <c r="BM2536" s="290"/>
      <c r="BN2536" s="290"/>
      <c r="BO2536" s="290"/>
      <c r="BP2536" s="290"/>
      <c r="BQ2536" s="290"/>
      <c r="BR2536" s="290"/>
      <c r="BS2536" s="290"/>
      <c r="BT2536" s="290"/>
      <c r="BU2536" s="290"/>
      <c r="BV2536" s="290"/>
      <c r="BW2536" s="290"/>
      <c r="BX2536" s="290"/>
      <c r="BY2536" s="290"/>
      <c r="BZ2536" s="290"/>
      <c r="CA2536" s="290"/>
      <c r="CB2536" s="290"/>
      <c r="CC2536" s="290"/>
      <c r="CD2536" s="290"/>
      <c r="CE2536" s="290"/>
      <c r="CF2536" s="290"/>
      <c r="CG2536" s="290"/>
      <c r="CH2536" s="290"/>
      <c r="CI2536" s="290"/>
      <c r="CJ2536" s="290"/>
      <c r="CK2536" s="290"/>
      <c r="CL2536" s="290"/>
      <c r="CM2536" s="290"/>
      <c r="CN2536" s="290"/>
      <c r="CO2536" s="290"/>
      <c r="CP2536" s="290"/>
      <c r="CQ2536" s="290"/>
      <c r="CR2536" s="290"/>
      <c r="CS2536" s="290"/>
      <c r="CT2536" s="290"/>
      <c r="CU2536" s="290"/>
      <c r="CV2536" s="290"/>
      <c r="CW2536" s="290"/>
      <c r="CX2536" s="290"/>
      <c r="CY2536" s="290"/>
      <c r="CZ2536" s="290"/>
      <c r="DA2536" s="290"/>
      <c r="DB2536" s="290"/>
      <c r="DC2536" s="290"/>
      <c r="DD2536" s="290"/>
      <c r="DE2536" s="290"/>
      <c r="DF2536" s="290"/>
      <c r="DG2536" s="290"/>
      <c r="DH2536" s="290"/>
      <c r="DI2536" s="290"/>
      <c r="DJ2536" s="290"/>
      <c r="DK2536" s="290"/>
      <c r="DL2536" s="290"/>
      <c r="DM2536" s="290"/>
      <c r="DN2536" s="290"/>
      <c r="DO2536" s="290"/>
      <c r="DP2536" s="290"/>
      <c r="DQ2536" s="290"/>
      <c r="DR2536" s="290"/>
      <c r="DS2536" s="290"/>
      <c r="DT2536" s="290"/>
      <c r="DU2536" s="290"/>
      <c r="DV2536" s="290"/>
      <c r="DW2536" s="290"/>
      <c r="DX2536" s="290"/>
      <c r="DY2536" s="290"/>
      <c r="DZ2536" s="290"/>
      <c r="EA2536" s="290"/>
      <c r="EB2536" s="290"/>
      <c r="EC2536" s="290"/>
      <c r="ED2536" s="290"/>
      <c r="EE2536" s="290"/>
      <c r="EF2536" s="290"/>
      <c r="EG2536" s="290"/>
      <c r="EH2536" s="290"/>
      <c r="EI2536" s="290"/>
      <c r="EJ2536" s="290"/>
      <c r="EK2536" s="290"/>
    </row>
    <row r="2538" spans="1:141" s="289" customFormat="1" ht="24" customHeight="1" x14ac:dyDescent="0.2">
      <c r="A2538" s="130"/>
      <c r="B2538" s="130"/>
      <c r="C2538" s="130"/>
      <c r="D2538" s="130"/>
      <c r="E2538" s="140"/>
      <c r="F2538" s="141"/>
      <c r="G2538" s="141"/>
      <c r="H2538" s="130"/>
    </row>
    <row r="2539" spans="1:141" s="289" customFormat="1" ht="24" customHeight="1" x14ac:dyDescent="0.2">
      <c r="A2539" s="130"/>
      <c r="B2539" s="130"/>
      <c r="C2539" s="130"/>
      <c r="D2539" s="130"/>
      <c r="E2539" s="140"/>
      <c r="F2539" s="141"/>
      <c r="G2539" s="141"/>
      <c r="H2539" s="130"/>
    </row>
    <row r="2540" spans="1:141" s="289" customFormat="1" ht="24" customHeight="1" x14ac:dyDescent="0.2">
      <c r="A2540" s="130"/>
      <c r="B2540" s="130"/>
      <c r="C2540" s="130"/>
      <c r="D2540" s="130"/>
      <c r="E2540" s="140"/>
      <c r="F2540" s="141"/>
      <c r="G2540" s="141"/>
      <c r="H2540" s="130"/>
    </row>
    <row r="2541" spans="1:141" s="289" customFormat="1" ht="24" customHeight="1" x14ac:dyDescent="0.2">
      <c r="A2541" s="130"/>
      <c r="B2541" s="130"/>
      <c r="C2541" s="130"/>
      <c r="D2541" s="130"/>
      <c r="E2541" s="140"/>
      <c r="F2541" s="141"/>
      <c r="G2541" s="141"/>
      <c r="H2541" s="130"/>
    </row>
    <row r="2542" spans="1:141" s="289" customFormat="1" ht="24" customHeight="1" x14ac:dyDescent="0.2">
      <c r="A2542" s="130"/>
      <c r="B2542" s="130"/>
      <c r="C2542" s="130"/>
      <c r="D2542" s="130"/>
      <c r="E2542" s="140"/>
      <c r="F2542" s="141"/>
      <c r="G2542" s="141"/>
      <c r="H2542" s="130"/>
    </row>
    <row r="2543" spans="1:141" s="289" customFormat="1" ht="24" customHeight="1" x14ac:dyDescent="0.2">
      <c r="A2543" s="130"/>
      <c r="B2543" s="130"/>
      <c r="C2543" s="130"/>
      <c r="D2543" s="130"/>
      <c r="E2543" s="140"/>
      <c r="F2543" s="141"/>
      <c r="G2543" s="141"/>
      <c r="H2543" s="130"/>
    </row>
    <row r="2544" spans="1:141" s="289" customFormat="1" ht="24" customHeight="1" x14ac:dyDescent="0.2">
      <c r="A2544" s="130"/>
      <c r="B2544" s="130"/>
      <c r="C2544" s="130"/>
      <c r="D2544" s="130"/>
      <c r="E2544" s="140"/>
      <c r="F2544" s="141"/>
      <c r="G2544" s="141"/>
      <c r="H2544" s="130"/>
    </row>
    <row r="2545" spans="1:8" s="289" customFormat="1" ht="24" customHeight="1" x14ac:dyDescent="0.2">
      <c r="A2545" s="130"/>
      <c r="B2545" s="130"/>
      <c r="C2545" s="130"/>
      <c r="D2545" s="130"/>
      <c r="E2545" s="140"/>
      <c r="F2545" s="141"/>
      <c r="G2545" s="141"/>
      <c r="H2545" s="130"/>
    </row>
    <row r="2546" spans="1:8" s="289" customFormat="1" ht="24" customHeight="1" x14ac:dyDescent="0.2">
      <c r="A2546" s="130"/>
      <c r="B2546" s="130"/>
      <c r="C2546" s="130"/>
      <c r="D2546" s="130"/>
      <c r="E2546" s="140"/>
      <c r="F2546" s="141"/>
      <c r="G2546" s="141"/>
      <c r="H2546" s="130"/>
    </row>
    <row r="2547" spans="1:8" s="289" customFormat="1" ht="24" customHeight="1" x14ac:dyDescent="0.2">
      <c r="A2547" s="130"/>
      <c r="B2547" s="130"/>
      <c r="C2547" s="130"/>
      <c r="D2547" s="130"/>
      <c r="E2547" s="140"/>
      <c r="F2547" s="141"/>
      <c r="G2547" s="141"/>
      <c r="H2547" s="130"/>
    </row>
    <row r="2548" spans="1:8" s="289" customFormat="1" ht="24" customHeight="1" x14ac:dyDescent="0.2">
      <c r="A2548" s="130"/>
      <c r="B2548" s="130"/>
      <c r="C2548" s="130"/>
      <c r="D2548" s="130"/>
      <c r="E2548" s="140"/>
      <c r="F2548" s="141"/>
      <c r="G2548" s="141"/>
      <c r="H2548" s="130"/>
    </row>
    <row r="2549" spans="1:8" s="289" customFormat="1" ht="24" customHeight="1" x14ac:dyDescent="0.2">
      <c r="A2549" s="130"/>
      <c r="B2549" s="130"/>
      <c r="C2549" s="130"/>
      <c r="D2549" s="130"/>
      <c r="E2549" s="140"/>
      <c r="F2549" s="141"/>
      <c r="G2549" s="141"/>
      <c r="H2549" s="130"/>
    </row>
    <row r="2550" spans="1:8" s="289" customFormat="1" ht="24" customHeight="1" x14ac:dyDescent="0.2">
      <c r="A2550" s="130"/>
      <c r="B2550" s="130"/>
      <c r="C2550" s="130"/>
      <c r="D2550" s="130"/>
      <c r="E2550" s="140"/>
      <c r="F2550" s="141"/>
      <c r="G2550" s="141"/>
      <c r="H2550" s="130"/>
    </row>
    <row r="2551" spans="1:8" s="289" customFormat="1" ht="24" customHeight="1" x14ac:dyDescent="0.2">
      <c r="A2551" s="130"/>
      <c r="B2551" s="130"/>
      <c r="C2551" s="130"/>
      <c r="D2551" s="130"/>
      <c r="E2551" s="140"/>
      <c r="F2551" s="141"/>
      <c r="G2551" s="141"/>
      <c r="H2551" s="130"/>
    </row>
    <row r="2554" spans="1:8" s="289" customFormat="1" ht="24" customHeight="1" x14ac:dyDescent="0.2">
      <c r="A2554" s="130"/>
      <c r="B2554" s="130"/>
      <c r="C2554" s="130"/>
      <c r="D2554" s="130"/>
      <c r="E2554" s="140"/>
      <c r="F2554" s="141"/>
      <c r="G2554" s="141"/>
      <c r="H2554" s="130"/>
    </row>
    <row r="2555" spans="1:8" s="289" customFormat="1" ht="24" customHeight="1" x14ac:dyDescent="0.2">
      <c r="A2555" s="130"/>
      <c r="B2555" s="130"/>
      <c r="C2555" s="130"/>
      <c r="D2555" s="130"/>
      <c r="E2555" s="140"/>
      <c r="F2555" s="141"/>
      <c r="G2555" s="141"/>
      <c r="H2555" s="130"/>
    </row>
    <row r="2556" spans="1:8" s="289" customFormat="1" ht="24" customHeight="1" x14ac:dyDescent="0.2">
      <c r="A2556" s="130"/>
      <c r="B2556" s="130"/>
      <c r="C2556" s="130"/>
      <c r="D2556" s="130"/>
      <c r="E2556" s="140"/>
      <c r="F2556" s="141"/>
      <c r="G2556" s="141"/>
      <c r="H2556" s="130"/>
    </row>
    <row r="2557" spans="1:8" s="289" customFormat="1" ht="24" customHeight="1" x14ac:dyDescent="0.2">
      <c r="A2557" s="130"/>
      <c r="B2557" s="130"/>
      <c r="C2557" s="130"/>
      <c r="D2557" s="130"/>
      <c r="E2557" s="140"/>
      <c r="F2557" s="141"/>
      <c r="G2557" s="141"/>
      <c r="H2557" s="130"/>
    </row>
    <row r="2558" spans="1:8" s="289" customFormat="1" ht="24" customHeight="1" x14ac:dyDescent="0.2">
      <c r="A2558" s="130"/>
      <c r="B2558" s="130"/>
      <c r="C2558" s="130"/>
      <c r="D2558" s="130"/>
      <c r="E2558" s="140"/>
      <c r="F2558" s="141"/>
      <c r="G2558" s="141"/>
      <c r="H2558" s="130"/>
    </row>
    <row r="2559" spans="1:8" s="289" customFormat="1" ht="24" customHeight="1" x14ac:dyDescent="0.2">
      <c r="A2559" s="130"/>
      <c r="B2559" s="130"/>
      <c r="C2559" s="130"/>
      <c r="D2559" s="130"/>
      <c r="E2559" s="140"/>
      <c r="F2559" s="141"/>
      <c r="G2559" s="141"/>
      <c r="H2559" s="130"/>
    </row>
    <row r="2560" spans="1:8" s="289" customFormat="1" ht="24" customHeight="1" x14ac:dyDescent="0.2">
      <c r="A2560" s="130"/>
      <c r="B2560" s="130"/>
      <c r="C2560" s="130"/>
      <c r="D2560" s="130"/>
      <c r="E2560" s="140"/>
      <c r="F2560" s="141"/>
      <c r="G2560" s="141"/>
      <c r="H2560" s="130"/>
    </row>
    <row r="2561" spans="1:8" s="289" customFormat="1" ht="24" customHeight="1" x14ac:dyDescent="0.2">
      <c r="A2561" s="130"/>
      <c r="B2561" s="130"/>
      <c r="C2561" s="130"/>
      <c r="D2561" s="130"/>
      <c r="E2561" s="140"/>
      <c r="F2561" s="141"/>
      <c r="G2561" s="141"/>
      <c r="H2561" s="130"/>
    </row>
    <row r="2564" spans="1:8" s="289" customFormat="1" ht="24" customHeight="1" x14ac:dyDescent="0.2">
      <c r="A2564" s="130"/>
      <c r="B2564" s="130"/>
      <c r="C2564" s="130"/>
      <c r="D2564" s="130"/>
      <c r="E2564" s="140"/>
      <c r="F2564" s="141"/>
      <c r="G2564" s="141"/>
      <c r="H2564" s="130"/>
    </row>
    <row r="2565" spans="1:8" s="289" customFormat="1" ht="24" customHeight="1" x14ac:dyDescent="0.2">
      <c r="A2565" s="130"/>
      <c r="B2565" s="130"/>
      <c r="C2565" s="130"/>
      <c r="D2565" s="130"/>
      <c r="E2565" s="140"/>
      <c r="F2565" s="141"/>
      <c r="G2565" s="141"/>
      <c r="H2565" s="130"/>
    </row>
    <row r="2566" spans="1:8" s="289" customFormat="1" ht="24" customHeight="1" x14ac:dyDescent="0.2">
      <c r="A2566" s="130"/>
      <c r="B2566" s="130"/>
      <c r="C2566" s="130"/>
      <c r="D2566" s="130"/>
      <c r="E2566" s="140"/>
      <c r="F2566" s="141"/>
      <c r="G2566" s="141"/>
      <c r="H2566" s="130"/>
    </row>
    <row r="2567" spans="1:8" s="289" customFormat="1" ht="24" customHeight="1" x14ac:dyDescent="0.2">
      <c r="A2567" s="130"/>
      <c r="B2567" s="130"/>
      <c r="C2567" s="130"/>
      <c r="D2567" s="130"/>
      <c r="E2567" s="140"/>
      <c r="F2567" s="141"/>
      <c r="G2567" s="141"/>
      <c r="H2567" s="130"/>
    </row>
    <row r="2568" spans="1:8" s="289" customFormat="1" ht="24" customHeight="1" x14ac:dyDescent="0.2">
      <c r="A2568" s="130"/>
      <c r="B2568" s="130"/>
      <c r="C2568" s="130"/>
      <c r="D2568" s="130"/>
      <c r="E2568" s="140"/>
      <c r="F2568" s="141"/>
      <c r="G2568" s="141"/>
      <c r="H2568" s="130"/>
    </row>
    <row r="2569" spans="1:8" s="289" customFormat="1" ht="24" customHeight="1" x14ac:dyDescent="0.2">
      <c r="A2569" s="130"/>
      <c r="B2569" s="130"/>
      <c r="C2569" s="130"/>
      <c r="D2569" s="130"/>
      <c r="E2569" s="140"/>
      <c r="F2569" s="141"/>
      <c r="G2569" s="141"/>
      <c r="H2569" s="130"/>
    </row>
    <row r="2570" spans="1:8" s="289" customFormat="1" ht="24" customHeight="1" x14ac:dyDescent="0.2">
      <c r="A2570" s="130"/>
      <c r="B2570" s="130"/>
      <c r="C2570" s="130"/>
      <c r="D2570" s="130"/>
      <c r="E2570" s="140"/>
      <c r="F2570" s="141"/>
      <c r="G2570" s="141"/>
      <c r="H2570" s="130"/>
    </row>
    <row r="2571" spans="1:8" s="289" customFormat="1" ht="24" customHeight="1" x14ac:dyDescent="0.2">
      <c r="A2571" s="130"/>
      <c r="B2571" s="130"/>
      <c r="C2571" s="130"/>
      <c r="D2571" s="130"/>
      <c r="E2571" s="140"/>
      <c r="F2571" s="141"/>
      <c r="G2571" s="141"/>
      <c r="H2571" s="130"/>
    </row>
    <row r="2572" spans="1:8" s="289" customFormat="1" ht="24" customHeight="1" x14ac:dyDescent="0.2">
      <c r="A2572" s="130"/>
      <c r="B2572" s="130"/>
      <c r="C2572" s="130"/>
      <c r="D2572" s="130"/>
      <c r="E2572" s="140"/>
      <c r="F2572" s="141"/>
      <c r="G2572" s="141"/>
      <c r="H2572" s="130"/>
    </row>
    <row r="2586" spans="1:141" s="140" customFormat="1" ht="24" customHeight="1" x14ac:dyDescent="0.2">
      <c r="A2586" s="130"/>
      <c r="B2586" s="130"/>
      <c r="C2586" s="130"/>
      <c r="D2586" s="130"/>
      <c r="F2586" s="141"/>
      <c r="G2586" s="141"/>
      <c r="H2586" s="130"/>
      <c r="I2586" s="289"/>
      <c r="J2586" s="289"/>
      <c r="K2586" s="289"/>
      <c r="L2586" s="289"/>
      <c r="M2586" s="289"/>
      <c r="N2586" s="289"/>
      <c r="O2586" s="289"/>
      <c r="P2586" s="289"/>
      <c r="Q2586" s="289"/>
      <c r="R2586" s="289"/>
      <c r="S2586" s="289"/>
      <c r="T2586" s="289"/>
      <c r="U2586" s="290"/>
      <c r="V2586" s="290"/>
      <c r="W2586" s="290"/>
      <c r="X2586" s="290"/>
      <c r="Y2586" s="290"/>
      <c r="Z2586" s="290"/>
      <c r="AA2586" s="290"/>
      <c r="AB2586" s="290"/>
      <c r="AC2586" s="290"/>
      <c r="AD2586" s="290"/>
      <c r="AE2586" s="290"/>
      <c r="AF2586" s="290"/>
      <c r="AG2586" s="290"/>
      <c r="AH2586" s="290"/>
      <c r="AI2586" s="290"/>
      <c r="AJ2586" s="290"/>
      <c r="AK2586" s="290"/>
      <c r="AL2586" s="290"/>
      <c r="AM2586" s="290"/>
      <c r="AN2586" s="290"/>
      <c r="AO2586" s="290"/>
      <c r="AP2586" s="290"/>
      <c r="AQ2586" s="290"/>
      <c r="AR2586" s="290"/>
      <c r="AS2586" s="290"/>
      <c r="AT2586" s="290"/>
      <c r="AU2586" s="290"/>
      <c r="AV2586" s="290"/>
      <c r="AW2586" s="290"/>
      <c r="AX2586" s="290"/>
      <c r="AY2586" s="290"/>
      <c r="AZ2586" s="290"/>
      <c r="BA2586" s="290"/>
      <c r="BB2586" s="290"/>
      <c r="BC2586" s="290"/>
      <c r="BD2586" s="290"/>
      <c r="BE2586" s="290"/>
      <c r="BF2586" s="290"/>
      <c r="BG2586" s="290"/>
      <c r="BH2586" s="290"/>
      <c r="BI2586" s="290"/>
      <c r="BJ2586" s="290"/>
      <c r="BK2586" s="290"/>
      <c r="BL2586" s="290"/>
      <c r="BM2586" s="290"/>
      <c r="BN2586" s="290"/>
      <c r="BO2586" s="290"/>
      <c r="BP2586" s="290"/>
      <c r="BQ2586" s="290"/>
      <c r="BR2586" s="290"/>
      <c r="BS2586" s="290"/>
      <c r="BT2586" s="290"/>
      <c r="BU2586" s="290"/>
      <c r="BV2586" s="290"/>
      <c r="BW2586" s="290"/>
      <c r="BX2586" s="290"/>
      <c r="BY2586" s="290"/>
      <c r="BZ2586" s="290"/>
      <c r="CA2586" s="290"/>
      <c r="CB2586" s="290"/>
      <c r="CC2586" s="290"/>
      <c r="CD2586" s="290"/>
      <c r="CE2586" s="290"/>
      <c r="CF2586" s="290"/>
      <c r="CG2586" s="290"/>
      <c r="CH2586" s="290"/>
      <c r="CI2586" s="290"/>
      <c r="CJ2586" s="290"/>
      <c r="CK2586" s="290"/>
      <c r="CL2586" s="290"/>
      <c r="CM2586" s="290"/>
      <c r="CN2586" s="290"/>
      <c r="CO2586" s="290"/>
      <c r="CP2586" s="290"/>
      <c r="CQ2586" s="290"/>
      <c r="CR2586" s="290"/>
      <c r="CS2586" s="290"/>
      <c r="CT2586" s="290"/>
      <c r="CU2586" s="290"/>
      <c r="CV2586" s="290"/>
      <c r="CW2586" s="290"/>
      <c r="CX2586" s="290"/>
      <c r="CY2586" s="290"/>
      <c r="CZ2586" s="290"/>
      <c r="DA2586" s="290"/>
      <c r="DB2586" s="290"/>
      <c r="DC2586" s="290"/>
      <c r="DD2586" s="290"/>
      <c r="DE2586" s="290"/>
      <c r="DF2586" s="290"/>
      <c r="DG2586" s="290"/>
      <c r="DH2586" s="290"/>
      <c r="DI2586" s="290"/>
      <c r="DJ2586" s="290"/>
      <c r="DK2586" s="290"/>
      <c r="DL2586" s="290"/>
      <c r="DM2586" s="290"/>
      <c r="DN2586" s="290"/>
      <c r="DO2586" s="290"/>
      <c r="DP2586" s="290"/>
      <c r="DQ2586" s="290"/>
      <c r="DR2586" s="290"/>
      <c r="DS2586" s="290"/>
      <c r="DT2586" s="290"/>
      <c r="DU2586" s="290"/>
      <c r="DV2586" s="290"/>
      <c r="DW2586" s="290"/>
      <c r="DX2586" s="290"/>
      <c r="DY2586" s="290"/>
      <c r="DZ2586" s="290"/>
      <c r="EA2586" s="290"/>
      <c r="EB2586" s="290"/>
      <c r="EC2586" s="290"/>
      <c r="ED2586" s="290"/>
      <c r="EE2586" s="290"/>
      <c r="EF2586" s="290"/>
      <c r="EG2586" s="290"/>
      <c r="EH2586" s="290"/>
      <c r="EI2586" s="290"/>
      <c r="EJ2586" s="290"/>
      <c r="EK2586" s="290"/>
    </row>
    <row r="2588" spans="1:141" s="289" customFormat="1" ht="24" customHeight="1" x14ac:dyDescent="0.2">
      <c r="A2588" s="130"/>
      <c r="B2588" s="130"/>
      <c r="C2588" s="130"/>
      <c r="D2588" s="130"/>
      <c r="E2588" s="140"/>
      <c r="F2588" s="141"/>
      <c r="G2588" s="141"/>
      <c r="H2588" s="130"/>
    </row>
    <row r="2589" spans="1:141" s="289" customFormat="1" ht="24" customHeight="1" x14ac:dyDescent="0.2">
      <c r="A2589" s="130"/>
      <c r="B2589" s="130"/>
      <c r="C2589" s="130"/>
      <c r="D2589" s="130"/>
      <c r="E2589" s="140"/>
      <c r="F2589" s="141"/>
      <c r="G2589" s="141"/>
      <c r="H2589" s="130"/>
    </row>
    <row r="2590" spans="1:141" s="289" customFormat="1" ht="24" customHeight="1" x14ac:dyDescent="0.2">
      <c r="A2590" s="130"/>
      <c r="B2590" s="130"/>
      <c r="C2590" s="130"/>
      <c r="D2590" s="130"/>
      <c r="E2590" s="140"/>
      <c r="F2590" s="141"/>
      <c r="G2590" s="141"/>
      <c r="H2590" s="130"/>
    </row>
    <row r="2591" spans="1:141" s="289" customFormat="1" ht="24" customHeight="1" x14ac:dyDescent="0.2">
      <c r="A2591" s="130"/>
      <c r="B2591" s="130"/>
      <c r="C2591" s="130"/>
      <c r="D2591" s="130"/>
      <c r="E2591" s="140"/>
      <c r="F2591" s="141"/>
      <c r="G2591" s="141"/>
      <c r="H2591" s="130"/>
    </row>
    <row r="2592" spans="1:141" s="289" customFormat="1" ht="24" customHeight="1" x14ac:dyDescent="0.2">
      <c r="A2592" s="130"/>
      <c r="B2592" s="130"/>
      <c r="C2592" s="130"/>
      <c r="D2592" s="130"/>
      <c r="E2592" s="140"/>
      <c r="F2592" s="141"/>
      <c r="G2592" s="141"/>
      <c r="H2592" s="130"/>
    </row>
    <row r="2593" spans="1:8" s="289" customFormat="1" ht="24" customHeight="1" x14ac:dyDescent="0.2">
      <c r="A2593" s="130"/>
      <c r="B2593" s="130"/>
      <c r="C2593" s="130"/>
      <c r="D2593" s="130"/>
      <c r="E2593" s="140"/>
      <c r="F2593" s="141"/>
      <c r="G2593" s="141"/>
      <c r="H2593" s="130"/>
    </row>
    <row r="2594" spans="1:8" s="289" customFormat="1" ht="24" customHeight="1" x14ac:dyDescent="0.2">
      <c r="A2594" s="130"/>
      <c r="B2594" s="130"/>
      <c r="C2594" s="130"/>
      <c r="D2594" s="130"/>
      <c r="E2594" s="140"/>
      <c r="F2594" s="141"/>
      <c r="G2594" s="141"/>
      <c r="H2594" s="130"/>
    </row>
    <row r="2595" spans="1:8" s="289" customFormat="1" ht="24" customHeight="1" x14ac:dyDescent="0.2">
      <c r="A2595" s="130"/>
      <c r="B2595" s="130"/>
      <c r="C2595" s="130"/>
      <c r="D2595" s="130"/>
      <c r="E2595" s="140"/>
      <c r="F2595" s="141"/>
      <c r="G2595" s="141"/>
      <c r="H2595" s="130"/>
    </row>
    <row r="2596" spans="1:8" s="289" customFormat="1" ht="24" customHeight="1" x14ac:dyDescent="0.2">
      <c r="A2596" s="130"/>
      <c r="B2596" s="130"/>
      <c r="C2596" s="130"/>
      <c r="D2596" s="130"/>
      <c r="E2596" s="140"/>
      <c r="F2596" s="141"/>
      <c r="G2596" s="141"/>
      <c r="H2596" s="130"/>
    </row>
    <row r="2597" spans="1:8" s="289" customFormat="1" ht="24" customHeight="1" x14ac:dyDescent="0.2">
      <c r="A2597" s="130"/>
      <c r="B2597" s="130"/>
      <c r="C2597" s="130"/>
      <c r="D2597" s="130"/>
      <c r="E2597" s="140"/>
      <c r="F2597" s="141"/>
      <c r="G2597" s="141"/>
      <c r="H2597" s="130"/>
    </row>
    <row r="2598" spans="1:8" s="289" customFormat="1" ht="24" customHeight="1" x14ac:dyDescent="0.2">
      <c r="A2598" s="130"/>
      <c r="B2598" s="130"/>
      <c r="C2598" s="130"/>
      <c r="D2598" s="130"/>
      <c r="E2598" s="140"/>
      <c r="F2598" s="141"/>
      <c r="G2598" s="141"/>
      <c r="H2598" s="130"/>
    </row>
    <row r="2599" spans="1:8" s="289" customFormat="1" ht="24" customHeight="1" x14ac:dyDescent="0.2">
      <c r="A2599" s="130"/>
      <c r="B2599" s="130"/>
      <c r="C2599" s="130"/>
      <c r="D2599" s="130"/>
      <c r="E2599" s="140"/>
      <c r="F2599" s="141"/>
      <c r="G2599" s="141"/>
      <c r="H2599" s="130"/>
    </row>
    <row r="2600" spans="1:8" s="289" customFormat="1" ht="24" customHeight="1" x14ac:dyDescent="0.2">
      <c r="A2600" s="130"/>
      <c r="B2600" s="130"/>
      <c r="C2600" s="130"/>
      <c r="D2600" s="130"/>
      <c r="E2600" s="140"/>
      <c r="F2600" s="141"/>
      <c r="G2600" s="141"/>
      <c r="H2600" s="130"/>
    </row>
    <row r="2601" spans="1:8" s="289" customFormat="1" ht="24" customHeight="1" x14ac:dyDescent="0.2">
      <c r="A2601" s="130"/>
      <c r="B2601" s="130"/>
      <c r="C2601" s="130"/>
      <c r="D2601" s="130"/>
      <c r="E2601" s="140"/>
      <c r="F2601" s="141"/>
      <c r="G2601" s="141"/>
      <c r="H2601" s="130"/>
    </row>
    <row r="2604" spans="1:8" s="289" customFormat="1" ht="24" customHeight="1" x14ac:dyDescent="0.2">
      <c r="A2604" s="130"/>
      <c r="B2604" s="130"/>
      <c r="C2604" s="130"/>
      <c r="D2604" s="130"/>
      <c r="E2604" s="140"/>
      <c r="F2604" s="141"/>
      <c r="G2604" s="141"/>
      <c r="H2604" s="130"/>
    </row>
    <row r="2605" spans="1:8" s="289" customFormat="1" ht="24" customHeight="1" x14ac:dyDescent="0.2">
      <c r="A2605" s="130"/>
      <c r="B2605" s="130"/>
      <c r="C2605" s="130"/>
      <c r="D2605" s="130"/>
      <c r="E2605" s="140"/>
      <c r="F2605" s="141"/>
      <c r="G2605" s="141"/>
      <c r="H2605" s="130"/>
    </row>
    <row r="2606" spans="1:8" s="289" customFormat="1" ht="24" customHeight="1" x14ac:dyDescent="0.2">
      <c r="A2606" s="130"/>
      <c r="B2606" s="130"/>
      <c r="C2606" s="130"/>
      <c r="D2606" s="130"/>
      <c r="E2606" s="140"/>
      <c r="F2606" s="141"/>
      <c r="G2606" s="141"/>
      <c r="H2606" s="130"/>
    </row>
    <row r="2607" spans="1:8" s="289" customFormat="1" ht="24" customHeight="1" x14ac:dyDescent="0.2">
      <c r="A2607" s="130"/>
      <c r="B2607" s="130"/>
      <c r="C2607" s="130"/>
      <c r="D2607" s="130"/>
      <c r="E2607" s="140"/>
      <c r="F2607" s="141"/>
      <c r="G2607" s="141"/>
      <c r="H2607" s="130"/>
    </row>
    <row r="2608" spans="1:8" s="289" customFormat="1" ht="24" customHeight="1" x14ac:dyDescent="0.2">
      <c r="A2608" s="130"/>
      <c r="B2608" s="130"/>
      <c r="C2608" s="130"/>
      <c r="D2608" s="130"/>
      <c r="E2608" s="140"/>
      <c r="F2608" s="141"/>
      <c r="G2608" s="141"/>
      <c r="H2608" s="130"/>
    </row>
    <row r="2609" spans="1:8" s="289" customFormat="1" ht="24" customHeight="1" x14ac:dyDescent="0.2">
      <c r="A2609" s="130"/>
      <c r="B2609" s="130"/>
      <c r="C2609" s="130"/>
      <c r="D2609" s="130"/>
      <c r="E2609" s="140"/>
      <c r="F2609" s="141"/>
      <c r="G2609" s="141"/>
      <c r="H2609" s="130"/>
    </row>
    <row r="2610" spans="1:8" s="289" customFormat="1" ht="24" customHeight="1" x14ac:dyDescent="0.2">
      <c r="A2610" s="130"/>
      <c r="B2610" s="130"/>
      <c r="C2610" s="130"/>
      <c r="D2610" s="130"/>
      <c r="E2610" s="140"/>
      <c r="F2610" s="141"/>
      <c r="G2610" s="141"/>
      <c r="H2610" s="130"/>
    </row>
    <row r="2611" spans="1:8" s="289" customFormat="1" ht="24" customHeight="1" x14ac:dyDescent="0.2">
      <c r="A2611" s="130"/>
      <c r="B2611" s="130"/>
      <c r="C2611" s="130"/>
      <c r="D2611" s="130"/>
      <c r="E2611" s="140"/>
      <c r="F2611" s="141"/>
      <c r="G2611" s="141"/>
      <c r="H2611" s="130"/>
    </row>
    <row r="2614" spans="1:8" s="289" customFormat="1" ht="24" customHeight="1" x14ac:dyDescent="0.2">
      <c r="A2614" s="130"/>
      <c r="B2614" s="130"/>
      <c r="C2614" s="130"/>
      <c r="D2614" s="130"/>
      <c r="E2614" s="140"/>
      <c r="F2614" s="141"/>
      <c r="G2614" s="141"/>
      <c r="H2614" s="130"/>
    </row>
    <row r="2615" spans="1:8" s="289" customFormat="1" ht="24" customHeight="1" x14ac:dyDescent="0.2">
      <c r="A2615" s="130"/>
      <c r="B2615" s="130"/>
      <c r="C2615" s="130"/>
      <c r="D2615" s="130"/>
      <c r="E2615" s="140"/>
      <c r="F2615" s="141"/>
      <c r="G2615" s="141"/>
      <c r="H2615" s="130"/>
    </row>
    <row r="2616" spans="1:8" s="289" customFormat="1" ht="24" customHeight="1" x14ac:dyDescent="0.2">
      <c r="A2616" s="130"/>
      <c r="B2616" s="130"/>
      <c r="C2616" s="130"/>
      <c r="D2616" s="130"/>
      <c r="E2616" s="140"/>
      <c r="F2616" s="141"/>
      <c r="G2616" s="141"/>
      <c r="H2616" s="130"/>
    </row>
    <row r="2617" spans="1:8" s="289" customFormat="1" ht="24" customHeight="1" x14ac:dyDescent="0.2">
      <c r="A2617" s="130"/>
      <c r="B2617" s="130"/>
      <c r="C2617" s="130"/>
      <c r="D2617" s="130"/>
      <c r="E2617" s="140"/>
      <c r="F2617" s="141"/>
      <c r="G2617" s="141"/>
      <c r="H2617" s="130"/>
    </row>
    <row r="2618" spans="1:8" s="289" customFormat="1" ht="24" customHeight="1" x14ac:dyDescent="0.2">
      <c r="A2618" s="130"/>
      <c r="B2618" s="130"/>
      <c r="C2618" s="130"/>
      <c r="D2618" s="130"/>
      <c r="E2618" s="140"/>
      <c r="F2618" s="141"/>
      <c r="G2618" s="141"/>
      <c r="H2618" s="130"/>
    </row>
    <row r="2619" spans="1:8" s="289" customFormat="1" ht="24" customHeight="1" x14ac:dyDescent="0.2">
      <c r="A2619" s="130"/>
      <c r="B2619" s="130"/>
      <c r="C2619" s="130"/>
      <c r="D2619" s="130"/>
      <c r="E2619" s="140"/>
      <c r="F2619" s="141"/>
      <c r="G2619" s="141"/>
      <c r="H2619" s="130"/>
    </row>
    <row r="2620" spans="1:8" s="289" customFormat="1" ht="24" customHeight="1" x14ac:dyDescent="0.2">
      <c r="A2620" s="130"/>
      <c r="B2620" s="130"/>
      <c r="C2620" s="130"/>
      <c r="D2620" s="130"/>
      <c r="E2620" s="140"/>
      <c r="F2620" s="141"/>
      <c r="G2620" s="141"/>
      <c r="H2620" s="130"/>
    </row>
    <row r="2621" spans="1:8" s="289" customFormat="1" ht="24" customHeight="1" x14ac:dyDescent="0.2">
      <c r="A2621" s="130"/>
      <c r="B2621" s="130"/>
      <c r="C2621" s="130"/>
      <c r="D2621" s="130"/>
      <c r="E2621" s="140"/>
      <c r="F2621" s="141"/>
      <c r="G2621" s="141"/>
      <c r="H2621" s="130"/>
    </row>
    <row r="2622" spans="1:8" s="289" customFormat="1" ht="24" customHeight="1" x14ac:dyDescent="0.2">
      <c r="A2622" s="130"/>
      <c r="B2622" s="130"/>
      <c r="C2622" s="130"/>
      <c r="D2622" s="130"/>
      <c r="E2622" s="140"/>
      <c r="F2622" s="141"/>
      <c r="G2622" s="141"/>
      <c r="H2622" s="130"/>
    </row>
    <row r="2636" spans="1:141" s="140" customFormat="1" ht="24" customHeight="1" x14ac:dyDescent="0.2">
      <c r="A2636" s="130"/>
      <c r="B2636" s="130"/>
      <c r="C2636" s="130"/>
      <c r="D2636" s="130"/>
      <c r="F2636" s="141"/>
      <c r="G2636" s="141"/>
      <c r="H2636" s="130"/>
      <c r="I2636" s="289"/>
      <c r="J2636" s="289"/>
      <c r="K2636" s="289"/>
      <c r="L2636" s="289"/>
      <c r="M2636" s="289"/>
      <c r="N2636" s="289"/>
      <c r="O2636" s="289"/>
      <c r="P2636" s="289"/>
      <c r="Q2636" s="289"/>
      <c r="R2636" s="289"/>
      <c r="S2636" s="289"/>
      <c r="T2636" s="289"/>
      <c r="U2636" s="290"/>
      <c r="V2636" s="290"/>
      <c r="W2636" s="290"/>
      <c r="X2636" s="290"/>
      <c r="Y2636" s="290"/>
      <c r="Z2636" s="290"/>
      <c r="AA2636" s="290"/>
      <c r="AB2636" s="290"/>
      <c r="AC2636" s="290"/>
      <c r="AD2636" s="290"/>
      <c r="AE2636" s="290"/>
      <c r="AF2636" s="290"/>
      <c r="AG2636" s="290"/>
      <c r="AH2636" s="290"/>
      <c r="AI2636" s="290"/>
      <c r="AJ2636" s="290"/>
      <c r="AK2636" s="290"/>
      <c r="AL2636" s="290"/>
      <c r="AM2636" s="290"/>
      <c r="AN2636" s="290"/>
      <c r="AO2636" s="290"/>
      <c r="AP2636" s="290"/>
      <c r="AQ2636" s="290"/>
      <c r="AR2636" s="290"/>
      <c r="AS2636" s="290"/>
      <c r="AT2636" s="290"/>
      <c r="AU2636" s="290"/>
      <c r="AV2636" s="290"/>
      <c r="AW2636" s="290"/>
      <c r="AX2636" s="290"/>
      <c r="AY2636" s="290"/>
      <c r="AZ2636" s="290"/>
      <c r="BA2636" s="290"/>
      <c r="BB2636" s="290"/>
      <c r="BC2636" s="290"/>
      <c r="BD2636" s="290"/>
      <c r="BE2636" s="290"/>
      <c r="BF2636" s="290"/>
      <c r="BG2636" s="290"/>
      <c r="BH2636" s="290"/>
      <c r="BI2636" s="290"/>
      <c r="BJ2636" s="290"/>
      <c r="BK2636" s="290"/>
      <c r="BL2636" s="290"/>
      <c r="BM2636" s="290"/>
      <c r="BN2636" s="290"/>
      <c r="BO2636" s="290"/>
      <c r="BP2636" s="290"/>
      <c r="BQ2636" s="290"/>
      <c r="BR2636" s="290"/>
      <c r="BS2636" s="290"/>
      <c r="BT2636" s="290"/>
      <c r="BU2636" s="290"/>
      <c r="BV2636" s="290"/>
      <c r="BW2636" s="290"/>
      <c r="BX2636" s="290"/>
      <c r="BY2636" s="290"/>
      <c r="BZ2636" s="290"/>
      <c r="CA2636" s="290"/>
      <c r="CB2636" s="290"/>
      <c r="CC2636" s="290"/>
      <c r="CD2636" s="290"/>
      <c r="CE2636" s="290"/>
      <c r="CF2636" s="290"/>
      <c r="CG2636" s="290"/>
      <c r="CH2636" s="290"/>
      <c r="CI2636" s="290"/>
      <c r="CJ2636" s="290"/>
      <c r="CK2636" s="290"/>
      <c r="CL2636" s="290"/>
      <c r="CM2636" s="290"/>
      <c r="CN2636" s="290"/>
      <c r="CO2636" s="290"/>
      <c r="CP2636" s="290"/>
      <c r="CQ2636" s="290"/>
      <c r="CR2636" s="290"/>
      <c r="CS2636" s="290"/>
      <c r="CT2636" s="290"/>
      <c r="CU2636" s="290"/>
      <c r="CV2636" s="290"/>
      <c r="CW2636" s="290"/>
      <c r="CX2636" s="290"/>
      <c r="CY2636" s="290"/>
      <c r="CZ2636" s="290"/>
      <c r="DA2636" s="290"/>
      <c r="DB2636" s="290"/>
      <c r="DC2636" s="290"/>
      <c r="DD2636" s="290"/>
      <c r="DE2636" s="290"/>
      <c r="DF2636" s="290"/>
      <c r="DG2636" s="290"/>
      <c r="DH2636" s="290"/>
      <c r="DI2636" s="290"/>
      <c r="DJ2636" s="290"/>
      <c r="DK2636" s="290"/>
      <c r="DL2636" s="290"/>
      <c r="DM2636" s="290"/>
      <c r="DN2636" s="290"/>
      <c r="DO2636" s="290"/>
      <c r="DP2636" s="290"/>
      <c r="DQ2636" s="290"/>
      <c r="DR2636" s="290"/>
      <c r="DS2636" s="290"/>
      <c r="DT2636" s="290"/>
      <c r="DU2636" s="290"/>
      <c r="DV2636" s="290"/>
      <c r="DW2636" s="290"/>
      <c r="DX2636" s="290"/>
      <c r="DY2636" s="290"/>
      <c r="DZ2636" s="290"/>
      <c r="EA2636" s="290"/>
      <c r="EB2636" s="290"/>
      <c r="EC2636" s="290"/>
      <c r="ED2636" s="290"/>
      <c r="EE2636" s="290"/>
      <c r="EF2636" s="290"/>
      <c r="EG2636" s="290"/>
      <c r="EH2636" s="290"/>
      <c r="EI2636" s="290"/>
      <c r="EJ2636" s="290"/>
      <c r="EK2636" s="290"/>
    </row>
    <row r="2638" spans="1:141" s="289" customFormat="1" ht="24" customHeight="1" x14ac:dyDescent="0.2">
      <c r="A2638" s="130"/>
      <c r="B2638" s="130"/>
      <c r="C2638" s="130"/>
      <c r="D2638" s="130"/>
      <c r="E2638" s="140"/>
      <c r="F2638" s="141"/>
      <c r="G2638" s="141"/>
      <c r="H2638" s="130"/>
    </row>
    <row r="2639" spans="1:141" s="289" customFormat="1" ht="24" customHeight="1" x14ac:dyDescent="0.2">
      <c r="A2639" s="130"/>
      <c r="B2639" s="130"/>
      <c r="C2639" s="130"/>
      <c r="D2639" s="130"/>
      <c r="E2639" s="140"/>
      <c r="F2639" s="141"/>
      <c r="G2639" s="141"/>
      <c r="H2639" s="130"/>
    </row>
    <row r="2640" spans="1:141" s="289" customFormat="1" ht="24" customHeight="1" x14ac:dyDescent="0.2">
      <c r="A2640" s="130"/>
      <c r="B2640" s="130"/>
      <c r="C2640" s="130"/>
      <c r="D2640" s="130"/>
      <c r="E2640" s="140"/>
      <c r="F2640" s="141"/>
      <c r="G2640" s="141"/>
      <c r="H2640" s="130"/>
    </row>
    <row r="2641" spans="1:8" s="289" customFormat="1" ht="24" customHeight="1" x14ac:dyDescent="0.2">
      <c r="A2641" s="130"/>
      <c r="B2641" s="130"/>
      <c r="C2641" s="130"/>
      <c r="D2641" s="130"/>
      <c r="E2641" s="140"/>
      <c r="F2641" s="141"/>
      <c r="G2641" s="141"/>
      <c r="H2641" s="130"/>
    </row>
    <row r="2642" spans="1:8" s="289" customFormat="1" ht="24" customHeight="1" x14ac:dyDescent="0.2">
      <c r="A2642" s="130"/>
      <c r="B2642" s="130"/>
      <c r="C2642" s="130"/>
      <c r="D2642" s="130"/>
      <c r="E2642" s="140"/>
      <c r="F2642" s="141"/>
      <c r="G2642" s="141"/>
      <c r="H2642" s="130"/>
    </row>
    <row r="2643" spans="1:8" s="289" customFormat="1" ht="24" customHeight="1" x14ac:dyDescent="0.2">
      <c r="A2643" s="130"/>
      <c r="B2643" s="130"/>
      <c r="C2643" s="130"/>
      <c r="D2643" s="130"/>
      <c r="E2643" s="140"/>
      <c r="F2643" s="141"/>
      <c r="G2643" s="141"/>
      <c r="H2643" s="130"/>
    </row>
    <row r="2644" spans="1:8" s="289" customFormat="1" ht="24" customHeight="1" x14ac:dyDescent="0.2">
      <c r="A2644" s="130"/>
      <c r="B2644" s="130"/>
      <c r="C2644" s="130"/>
      <c r="D2644" s="130"/>
      <c r="E2644" s="140"/>
      <c r="F2644" s="141"/>
      <c r="G2644" s="141"/>
      <c r="H2644" s="130"/>
    </row>
    <row r="2645" spans="1:8" s="289" customFormat="1" ht="24" customHeight="1" x14ac:dyDescent="0.2">
      <c r="A2645" s="130"/>
      <c r="B2645" s="130"/>
      <c r="C2645" s="130"/>
      <c r="D2645" s="130"/>
      <c r="E2645" s="140"/>
      <c r="F2645" s="141"/>
      <c r="G2645" s="141"/>
      <c r="H2645" s="130"/>
    </row>
    <row r="2646" spans="1:8" s="289" customFormat="1" ht="24" customHeight="1" x14ac:dyDescent="0.2">
      <c r="A2646" s="130"/>
      <c r="B2646" s="130"/>
      <c r="C2646" s="130"/>
      <c r="D2646" s="130"/>
      <c r="E2646" s="140"/>
      <c r="F2646" s="141"/>
      <c r="G2646" s="141"/>
      <c r="H2646" s="130"/>
    </row>
    <row r="2647" spans="1:8" s="289" customFormat="1" ht="24" customHeight="1" x14ac:dyDescent="0.2">
      <c r="A2647" s="130"/>
      <c r="B2647" s="130"/>
      <c r="C2647" s="130"/>
      <c r="D2647" s="130"/>
      <c r="E2647" s="140"/>
      <c r="F2647" s="141"/>
      <c r="G2647" s="141"/>
      <c r="H2647" s="130"/>
    </row>
    <row r="2648" spans="1:8" s="289" customFormat="1" ht="24" customHeight="1" x14ac:dyDescent="0.2">
      <c r="A2648" s="130"/>
      <c r="B2648" s="130"/>
      <c r="C2648" s="130"/>
      <c r="D2648" s="130"/>
      <c r="E2648" s="140"/>
      <c r="F2648" s="141"/>
      <c r="G2648" s="141"/>
      <c r="H2648" s="130"/>
    </row>
    <row r="2649" spans="1:8" s="289" customFormat="1" ht="24" customHeight="1" x14ac:dyDescent="0.2">
      <c r="A2649" s="130"/>
      <c r="B2649" s="130"/>
      <c r="C2649" s="130"/>
      <c r="D2649" s="130"/>
      <c r="E2649" s="140"/>
      <c r="F2649" s="141"/>
      <c r="G2649" s="141"/>
      <c r="H2649" s="130"/>
    </row>
    <row r="2650" spans="1:8" s="289" customFormat="1" ht="24" customHeight="1" x14ac:dyDescent="0.2">
      <c r="A2650" s="130"/>
      <c r="B2650" s="130"/>
      <c r="C2650" s="130"/>
      <c r="D2650" s="130"/>
      <c r="E2650" s="140"/>
      <c r="F2650" s="141"/>
      <c r="G2650" s="141"/>
      <c r="H2650" s="130"/>
    </row>
    <row r="2651" spans="1:8" s="289" customFormat="1" ht="24" customHeight="1" x14ac:dyDescent="0.2">
      <c r="A2651" s="130"/>
      <c r="B2651" s="130"/>
      <c r="C2651" s="130"/>
      <c r="D2651" s="130"/>
      <c r="E2651" s="140"/>
      <c r="F2651" s="141"/>
      <c r="G2651" s="141"/>
      <c r="H2651" s="130"/>
    </row>
    <row r="2654" spans="1:8" s="289" customFormat="1" ht="24" customHeight="1" x14ac:dyDescent="0.2">
      <c r="A2654" s="130"/>
      <c r="B2654" s="130"/>
      <c r="C2654" s="130"/>
      <c r="D2654" s="130"/>
      <c r="E2654" s="140"/>
      <c r="F2654" s="141"/>
      <c r="G2654" s="141"/>
      <c r="H2654" s="130"/>
    </row>
    <row r="2655" spans="1:8" s="289" customFormat="1" ht="24" customHeight="1" x14ac:dyDescent="0.2">
      <c r="A2655" s="130"/>
      <c r="B2655" s="130"/>
      <c r="C2655" s="130"/>
      <c r="D2655" s="130"/>
      <c r="E2655" s="140"/>
      <c r="F2655" s="141"/>
      <c r="G2655" s="141"/>
      <c r="H2655" s="130"/>
    </row>
    <row r="2656" spans="1:8" s="289" customFormat="1" ht="24" customHeight="1" x14ac:dyDescent="0.2">
      <c r="A2656" s="130"/>
      <c r="B2656" s="130"/>
      <c r="C2656" s="130"/>
      <c r="D2656" s="130"/>
      <c r="E2656" s="140"/>
      <c r="F2656" s="141"/>
      <c r="G2656" s="141"/>
      <c r="H2656" s="130"/>
    </row>
    <row r="2657" spans="1:8" s="289" customFormat="1" ht="24" customHeight="1" x14ac:dyDescent="0.2">
      <c r="A2657" s="130"/>
      <c r="B2657" s="130"/>
      <c r="C2657" s="130"/>
      <c r="D2657" s="130"/>
      <c r="E2657" s="140"/>
      <c r="F2657" s="141"/>
      <c r="G2657" s="141"/>
      <c r="H2657" s="130"/>
    </row>
    <row r="2658" spans="1:8" s="289" customFormat="1" ht="24" customHeight="1" x14ac:dyDescent="0.2">
      <c r="A2658" s="130"/>
      <c r="B2658" s="130"/>
      <c r="C2658" s="130"/>
      <c r="D2658" s="130"/>
      <c r="E2658" s="140"/>
      <c r="F2658" s="141"/>
      <c r="G2658" s="141"/>
      <c r="H2658" s="130"/>
    </row>
    <row r="2659" spans="1:8" s="289" customFormat="1" ht="24" customHeight="1" x14ac:dyDescent="0.2">
      <c r="A2659" s="130"/>
      <c r="B2659" s="130"/>
      <c r="C2659" s="130"/>
      <c r="D2659" s="130"/>
      <c r="E2659" s="140"/>
      <c r="F2659" s="141"/>
      <c r="G2659" s="141"/>
      <c r="H2659" s="130"/>
    </row>
    <row r="2660" spans="1:8" s="289" customFormat="1" ht="24" customHeight="1" x14ac:dyDescent="0.2">
      <c r="A2660" s="130"/>
      <c r="B2660" s="130"/>
      <c r="C2660" s="130"/>
      <c r="D2660" s="130"/>
      <c r="E2660" s="140"/>
      <c r="F2660" s="141"/>
      <c r="G2660" s="141"/>
      <c r="H2660" s="130"/>
    </row>
    <row r="2661" spans="1:8" s="289" customFormat="1" ht="24" customHeight="1" x14ac:dyDescent="0.2">
      <c r="A2661" s="130"/>
      <c r="B2661" s="130"/>
      <c r="C2661" s="130"/>
      <c r="D2661" s="130"/>
      <c r="E2661" s="140"/>
      <c r="F2661" s="141"/>
      <c r="G2661" s="141"/>
      <c r="H2661" s="130"/>
    </row>
    <row r="2664" spans="1:8" s="289" customFormat="1" ht="24" customHeight="1" x14ac:dyDescent="0.2">
      <c r="A2664" s="130"/>
      <c r="B2664" s="130"/>
      <c r="C2664" s="130"/>
      <c r="D2664" s="130"/>
      <c r="E2664" s="140"/>
      <c r="F2664" s="141"/>
      <c r="G2664" s="141"/>
      <c r="H2664" s="130"/>
    </row>
    <row r="2665" spans="1:8" s="289" customFormat="1" ht="24" customHeight="1" x14ac:dyDescent="0.2">
      <c r="A2665" s="130"/>
      <c r="B2665" s="130"/>
      <c r="C2665" s="130"/>
      <c r="D2665" s="130"/>
      <c r="E2665" s="140"/>
      <c r="F2665" s="141"/>
      <c r="G2665" s="141"/>
      <c r="H2665" s="130"/>
    </row>
    <row r="2666" spans="1:8" s="289" customFormat="1" ht="24" customHeight="1" x14ac:dyDescent="0.2">
      <c r="A2666" s="130"/>
      <c r="B2666" s="130"/>
      <c r="C2666" s="130"/>
      <c r="D2666" s="130"/>
      <c r="E2666" s="140"/>
      <c r="F2666" s="141"/>
      <c r="G2666" s="141"/>
      <c r="H2666" s="130"/>
    </row>
    <row r="2667" spans="1:8" s="289" customFormat="1" ht="24" customHeight="1" x14ac:dyDescent="0.2">
      <c r="A2667" s="130"/>
      <c r="B2667" s="130"/>
      <c r="C2667" s="130"/>
      <c r="D2667" s="130"/>
      <c r="E2667" s="140"/>
      <c r="F2667" s="141"/>
      <c r="G2667" s="141"/>
      <c r="H2667" s="130"/>
    </row>
    <row r="2668" spans="1:8" s="289" customFormat="1" ht="24" customHeight="1" x14ac:dyDescent="0.2">
      <c r="A2668" s="130"/>
      <c r="B2668" s="130"/>
      <c r="C2668" s="130"/>
      <c r="D2668" s="130"/>
      <c r="E2668" s="140"/>
      <c r="F2668" s="141"/>
      <c r="G2668" s="141"/>
      <c r="H2668" s="130"/>
    </row>
    <row r="2669" spans="1:8" s="289" customFormat="1" ht="24" customHeight="1" x14ac:dyDescent="0.2">
      <c r="A2669" s="130"/>
      <c r="B2669" s="130"/>
      <c r="C2669" s="130"/>
      <c r="D2669" s="130"/>
      <c r="E2669" s="140"/>
      <c r="F2669" s="141"/>
      <c r="G2669" s="141"/>
      <c r="H2669" s="130"/>
    </row>
    <row r="2670" spans="1:8" s="289" customFormat="1" ht="24" customHeight="1" x14ac:dyDescent="0.2">
      <c r="A2670" s="130"/>
      <c r="B2670" s="130"/>
      <c r="C2670" s="130"/>
      <c r="D2670" s="130"/>
      <c r="E2670" s="140"/>
      <c r="F2670" s="141"/>
      <c r="G2670" s="141"/>
      <c r="H2670" s="130"/>
    </row>
    <row r="2671" spans="1:8" s="289" customFormat="1" ht="24" customHeight="1" x14ac:dyDescent="0.2">
      <c r="A2671" s="130"/>
      <c r="B2671" s="130"/>
      <c r="C2671" s="130"/>
      <c r="D2671" s="130"/>
      <c r="E2671" s="140"/>
      <c r="F2671" s="141"/>
      <c r="G2671" s="141"/>
      <c r="H2671" s="130"/>
    </row>
    <row r="2672" spans="1:8" s="289" customFormat="1" ht="24" customHeight="1" x14ac:dyDescent="0.2">
      <c r="A2672" s="130"/>
      <c r="B2672" s="130"/>
      <c r="C2672" s="130"/>
      <c r="D2672" s="130"/>
      <c r="E2672" s="140"/>
      <c r="F2672" s="141"/>
      <c r="G2672" s="141"/>
      <c r="H2672" s="130"/>
    </row>
    <row r="2686" spans="1:141" s="140" customFormat="1" ht="24" customHeight="1" x14ac:dyDescent="0.2">
      <c r="A2686" s="130"/>
      <c r="B2686" s="130"/>
      <c r="C2686" s="130"/>
      <c r="D2686" s="130"/>
      <c r="F2686" s="141"/>
      <c r="G2686" s="141"/>
      <c r="H2686" s="130"/>
      <c r="I2686" s="289"/>
      <c r="J2686" s="289"/>
      <c r="K2686" s="289"/>
      <c r="L2686" s="289"/>
      <c r="M2686" s="289"/>
      <c r="N2686" s="289"/>
      <c r="O2686" s="289"/>
      <c r="P2686" s="289"/>
      <c r="Q2686" s="289"/>
      <c r="R2686" s="289"/>
      <c r="S2686" s="289"/>
      <c r="T2686" s="289"/>
      <c r="U2686" s="290"/>
      <c r="V2686" s="290"/>
      <c r="W2686" s="290"/>
      <c r="X2686" s="290"/>
      <c r="Y2686" s="290"/>
      <c r="Z2686" s="290"/>
      <c r="AA2686" s="290"/>
      <c r="AB2686" s="290"/>
      <c r="AC2686" s="290"/>
      <c r="AD2686" s="290"/>
      <c r="AE2686" s="290"/>
      <c r="AF2686" s="290"/>
      <c r="AG2686" s="290"/>
      <c r="AH2686" s="290"/>
      <c r="AI2686" s="290"/>
      <c r="AJ2686" s="290"/>
      <c r="AK2686" s="290"/>
      <c r="AL2686" s="290"/>
      <c r="AM2686" s="290"/>
      <c r="AN2686" s="290"/>
      <c r="AO2686" s="290"/>
      <c r="AP2686" s="290"/>
      <c r="AQ2686" s="290"/>
      <c r="AR2686" s="290"/>
      <c r="AS2686" s="290"/>
      <c r="AT2686" s="290"/>
      <c r="AU2686" s="290"/>
      <c r="AV2686" s="290"/>
      <c r="AW2686" s="290"/>
      <c r="AX2686" s="290"/>
      <c r="AY2686" s="290"/>
      <c r="AZ2686" s="290"/>
      <c r="BA2686" s="290"/>
      <c r="BB2686" s="290"/>
      <c r="BC2686" s="290"/>
      <c r="BD2686" s="290"/>
      <c r="BE2686" s="290"/>
      <c r="BF2686" s="290"/>
      <c r="BG2686" s="290"/>
      <c r="BH2686" s="290"/>
      <c r="BI2686" s="290"/>
      <c r="BJ2686" s="290"/>
      <c r="BK2686" s="290"/>
      <c r="BL2686" s="290"/>
      <c r="BM2686" s="290"/>
      <c r="BN2686" s="290"/>
      <c r="BO2686" s="290"/>
      <c r="BP2686" s="290"/>
      <c r="BQ2686" s="290"/>
      <c r="BR2686" s="290"/>
      <c r="BS2686" s="290"/>
      <c r="BT2686" s="290"/>
      <c r="BU2686" s="290"/>
      <c r="BV2686" s="290"/>
      <c r="BW2686" s="290"/>
      <c r="BX2686" s="290"/>
      <c r="BY2686" s="290"/>
      <c r="BZ2686" s="290"/>
      <c r="CA2686" s="290"/>
      <c r="CB2686" s="290"/>
      <c r="CC2686" s="290"/>
      <c r="CD2686" s="290"/>
      <c r="CE2686" s="290"/>
      <c r="CF2686" s="290"/>
      <c r="CG2686" s="290"/>
      <c r="CH2686" s="290"/>
      <c r="CI2686" s="290"/>
      <c r="CJ2686" s="290"/>
      <c r="CK2686" s="290"/>
      <c r="CL2686" s="290"/>
      <c r="CM2686" s="290"/>
      <c r="CN2686" s="290"/>
      <c r="CO2686" s="290"/>
      <c r="CP2686" s="290"/>
      <c r="CQ2686" s="290"/>
      <c r="CR2686" s="290"/>
      <c r="CS2686" s="290"/>
      <c r="CT2686" s="290"/>
      <c r="CU2686" s="290"/>
      <c r="CV2686" s="290"/>
      <c r="CW2686" s="290"/>
      <c r="CX2686" s="290"/>
      <c r="CY2686" s="290"/>
      <c r="CZ2686" s="290"/>
      <c r="DA2686" s="290"/>
      <c r="DB2686" s="290"/>
      <c r="DC2686" s="290"/>
      <c r="DD2686" s="290"/>
      <c r="DE2686" s="290"/>
      <c r="DF2686" s="290"/>
      <c r="DG2686" s="290"/>
      <c r="DH2686" s="290"/>
      <c r="DI2686" s="290"/>
      <c r="DJ2686" s="290"/>
      <c r="DK2686" s="290"/>
      <c r="DL2686" s="290"/>
      <c r="DM2686" s="290"/>
      <c r="DN2686" s="290"/>
      <c r="DO2686" s="290"/>
      <c r="DP2686" s="290"/>
      <c r="DQ2686" s="290"/>
      <c r="DR2686" s="290"/>
      <c r="DS2686" s="290"/>
      <c r="DT2686" s="290"/>
      <c r="DU2686" s="290"/>
      <c r="DV2686" s="290"/>
      <c r="DW2686" s="290"/>
      <c r="DX2686" s="290"/>
      <c r="DY2686" s="290"/>
      <c r="DZ2686" s="290"/>
      <c r="EA2686" s="290"/>
      <c r="EB2686" s="290"/>
      <c r="EC2686" s="290"/>
      <c r="ED2686" s="290"/>
      <c r="EE2686" s="290"/>
      <c r="EF2686" s="290"/>
      <c r="EG2686" s="290"/>
      <c r="EH2686" s="290"/>
      <c r="EI2686" s="290"/>
      <c r="EJ2686" s="290"/>
      <c r="EK2686" s="290"/>
    </row>
    <row r="2688" spans="1:141" s="289" customFormat="1" ht="24" customHeight="1" x14ac:dyDescent="0.2">
      <c r="A2688" s="130"/>
      <c r="B2688" s="130"/>
      <c r="C2688" s="130"/>
      <c r="D2688" s="130"/>
      <c r="E2688" s="140"/>
      <c r="F2688" s="141"/>
      <c r="G2688" s="141"/>
      <c r="H2688" s="130"/>
    </row>
    <row r="2689" spans="1:8" s="289" customFormat="1" ht="24" customHeight="1" x14ac:dyDescent="0.2">
      <c r="A2689" s="130"/>
      <c r="B2689" s="130"/>
      <c r="C2689" s="130"/>
      <c r="D2689" s="130"/>
      <c r="E2689" s="140"/>
      <c r="F2689" s="141"/>
      <c r="G2689" s="141"/>
      <c r="H2689" s="130"/>
    </row>
    <row r="2690" spans="1:8" s="289" customFormat="1" ht="24" customHeight="1" x14ac:dyDescent="0.2">
      <c r="A2690" s="130"/>
      <c r="B2690" s="130"/>
      <c r="C2690" s="130"/>
      <c r="D2690" s="130"/>
      <c r="E2690" s="140"/>
      <c r="F2690" s="141"/>
      <c r="G2690" s="141"/>
      <c r="H2690" s="130"/>
    </row>
    <row r="2691" spans="1:8" s="289" customFormat="1" ht="24" customHeight="1" x14ac:dyDescent="0.2">
      <c r="A2691" s="130"/>
      <c r="B2691" s="130"/>
      <c r="C2691" s="130"/>
      <c r="D2691" s="130"/>
      <c r="E2691" s="140"/>
      <c r="F2691" s="141"/>
      <c r="G2691" s="141"/>
      <c r="H2691" s="130"/>
    </row>
    <row r="2692" spans="1:8" s="289" customFormat="1" ht="24" customHeight="1" x14ac:dyDescent="0.2">
      <c r="A2692" s="130"/>
      <c r="B2692" s="130"/>
      <c r="C2692" s="130"/>
      <c r="D2692" s="130"/>
      <c r="E2692" s="140"/>
      <c r="F2692" s="141"/>
      <c r="G2692" s="141"/>
      <c r="H2692" s="130"/>
    </row>
    <row r="2693" spans="1:8" s="289" customFormat="1" ht="24" customHeight="1" x14ac:dyDescent="0.2">
      <c r="A2693" s="130"/>
      <c r="B2693" s="130"/>
      <c r="C2693" s="130"/>
      <c r="D2693" s="130"/>
      <c r="E2693" s="140"/>
      <c r="F2693" s="141"/>
      <c r="G2693" s="141"/>
      <c r="H2693" s="130"/>
    </row>
    <row r="2694" spans="1:8" s="289" customFormat="1" ht="24" customHeight="1" x14ac:dyDescent="0.2">
      <c r="A2694" s="130"/>
      <c r="B2694" s="130"/>
      <c r="C2694" s="130"/>
      <c r="D2694" s="130"/>
      <c r="E2694" s="140"/>
      <c r="F2694" s="141"/>
      <c r="G2694" s="141"/>
      <c r="H2694" s="130"/>
    </row>
    <row r="2695" spans="1:8" s="289" customFormat="1" ht="24" customHeight="1" x14ac:dyDescent="0.2">
      <c r="A2695" s="130"/>
      <c r="B2695" s="130"/>
      <c r="C2695" s="130"/>
      <c r="D2695" s="130"/>
      <c r="E2695" s="140"/>
      <c r="F2695" s="141"/>
      <c r="G2695" s="141"/>
      <c r="H2695" s="130"/>
    </row>
    <row r="2696" spans="1:8" s="289" customFormat="1" ht="24" customHeight="1" x14ac:dyDescent="0.2">
      <c r="A2696" s="130"/>
      <c r="B2696" s="130"/>
      <c r="C2696" s="130"/>
      <c r="D2696" s="130"/>
      <c r="E2696" s="140"/>
      <c r="F2696" s="141"/>
      <c r="G2696" s="141"/>
      <c r="H2696" s="130"/>
    </row>
    <row r="2697" spans="1:8" s="289" customFormat="1" ht="24" customHeight="1" x14ac:dyDescent="0.2">
      <c r="A2697" s="130"/>
      <c r="B2697" s="130"/>
      <c r="C2697" s="130"/>
      <c r="D2697" s="130"/>
      <c r="E2697" s="140"/>
      <c r="F2697" s="141"/>
      <c r="G2697" s="141"/>
      <c r="H2697" s="130"/>
    </row>
    <row r="2698" spans="1:8" s="289" customFormat="1" ht="24" customHeight="1" x14ac:dyDescent="0.2">
      <c r="A2698" s="130"/>
      <c r="B2698" s="130"/>
      <c r="C2698" s="130"/>
      <c r="D2698" s="130"/>
      <c r="E2698" s="140"/>
      <c r="F2698" s="141"/>
      <c r="G2698" s="141"/>
      <c r="H2698" s="130"/>
    </row>
    <row r="2699" spans="1:8" s="289" customFormat="1" ht="24" customHeight="1" x14ac:dyDescent="0.2">
      <c r="A2699" s="130"/>
      <c r="B2699" s="130"/>
      <c r="C2699" s="130"/>
      <c r="D2699" s="130"/>
      <c r="E2699" s="140"/>
      <c r="F2699" s="141"/>
      <c r="G2699" s="141"/>
      <c r="H2699" s="130"/>
    </row>
    <row r="2700" spans="1:8" s="289" customFormat="1" ht="24" customHeight="1" x14ac:dyDescent="0.2">
      <c r="A2700" s="130"/>
      <c r="B2700" s="130"/>
      <c r="C2700" s="130"/>
      <c r="D2700" s="130"/>
      <c r="E2700" s="140"/>
      <c r="F2700" s="141"/>
      <c r="G2700" s="141"/>
      <c r="H2700" s="130"/>
    </row>
    <row r="2701" spans="1:8" s="289" customFormat="1" ht="24" customHeight="1" x14ac:dyDescent="0.2">
      <c r="A2701" s="130"/>
      <c r="B2701" s="130"/>
      <c r="C2701" s="130"/>
      <c r="D2701" s="130"/>
      <c r="E2701" s="140"/>
      <c r="F2701" s="141"/>
      <c r="G2701" s="141"/>
      <c r="H2701" s="130"/>
    </row>
    <row r="2704" spans="1:8" s="289" customFormat="1" ht="24" customHeight="1" x14ac:dyDescent="0.2">
      <c r="A2704" s="130"/>
      <c r="B2704" s="130"/>
      <c r="C2704" s="130"/>
      <c r="D2704" s="130"/>
      <c r="E2704" s="140"/>
      <c r="F2704" s="141"/>
      <c r="G2704" s="141"/>
      <c r="H2704" s="130"/>
    </row>
    <row r="2705" spans="1:8" s="289" customFormat="1" ht="24" customHeight="1" x14ac:dyDescent="0.2">
      <c r="A2705" s="130"/>
      <c r="B2705" s="130"/>
      <c r="C2705" s="130"/>
      <c r="D2705" s="130"/>
      <c r="E2705" s="140"/>
      <c r="F2705" s="141"/>
      <c r="G2705" s="141"/>
      <c r="H2705" s="130"/>
    </row>
    <row r="2706" spans="1:8" s="289" customFormat="1" ht="24" customHeight="1" x14ac:dyDescent="0.2">
      <c r="A2706" s="130"/>
      <c r="B2706" s="130"/>
      <c r="C2706" s="130"/>
      <c r="D2706" s="130"/>
      <c r="E2706" s="140"/>
      <c r="F2706" s="141"/>
      <c r="G2706" s="141"/>
      <c r="H2706" s="130"/>
    </row>
    <row r="2707" spans="1:8" s="289" customFormat="1" ht="24" customHeight="1" x14ac:dyDescent="0.2">
      <c r="A2707" s="130"/>
      <c r="B2707" s="130"/>
      <c r="C2707" s="130"/>
      <c r="D2707" s="130"/>
      <c r="E2707" s="140"/>
      <c r="F2707" s="141"/>
      <c r="G2707" s="141"/>
      <c r="H2707" s="130"/>
    </row>
    <row r="2708" spans="1:8" s="289" customFormat="1" ht="24" customHeight="1" x14ac:dyDescent="0.2">
      <c r="A2708" s="130"/>
      <c r="B2708" s="130"/>
      <c r="C2708" s="130"/>
      <c r="D2708" s="130"/>
      <c r="E2708" s="140"/>
      <c r="F2708" s="141"/>
      <c r="G2708" s="141"/>
      <c r="H2708" s="130"/>
    </row>
    <row r="2709" spans="1:8" s="289" customFormat="1" ht="24" customHeight="1" x14ac:dyDescent="0.2">
      <c r="A2709" s="130"/>
      <c r="B2709" s="130"/>
      <c r="C2709" s="130"/>
      <c r="D2709" s="130"/>
      <c r="E2709" s="140"/>
      <c r="F2709" s="141"/>
      <c r="G2709" s="141"/>
      <c r="H2709" s="130"/>
    </row>
    <row r="2710" spans="1:8" s="289" customFormat="1" ht="24" customHeight="1" x14ac:dyDescent="0.2">
      <c r="A2710" s="130"/>
      <c r="B2710" s="130"/>
      <c r="C2710" s="130"/>
      <c r="D2710" s="130"/>
      <c r="E2710" s="140"/>
      <c r="F2710" s="141"/>
      <c r="G2710" s="141"/>
      <c r="H2710" s="130"/>
    </row>
    <row r="2711" spans="1:8" s="289" customFormat="1" ht="24" customHeight="1" x14ac:dyDescent="0.2">
      <c r="A2711" s="130"/>
      <c r="B2711" s="130"/>
      <c r="C2711" s="130"/>
      <c r="D2711" s="130"/>
      <c r="E2711" s="140"/>
      <c r="F2711" s="141"/>
      <c r="G2711" s="141"/>
      <c r="H2711" s="130"/>
    </row>
    <row r="2714" spans="1:8" s="289" customFormat="1" ht="24" customHeight="1" x14ac:dyDescent="0.2">
      <c r="A2714" s="130"/>
      <c r="B2714" s="130"/>
      <c r="C2714" s="130"/>
      <c r="D2714" s="130"/>
      <c r="E2714" s="140"/>
      <c r="F2714" s="141"/>
      <c r="G2714" s="141"/>
      <c r="H2714" s="130"/>
    </row>
    <row r="2715" spans="1:8" s="289" customFormat="1" ht="24" customHeight="1" x14ac:dyDescent="0.2">
      <c r="A2715" s="130"/>
      <c r="B2715" s="130"/>
      <c r="C2715" s="130"/>
      <c r="D2715" s="130"/>
      <c r="E2715" s="140"/>
      <c r="F2715" s="141"/>
      <c r="G2715" s="141"/>
      <c r="H2715" s="130"/>
    </row>
    <row r="2716" spans="1:8" s="289" customFormat="1" ht="24" customHeight="1" x14ac:dyDescent="0.2">
      <c r="A2716" s="130"/>
      <c r="B2716" s="130"/>
      <c r="C2716" s="130"/>
      <c r="D2716" s="130"/>
      <c r="E2716" s="140"/>
      <c r="F2716" s="141"/>
      <c r="G2716" s="141"/>
      <c r="H2716" s="130"/>
    </row>
    <row r="2717" spans="1:8" s="289" customFormat="1" ht="24" customHeight="1" x14ac:dyDescent="0.2">
      <c r="A2717" s="130"/>
      <c r="B2717" s="130"/>
      <c r="C2717" s="130"/>
      <c r="D2717" s="130"/>
      <c r="E2717" s="140"/>
      <c r="F2717" s="141"/>
      <c r="G2717" s="141"/>
      <c r="H2717" s="130"/>
    </row>
    <row r="2718" spans="1:8" s="289" customFormat="1" ht="24" customHeight="1" x14ac:dyDescent="0.2">
      <c r="A2718" s="130"/>
      <c r="B2718" s="130"/>
      <c r="C2718" s="130"/>
      <c r="D2718" s="130"/>
      <c r="E2718" s="140"/>
      <c r="F2718" s="141"/>
      <c r="G2718" s="141"/>
      <c r="H2718" s="130"/>
    </row>
    <row r="2719" spans="1:8" s="289" customFormat="1" ht="24" customHeight="1" x14ac:dyDescent="0.2">
      <c r="A2719" s="130"/>
      <c r="B2719" s="130"/>
      <c r="C2719" s="130"/>
      <c r="D2719" s="130"/>
      <c r="E2719" s="140"/>
      <c r="F2719" s="141"/>
      <c r="G2719" s="141"/>
      <c r="H2719" s="130"/>
    </row>
    <row r="2720" spans="1:8" s="289" customFormat="1" ht="24" customHeight="1" x14ac:dyDescent="0.2">
      <c r="A2720" s="130"/>
      <c r="B2720" s="130"/>
      <c r="C2720" s="130"/>
      <c r="D2720" s="130"/>
      <c r="E2720" s="140"/>
      <c r="F2720" s="141"/>
      <c r="G2720" s="141"/>
      <c r="H2720" s="130"/>
    </row>
    <row r="2721" spans="1:141" s="289" customFormat="1" ht="24" customHeight="1" x14ac:dyDescent="0.2">
      <c r="A2721" s="130"/>
      <c r="B2721" s="130"/>
      <c r="C2721" s="130"/>
      <c r="D2721" s="130"/>
      <c r="E2721" s="140"/>
      <c r="F2721" s="141"/>
      <c r="G2721" s="141"/>
      <c r="H2721" s="130"/>
    </row>
    <row r="2722" spans="1:141" s="289" customFormat="1" ht="24" customHeight="1" x14ac:dyDescent="0.2">
      <c r="A2722" s="130"/>
      <c r="B2722" s="130"/>
      <c r="C2722" s="130"/>
      <c r="D2722" s="130"/>
      <c r="E2722" s="140"/>
      <c r="F2722" s="141"/>
      <c r="G2722" s="141"/>
      <c r="H2722" s="130"/>
    </row>
    <row r="2736" spans="1:141" s="140" customFormat="1" ht="24" customHeight="1" x14ac:dyDescent="0.2">
      <c r="A2736" s="130"/>
      <c r="B2736" s="130"/>
      <c r="C2736" s="130"/>
      <c r="D2736" s="130"/>
      <c r="F2736" s="141"/>
      <c r="G2736" s="141"/>
      <c r="H2736" s="130"/>
      <c r="I2736" s="289"/>
      <c r="J2736" s="289"/>
      <c r="K2736" s="289"/>
      <c r="L2736" s="289"/>
      <c r="M2736" s="289"/>
      <c r="N2736" s="289"/>
      <c r="O2736" s="289"/>
      <c r="P2736" s="289"/>
      <c r="Q2736" s="289"/>
      <c r="R2736" s="289"/>
      <c r="S2736" s="289"/>
      <c r="T2736" s="289"/>
      <c r="U2736" s="290"/>
      <c r="V2736" s="290"/>
      <c r="W2736" s="290"/>
      <c r="X2736" s="290"/>
      <c r="Y2736" s="290"/>
      <c r="Z2736" s="290"/>
      <c r="AA2736" s="290"/>
      <c r="AB2736" s="290"/>
      <c r="AC2736" s="290"/>
      <c r="AD2736" s="290"/>
      <c r="AE2736" s="290"/>
      <c r="AF2736" s="290"/>
      <c r="AG2736" s="290"/>
      <c r="AH2736" s="290"/>
      <c r="AI2736" s="290"/>
      <c r="AJ2736" s="290"/>
      <c r="AK2736" s="290"/>
      <c r="AL2736" s="290"/>
      <c r="AM2736" s="290"/>
      <c r="AN2736" s="290"/>
      <c r="AO2736" s="290"/>
      <c r="AP2736" s="290"/>
      <c r="AQ2736" s="290"/>
      <c r="AR2736" s="290"/>
      <c r="AS2736" s="290"/>
      <c r="AT2736" s="290"/>
      <c r="AU2736" s="290"/>
      <c r="AV2736" s="290"/>
      <c r="AW2736" s="290"/>
      <c r="AX2736" s="290"/>
      <c r="AY2736" s="290"/>
      <c r="AZ2736" s="290"/>
      <c r="BA2736" s="290"/>
      <c r="BB2736" s="290"/>
      <c r="BC2736" s="290"/>
      <c r="BD2736" s="290"/>
      <c r="BE2736" s="290"/>
      <c r="BF2736" s="290"/>
      <c r="BG2736" s="290"/>
      <c r="BH2736" s="290"/>
      <c r="BI2736" s="290"/>
      <c r="BJ2736" s="290"/>
      <c r="BK2736" s="290"/>
      <c r="BL2736" s="290"/>
      <c r="BM2736" s="290"/>
      <c r="BN2736" s="290"/>
      <c r="BO2736" s="290"/>
      <c r="BP2736" s="290"/>
      <c r="BQ2736" s="290"/>
      <c r="BR2736" s="290"/>
      <c r="BS2736" s="290"/>
      <c r="BT2736" s="290"/>
      <c r="BU2736" s="290"/>
      <c r="BV2736" s="290"/>
      <c r="BW2736" s="290"/>
      <c r="BX2736" s="290"/>
      <c r="BY2736" s="290"/>
      <c r="BZ2736" s="290"/>
      <c r="CA2736" s="290"/>
      <c r="CB2736" s="290"/>
      <c r="CC2736" s="290"/>
      <c r="CD2736" s="290"/>
      <c r="CE2736" s="290"/>
      <c r="CF2736" s="290"/>
      <c r="CG2736" s="290"/>
      <c r="CH2736" s="290"/>
      <c r="CI2736" s="290"/>
      <c r="CJ2736" s="290"/>
      <c r="CK2736" s="290"/>
      <c r="CL2736" s="290"/>
      <c r="CM2736" s="290"/>
      <c r="CN2736" s="290"/>
      <c r="CO2736" s="290"/>
      <c r="CP2736" s="290"/>
      <c r="CQ2736" s="290"/>
      <c r="CR2736" s="290"/>
      <c r="CS2736" s="290"/>
      <c r="CT2736" s="290"/>
      <c r="CU2736" s="290"/>
      <c r="CV2736" s="290"/>
      <c r="CW2736" s="290"/>
      <c r="CX2736" s="290"/>
      <c r="CY2736" s="290"/>
      <c r="CZ2736" s="290"/>
      <c r="DA2736" s="290"/>
      <c r="DB2736" s="290"/>
      <c r="DC2736" s="290"/>
      <c r="DD2736" s="290"/>
      <c r="DE2736" s="290"/>
      <c r="DF2736" s="290"/>
      <c r="DG2736" s="290"/>
      <c r="DH2736" s="290"/>
      <c r="DI2736" s="290"/>
      <c r="DJ2736" s="290"/>
      <c r="DK2736" s="290"/>
      <c r="DL2736" s="290"/>
      <c r="DM2736" s="290"/>
      <c r="DN2736" s="290"/>
      <c r="DO2736" s="290"/>
      <c r="DP2736" s="290"/>
      <c r="DQ2736" s="290"/>
      <c r="DR2736" s="290"/>
      <c r="DS2736" s="290"/>
      <c r="DT2736" s="290"/>
      <c r="DU2736" s="290"/>
      <c r="DV2736" s="290"/>
      <c r="DW2736" s="290"/>
      <c r="DX2736" s="290"/>
      <c r="DY2736" s="290"/>
      <c r="DZ2736" s="290"/>
      <c r="EA2736" s="290"/>
      <c r="EB2736" s="290"/>
      <c r="EC2736" s="290"/>
      <c r="ED2736" s="290"/>
      <c r="EE2736" s="290"/>
      <c r="EF2736" s="290"/>
      <c r="EG2736" s="290"/>
      <c r="EH2736" s="290"/>
      <c r="EI2736" s="290"/>
      <c r="EJ2736" s="290"/>
      <c r="EK2736" s="290"/>
    </row>
    <row r="2738" spans="1:8" s="289" customFormat="1" ht="24" customHeight="1" x14ac:dyDescent="0.2">
      <c r="A2738" s="130"/>
      <c r="B2738" s="130"/>
      <c r="C2738" s="130"/>
      <c r="D2738" s="130"/>
      <c r="E2738" s="140"/>
      <c r="F2738" s="141"/>
      <c r="G2738" s="141"/>
      <c r="H2738" s="130"/>
    </row>
    <row r="2739" spans="1:8" s="289" customFormat="1" ht="24" customHeight="1" x14ac:dyDescent="0.2">
      <c r="A2739" s="130"/>
      <c r="B2739" s="130"/>
      <c r="C2739" s="130"/>
      <c r="D2739" s="130"/>
      <c r="E2739" s="140"/>
      <c r="F2739" s="141"/>
      <c r="G2739" s="141"/>
      <c r="H2739" s="130"/>
    </row>
    <row r="2740" spans="1:8" s="289" customFormat="1" ht="24" customHeight="1" x14ac:dyDescent="0.2">
      <c r="A2740" s="130"/>
      <c r="B2740" s="130"/>
      <c r="C2740" s="130"/>
      <c r="D2740" s="130"/>
      <c r="E2740" s="140"/>
      <c r="F2740" s="141"/>
      <c r="G2740" s="141"/>
      <c r="H2740" s="130"/>
    </row>
    <row r="2741" spans="1:8" s="289" customFormat="1" ht="24" customHeight="1" x14ac:dyDescent="0.2">
      <c r="A2741" s="130"/>
      <c r="B2741" s="130"/>
      <c r="C2741" s="130"/>
      <c r="D2741" s="130"/>
      <c r="E2741" s="140"/>
      <c r="F2741" s="141"/>
      <c r="G2741" s="141"/>
      <c r="H2741" s="130"/>
    </row>
    <row r="2742" spans="1:8" s="289" customFormat="1" ht="24" customHeight="1" x14ac:dyDescent="0.2">
      <c r="A2742" s="130"/>
      <c r="B2742" s="130"/>
      <c r="C2742" s="130"/>
      <c r="D2742" s="130"/>
      <c r="E2742" s="140"/>
      <c r="F2742" s="141"/>
      <c r="G2742" s="141"/>
      <c r="H2742" s="130"/>
    </row>
    <row r="2743" spans="1:8" s="289" customFormat="1" ht="24" customHeight="1" x14ac:dyDescent="0.2">
      <c r="A2743" s="130"/>
      <c r="B2743" s="130"/>
      <c r="C2743" s="130"/>
      <c r="D2743" s="130"/>
      <c r="E2743" s="140"/>
      <c r="F2743" s="141"/>
      <c r="G2743" s="141"/>
      <c r="H2743" s="130"/>
    </row>
    <row r="2744" spans="1:8" s="289" customFormat="1" ht="24" customHeight="1" x14ac:dyDescent="0.2">
      <c r="A2744" s="130"/>
      <c r="B2744" s="130"/>
      <c r="C2744" s="130"/>
      <c r="D2744" s="130"/>
      <c r="E2744" s="140"/>
      <c r="F2744" s="141"/>
      <c r="G2744" s="141"/>
      <c r="H2744" s="130"/>
    </row>
    <row r="2745" spans="1:8" s="289" customFormat="1" ht="24" customHeight="1" x14ac:dyDescent="0.2">
      <c r="A2745" s="130"/>
      <c r="B2745" s="130"/>
      <c r="C2745" s="130"/>
      <c r="D2745" s="130"/>
      <c r="E2745" s="140"/>
      <c r="F2745" s="141"/>
      <c r="G2745" s="141"/>
      <c r="H2745" s="130"/>
    </row>
    <row r="2746" spans="1:8" s="289" customFormat="1" ht="24" customHeight="1" x14ac:dyDescent="0.2">
      <c r="A2746" s="130"/>
      <c r="B2746" s="130"/>
      <c r="C2746" s="130"/>
      <c r="D2746" s="130"/>
      <c r="E2746" s="140"/>
      <c r="F2746" s="141"/>
      <c r="G2746" s="141"/>
      <c r="H2746" s="130"/>
    </row>
    <row r="2747" spans="1:8" s="289" customFormat="1" ht="24" customHeight="1" x14ac:dyDescent="0.2">
      <c r="A2747" s="130"/>
      <c r="B2747" s="130"/>
      <c r="C2747" s="130"/>
      <c r="D2747" s="130"/>
      <c r="E2747" s="140"/>
      <c r="F2747" s="141"/>
      <c r="G2747" s="141"/>
      <c r="H2747" s="130"/>
    </row>
    <row r="2748" spans="1:8" s="289" customFormat="1" ht="24" customHeight="1" x14ac:dyDescent="0.2">
      <c r="A2748" s="130"/>
      <c r="B2748" s="130"/>
      <c r="C2748" s="130"/>
      <c r="D2748" s="130"/>
      <c r="E2748" s="140"/>
      <c r="F2748" s="141"/>
      <c r="G2748" s="141"/>
      <c r="H2748" s="130"/>
    </row>
    <row r="2749" spans="1:8" s="289" customFormat="1" ht="24" customHeight="1" x14ac:dyDescent="0.2">
      <c r="A2749" s="130"/>
      <c r="B2749" s="130"/>
      <c r="C2749" s="130"/>
      <c r="D2749" s="130"/>
      <c r="E2749" s="140"/>
      <c r="F2749" s="141"/>
      <c r="G2749" s="141"/>
      <c r="H2749" s="130"/>
    </row>
    <row r="2750" spans="1:8" s="289" customFormat="1" ht="24" customHeight="1" x14ac:dyDescent="0.2">
      <c r="A2750" s="130"/>
      <c r="B2750" s="130"/>
      <c r="C2750" s="130"/>
      <c r="D2750" s="130"/>
      <c r="E2750" s="140"/>
      <c r="F2750" s="141"/>
      <c r="G2750" s="141"/>
      <c r="H2750" s="130"/>
    </row>
    <row r="2751" spans="1:8" s="289" customFormat="1" ht="24" customHeight="1" x14ac:dyDescent="0.2">
      <c r="A2751" s="130"/>
      <c r="B2751" s="130"/>
      <c r="C2751" s="130"/>
      <c r="D2751" s="130"/>
      <c r="E2751" s="140"/>
      <c r="F2751" s="141"/>
      <c r="G2751" s="141"/>
      <c r="H2751" s="130"/>
    </row>
    <row r="2754" spans="1:8" s="289" customFormat="1" ht="24" customHeight="1" x14ac:dyDescent="0.2">
      <c r="A2754" s="130"/>
      <c r="B2754" s="130"/>
      <c r="C2754" s="130"/>
      <c r="D2754" s="130"/>
      <c r="E2754" s="140"/>
      <c r="F2754" s="141"/>
      <c r="G2754" s="141"/>
      <c r="H2754" s="130"/>
    </row>
    <row r="2755" spans="1:8" s="289" customFormat="1" ht="24" customHeight="1" x14ac:dyDescent="0.2">
      <c r="A2755" s="130"/>
      <c r="B2755" s="130"/>
      <c r="C2755" s="130"/>
      <c r="D2755" s="130"/>
      <c r="E2755" s="140"/>
      <c r="F2755" s="141"/>
      <c r="G2755" s="141"/>
      <c r="H2755" s="130"/>
    </row>
    <row r="2756" spans="1:8" s="289" customFormat="1" ht="24" customHeight="1" x14ac:dyDescent="0.2">
      <c r="A2756" s="130"/>
      <c r="B2756" s="130"/>
      <c r="C2756" s="130"/>
      <c r="D2756" s="130"/>
      <c r="E2756" s="140"/>
      <c r="F2756" s="141"/>
      <c r="G2756" s="141"/>
      <c r="H2756" s="130"/>
    </row>
    <row r="2757" spans="1:8" s="289" customFormat="1" ht="24" customHeight="1" x14ac:dyDescent="0.2">
      <c r="A2757" s="130"/>
      <c r="B2757" s="130"/>
      <c r="C2757" s="130"/>
      <c r="D2757" s="130"/>
      <c r="E2757" s="140"/>
      <c r="F2757" s="141"/>
      <c r="G2757" s="141"/>
      <c r="H2757" s="130"/>
    </row>
    <row r="2758" spans="1:8" s="289" customFormat="1" ht="24" customHeight="1" x14ac:dyDescent="0.2">
      <c r="A2758" s="130"/>
      <c r="B2758" s="130"/>
      <c r="C2758" s="130"/>
      <c r="D2758" s="130"/>
      <c r="E2758" s="140"/>
      <c r="F2758" s="141"/>
      <c r="G2758" s="141"/>
      <c r="H2758" s="130"/>
    </row>
    <row r="2759" spans="1:8" s="289" customFormat="1" ht="24" customHeight="1" x14ac:dyDescent="0.2">
      <c r="A2759" s="130"/>
      <c r="B2759" s="130"/>
      <c r="C2759" s="130"/>
      <c r="D2759" s="130"/>
      <c r="E2759" s="140"/>
      <c r="F2759" s="141"/>
      <c r="G2759" s="141"/>
      <c r="H2759" s="130"/>
    </row>
    <row r="2760" spans="1:8" s="289" customFormat="1" ht="24" customHeight="1" x14ac:dyDescent="0.2">
      <c r="A2760" s="130"/>
      <c r="B2760" s="130"/>
      <c r="C2760" s="130"/>
      <c r="D2760" s="130"/>
      <c r="E2760" s="140"/>
      <c r="F2760" s="141"/>
      <c r="G2760" s="141"/>
      <c r="H2760" s="130"/>
    </row>
    <row r="2761" spans="1:8" s="289" customFormat="1" ht="24" customHeight="1" x14ac:dyDescent="0.2">
      <c r="A2761" s="130"/>
      <c r="B2761" s="130"/>
      <c r="C2761" s="130"/>
      <c r="D2761" s="130"/>
      <c r="E2761" s="140"/>
      <c r="F2761" s="141"/>
      <c r="G2761" s="141"/>
      <c r="H2761" s="130"/>
    </row>
    <row r="2764" spans="1:8" s="289" customFormat="1" ht="24" customHeight="1" x14ac:dyDescent="0.2">
      <c r="A2764" s="130"/>
      <c r="B2764" s="130"/>
      <c r="C2764" s="130"/>
      <c r="D2764" s="130"/>
      <c r="E2764" s="140"/>
      <c r="F2764" s="141"/>
      <c r="G2764" s="141"/>
      <c r="H2764" s="130"/>
    </row>
    <row r="2765" spans="1:8" s="289" customFormat="1" ht="24" customHeight="1" x14ac:dyDescent="0.2">
      <c r="A2765" s="130"/>
      <c r="B2765" s="130"/>
      <c r="C2765" s="130"/>
      <c r="D2765" s="130"/>
      <c r="E2765" s="140"/>
      <c r="F2765" s="141"/>
      <c r="G2765" s="141"/>
      <c r="H2765" s="130"/>
    </row>
    <row r="2766" spans="1:8" s="289" customFormat="1" ht="24" customHeight="1" x14ac:dyDescent="0.2">
      <c r="A2766" s="130"/>
      <c r="B2766" s="130"/>
      <c r="C2766" s="130"/>
      <c r="D2766" s="130"/>
      <c r="E2766" s="140"/>
      <c r="F2766" s="141"/>
      <c r="G2766" s="141"/>
      <c r="H2766" s="130"/>
    </row>
    <row r="2767" spans="1:8" s="289" customFormat="1" ht="24" customHeight="1" x14ac:dyDescent="0.2">
      <c r="A2767" s="130"/>
      <c r="B2767" s="130"/>
      <c r="C2767" s="130"/>
      <c r="D2767" s="130"/>
      <c r="E2767" s="140"/>
      <c r="F2767" s="141"/>
      <c r="G2767" s="141"/>
      <c r="H2767" s="130"/>
    </row>
    <row r="2768" spans="1:8" s="289" customFormat="1" ht="24" customHeight="1" x14ac:dyDescent="0.2">
      <c r="A2768" s="130"/>
      <c r="B2768" s="130"/>
      <c r="C2768" s="130"/>
      <c r="D2768" s="130"/>
      <c r="E2768" s="140"/>
      <c r="F2768" s="141"/>
      <c r="G2768" s="141"/>
      <c r="H2768" s="130"/>
    </row>
    <row r="2769" spans="1:8" s="289" customFormat="1" ht="24" customHeight="1" x14ac:dyDescent="0.2">
      <c r="A2769" s="130"/>
      <c r="B2769" s="130"/>
      <c r="C2769" s="130"/>
      <c r="D2769" s="130"/>
      <c r="E2769" s="140"/>
      <c r="F2769" s="141"/>
      <c r="G2769" s="141"/>
      <c r="H2769" s="130"/>
    </row>
    <row r="2770" spans="1:8" s="289" customFormat="1" ht="24" customHeight="1" x14ac:dyDescent="0.2">
      <c r="A2770" s="130"/>
      <c r="B2770" s="130"/>
      <c r="C2770" s="130"/>
      <c r="D2770" s="130"/>
      <c r="E2770" s="140"/>
      <c r="F2770" s="141"/>
      <c r="G2770" s="141"/>
      <c r="H2770" s="130"/>
    </row>
    <row r="2771" spans="1:8" s="289" customFormat="1" ht="24" customHeight="1" x14ac:dyDescent="0.2">
      <c r="A2771" s="130"/>
      <c r="B2771" s="130"/>
      <c r="C2771" s="130"/>
      <c r="D2771" s="130"/>
      <c r="E2771" s="140"/>
      <c r="F2771" s="141"/>
      <c r="G2771" s="141"/>
      <c r="H2771" s="130"/>
    </row>
    <row r="2772" spans="1:8" s="289" customFormat="1" ht="24" customHeight="1" x14ac:dyDescent="0.2">
      <c r="A2772" s="130"/>
      <c r="B2772" s="130"/>
      <c r="C2772" s="130"/>
      <c r="D2772" s="130"/>
      <c r="E2772" s="140"/>
      <c r="F2772" s="141"/>
      <c r="G2772" s="141"/>
      <c r="H2772" s="130"/>
    </row>
    <row r="2786" spans="1:141" s="140" customFormat="1" ht="24" customHeight="1" x14ac:dyDescent="0.2">
      <c r="A2786" s="130"/>
      <c r="B2786" s="130"/>
      <c r="C2786" s="130"/>
      <c r="D2786" s="130"/>
      <c r="F2786" s="141"/>
      <c r="G2786" s="141"/>
      <c r="H2786" s="130"/>
      <c r="I2786" s="289"/>
      <c r="J2786" s="289"/>
      <c r="K2786" s="289"/>
      <c r="L2786" s="289"/>
      <c r="M2786" s="289"/>
      <c r="N2786" s="289"/>
      <c r="O2786" s="289"/>
      <c r="P2786" s="289"/>
      <c r="Q2786" s="289"/>
      <c r="R2786" s="289"/>
      <c r="S2786" s="289"/>
      <c r="T2786" s="289"/>
      <c r="U2786" s="290"/>
      <c r="V2786" s="290"/>
      <c r="W2786" s="290"/>
      <c r="X2786" s="290"/>
      <c r="Y2786" s="290"/>
      <c r="Z2786" s="290"/>
      <c r="AA2786" s="290"/>
      <c r="AB2786" s="290"/>
      <c r="AC2786" s="290"/>
      <c r="AD2786" s="290"/>
      <c r="AE2786" s="290"/>
      <c r="AF2786" s="290"/>
      <c r="AG2786" s="290"/>
      <c r="AH2786" s="290"/>
      <c r="AI2786" s="290"/>
      <c r="AJ2786" s="290"/>
      <c r="AK2786" s="290"/>
      <c r="AL2786" s="290"/>
      <c r="AM2786" s="290"/>
      <c r="AN2786" s="290"/>
      <c r="AO2786" s="290"/>
      <c r="AP2786" s="290"/>
      <c r="AQ2786" s="290"/>
      <c r="AR2786" s="290"/>
      <c r="AS2786" s="290"/>
      <c r="AT2786" s="290"/>
      <c r="AU2786" s="290"/>
      <c r="AV2786" s="290"/>
      <c r="AW2786" s="290"/>
      <c r="AX2786" s="290"/>
      <c r="AY2786" s="290"/>
      <c r="AZ2786" s="290"/>
      <c r="BA2786" s="290"/>
      <c r="BB2786" s="290"/>
      <c r="BC2786" s="290"/>
      <c r="BD2786" s="290"/>
      <c r="BE2786" s="290"/>
      <c r="BF2786" s="290"/>
      <c r="BG2786" s="290"/>
      <c r="BH2786" s="290"/>
      <c r="BI2786" s="290"/>
      <c r="BJ2786" s="290"/>
      <c r="BK2786" s="290"/>
      <c r="BL2786" s="290"/>
      <c r="BM2786" s="290"/>
      <c r="BN2786" s="290"/>
      <c r="BO2786" s="290"/>
      <c r="BP2786" s="290"/>
      <c r="BQ2786" s="290"/>
      <c r="BR2786" s="290"/>
      <c r="BS2786" s="290"/>
      <c r="BT2786" s="290"/>
      <c r="BU2786" s="290"/>
      <c r="BV2786" s="290"/>
      <c r="BW2786" s="290"/>
      <c r="BX2786" s="290"/>
      <c r="BY2786" s="290"/>
      <c r="BZ2786" s="290"/>
      <c r="CA2786" s="290"/>
      <c r="CB2786" s="290"/>
      <c r="CC2786" s="290"/>
      <c r="CD2786" s="290"/>
      <c r="CE2786" s="290"/>
      <c r="CF2786" s="290"/>
      <c r="CG2786" s="290"/>
      <c r="CH2786" s="290"/>
      <c r="CI2786" s="290"/>
      <c r="CJ2786" s="290"/>
      <c r="CK2786" s="290"/>
      <c r="CL2786" s="290"/>
      <c r="CM2786" s="290"/>
      <c r="CN2786" s="290"/>
      <c r="CO2786" s="290"/>
      <c r="CP2786" s="290"/>
      <c r="CQ2786" s="290"/>
      <c r="CR2786" s="290"/>
      <c r="CS2786" s="290"/>
      <c r="CT2786" s="290"/>
      <c r="CU2786" s="290"/>
      <c r="CV2786" s="290"/>
      <c r="CW2786" s="290"/>
      <c r="CX2786" s="290"/>
      <c r="CY2786" s="290"/>
      <c r="CZ2786" s="290"/>
      <c r="DA2786" s="290"/>
      <c r="DB2786" s="290"/>
      <c r="DC2786" s="290"/>
      <c r="DD2786" s="290"/>
      <c r="DE2786" s="290"/>
      <c r="DF2786" s="290"/>
      <c r="DG2786" s="290"/>
      <c r="DH2786" s="290"/>
      <c r="DI2786" s="290"/>
      <c r="DJ2786" s="290"/>
      <c r="DK2786" s="290"/>
      <c r="DL2786" s="290"/>
      <c r="DM2786" s="290"/>
      <c r="DN2786" s="290"/>
      <c r="DO2786" s="290"/>
      <c r="DP2786" s="290"/>
      <c r="DQ2786" s="290"/>
      <c r="DR2786" s="290"/>
      <c r="DS2786" s="290"/>
      <c r="DT2786" s="290"/>
      <c r="DU2786" s="290"/>
      <c r="DV2786" s="290"/>
      <c r="DW2786" s="290"/>
      <c r="DX2786" s="290"/>
      <c r="DY2786" s="290"/>
      <c r="DZ2786" s="290"/>
      <c r="EA2786" s="290"/>
      <c r="EB2786" s="290"/>
      <c r="EC2786" s="290"/>
      <c r="ED2786" s="290"/>
      <c r="EE2786" s="290"/>
      <c r="EF2786" s="290"/>
      <c r="EG2786" s="290"/>
      <c r="EH2786" s="290"/>
      <c r="EI2786" s="290"/>
      <c r="EJ2786" s="290"/>
      <c r="EK2786" s="290"/>
    </row>
    <row r="2788" spans="1:141" s="289" customFormat="1" ht="24" customHeight="1" x14ac:dyDescent="0.2">
      <c r="A2788" s="130"/>
      <c r="B2788" s="130"/>
      <c r="C2788" s="130"/>
      <c r="D2788" s="130"/>
      <c r="E2788" s="140"/>
      <c r="F2788" s="141"/>
      <c r="G2788" s="141"/>
      <c r="H2788" s="130"/>
    </row>
    <row r="2789" spans="1:141" s="289" customFormat="1" ht="24" customHeight="1" x14ac:dyDescent="0.2">
      <c r="A2789" s="130"/>
      <c r="B2789" s="130"/>
      <c r="C2789" s="130"/>
      <c r="D2789" s="130"/>
      <c r="E2789" s="140"/>
      <c r="F2789" s="141"/>
      <c r="G2789" s="141"/>
      <c r="H2789" s="130"/>
    </row>
    <row r="2790" spans="1:141" s="289" customFormat="1" ht="24" customHeight="1" x14ac:dyDescent="0.2">
      <c r="A2790" s="130"/>
      <c r="B2790" s="130"/>
      <c r="C2790" s="130"/>
      <c r="D2790" s="130"/>
      <c r="E2790" s="140"/>
      <c r="F2790" s="141"/>
      <c r="G2790" s="141"/>
      <c r="H2790" s="130"/>
    </row>
    <row r="2791" spans="1:141" s="289" customFormat="1" ht="24" customHeight="1" x14ac:dyDescent="0.2">
      <c r="A2791" s="130"/>
      <c r="B2791" s="130"/>
      <c r="C2791" s="130"/>
      <c r="D2791" s="130"/>
      <c r="E2791" s="140"/>
      <c r="F2791" s="141"/>
      <c r="G2791" s="141"/>
      <c r="H2791" s="130"/>
    </row>
    <row r="2792" spans="1:141" s="289" customFormat="1" ht="24" customHeight="1" x14ac:dyDescent="0.2">
      <c r="A2792" s="130"/>
      <c r="B2792" s="130"/>
      <c r="C2792" s="130"/>
      <c r="D2792" s="130"/>
      <c r="E2792" s="140"/>
      <c r="F2792" s="141"/>
      <c r="G2792" s="141"/>
      <c r="H2792" s="130"/>
    </row>
    <row r="2793" spans="1:141" s="289" customFormat="1" ht="24" customHeight="1" x14ac:dyDescent="0.2">
      <c r="A2793" s="130"/>
      <c r="B2793" s="130"/>
      <c r="C2793" s="130"/>
      <c r="D2793" s="130"/>
      <c r="E2793" s="140"/>
      <c r="F2793" s="141"/>
      <c r="G2793" s="141"/>
      <c r="H2793" s="130"/>
    </row>
    <row r="2794" spans="1:141" s="289" customFormat="1" ht="24" customHeight="1" x14ac:dyDescent="0.2">
      <c r="A2794" s="130"/>
      <c r="B2794" s="130"/>
      <c r="C2794" s="130"/>
      <c r="D2794" s="130"/>
      <c r="E2794" s="140"/>
      <c r="F2794" s="141"/>
      <c r="G2794" s="141"/>
      <c r="H2794" s="130"/>
    </row>
    <row r="2795" spans="1:141" s="289" customFormat="1" ht="24" customHeight="1" x14ac:dyDescent="0.2">
      <c r="A2795" s="130"/>
      <c r="B2795" s="130"/>
      <c r="C2795" s="130"/>
      <c r="D2795" s="130"/>
      <c r="E2795" s="140"/>
      <c r="F2795" s="141"/>
      <c r="G2795" s="141"/>
      <c r="H2795" s="130"/>
    </row>
    <row r="2796" spans="1:141" s="289" customFormat="1" ht="24" customHeight="1" x14ac:dyDescent="0.2">
      <c r="A2796" s="130"/>
      <c r="B2796" s="130"/>
      <c r="C2796" s="130"/>
      <c r="D2796" s="130"/>
      <c r="E2796" s="140"/>
      <c r="F2796" s="141"/>
      <c r="G2796" s="141"/>
      <c r="H2796" s="130"/>
    </row>
    <row r="2797" spans="1:141" s="289" customFormat="1" ht="24" customHeight="1" x14ac:dyDescent="0.2">
      <c r="A2797" s="130"/>
      <c r="B2797" s="130"/>
      <c r="C2797" s="130"/>
      <c r="D2797" s="130"/>
      <c r="E2797" s="140"/>
      <c r="F2797" s="141"/>
      <c r="G2797" s="141"/>
      <c r="H2797" s="130"/>
    </row>
    <row r="2798" spans="1:141" s="289" customFormat="1" ht="24" customHeight="1" x14ac:dyDescent="0.2">
      <c r="A2798" s="130"/>
      <c r="B2798" s="130"/>
      <c r="C2798" s="130"/>
      <c r="D2798" s="130"/>
      <c r="E2798" s="140"/>
      <c r="F2798" s="141"/>
      <c r="G2798" s="141"/>
      <c r="H2798" s="130"/>
    </row>
    <row r="2799" spans="1:141" s="289" customFormat="1" ht="24" customHeight="1" x14ac:dyDescent="0.2">
      <c r="A2799" s="130"/>
      <c r="B2799" s="130"/>
      <c r="C2799" s="130"/>
      <c r="D2799" s="130"/>
      <c r="E2799" s="140"/>
      <c r="F2799" s="141"/>
      <c r="G2799" s="141"/>
      <c r="H2799" s="130"/>
    </row>
    <row r="2800" spans="1:141" s="289" customFormat="1" ht="24" customHeight="1" x14ac:dyDescent="0.2">
      <c r="A2800" s="130"/>
      <c r="B2800" s="130"/>
      <c r="C2800" s="130"/>
      <c r="D2800" s="130"/>
      <c r="E2800" s="140"/>
      <c r="F2800" s="141"/>
      <c r="G2800" s="141"/>
      <c r="H2800" s="130"/>
    </row>
    <row r="2801" spans="1:8" s="289" customFormat="1" ht="24" customHeight="1" x14ac:dyDescent="0.2">
      <c r="A2801" s="130"/>
      <c r="B2801" s="130"/>
      <c r="C2801" s="130"/>
      <c r="D2801" s="130"/>
      <c r="E2801" s="140"/>
      <c r="F2801" s="141"/>
      <c r="G2801" s="141"/>
      <c r="H2801" s="130"/>
    </row>
    <row r="2804" spans="1:8" s="289" customFormat="1" ht="24" customHeight="1" x14ac:dyDescent="0.2">
      <c r="A2804" s="130"/>
      <c r="B2804" s="130"/>
      <c r="C2804" s="130"/>
      <c r="D2804" s="130"/>
      <c r="E2804" s="140"/>
      <c r="F2804" s="141"/>
      <c r="G2804" s="141"/>
      <c r="H2804" s="130"/>
    </row>
    <row r="2805" spans="1:8" s="289" customFormat="1" ht="24" customHeight="1" x14ac:dyDescent="0.2">
      <c r="A2805" s="130"/>
      <c r="B2805" s="130"/>
      <c r="C2805" s="130"/>
      <c r="D2805" s="130"/>
      <c r="E2805" s="140"/>
      <c r="F2805" s="141"/>
      <c r="G2805" s="141"/>
      <c r="H2805" s="130"/>
    </row>
    <row r="2806" spans="1:8" s="289" customFormat="1" ht="24" customHeight="1" x14ac:dyDescent="0.2">
      <c r="A2806" s="130"/>
      <c r="B2806" s="130"/>
      <c r="C2806" s="130"/>
      <c r="D2806" s="130"/>
      <c r="E2806" s="140"/>
      <c r="F2806" s="141"/>
      <c r="G2806" s="141"/>
      <c r="H2806" s="130"/>
    </row>
    <row r="2807" spans="1:8" s="289" customFormat="1" ht="24" customHeight="1" x14ac:dyDescent="0.2">
      <c r="A2807" s="130"/>
      <c r="B2807" s="130"/>
      <c r="C2807" s="130"/>
      <c r="D2807" s="130"/>
      <c r="E2807" s="140"/>
      <c r="F2807" s="141"/>
      <c r="G2807" s="141"/>
      <c r="H2807" s="130"/>
    </row>
    <row r="2808" spans="1:8" s="289" customFormat="1" ht="24" customHeight="1" x14ac:dyDescent="0.2">
      <c r="A2808" s="130"/>
      <c r="B2808" s="130"/>
      <c r="C2808" s="130"/>
      <c r="D2808" s="130"/>
      <c r="E2808" s="140"/>
      <c r="F2808" s="141"/>
      <c r="G2808" s="141"/>
      <c r="H2808" s="130"/>
    </row>
    <row r="2809" spans="1:8" s="289" customFormat="1" ht="24" customHeight="1" x14ac:dyDescent="0.2">
      <c r="A2809" s="130"/>
      <c r="B2809" s="130"/>
      <c r="C2809" s="130"/>
      <c r="D2809" s="130"/>
      <c r="E2809" s="140"/>
      <c r="F2809" s="141"/>
      <c r="G2809" s="141"/>
      <c r="H2809" s="130"/>
    </row>
    <row r="2810" spans="1:8" s="289" customFormat="1" ht="24" customHeight="1" x14ac:dyDescent="0.2">
      <c r="A2810" s="130"/>
      <c r="B2810" s="130"/>
      <c r="C2810" s="130"/>
      <c r="D2810" s="130"/>
      <c r="E2810" s="140"/>
      <c r="F2810" s="141"/>
      <c r="G2810" s="141"/>
      <c r="H2810" s="130"/>
    </row>
    <row r="2811" spans="1:8" s="289" customFormat="1" ht="24" customHeight="1" x14ac:dyDescent="0.2">
      <c r="A2811" s="130"/>
      <c r="B2811" s="130"/>
      <c r="C2811" s="130"/>
      <c r="D2811" s="130"/>
      <c r="E2811" s="140"/>
      <c r="F2811" s="141"/>
      <c r="G2811" s="141"/>
      <c r="H2811" s="130"/>
    </row>
    <row r="2814" spans="1:8" s="289" customFormat="1" ht="24" customHeight="1" x14ac:dyDescent="0.2">
      <c r="A2814" s="130"/>
      <c r="B2814" s="130"/>
      <c r="C2814" s="130"/>
      <c r="D2814" s="130"/>
      <c r="E2814" s="140"/>
      <c r="F2814" s="141"/>
      <c r="G2814" s="141"/>
      <c r="H2814" s="130"/>
    </row>
    <row r="2815" spans="1:8" s="289" customFormat="1" ht="24" customHeight="1" x14ac:dyDescent="0.2">
      <c r="A2815" s="130"/>
      <c r="B2815" s="130"/>
      <c r="C2815" s="130"/>
      <c r="D2815" s="130"/>
      <c r="E2815" s="140"/>
      <c r="F2815" s="141"/>
      <c r="G2815" s="141"/>
      <c r="H2815" s="130"/>
    </row>
    <row r="2816" spans="1:8" s="289" customFormat="1" ht="24" customHeight="1" x14ac:dyDescent="0.2">
      <c r="A2816" s="130"/>
      <c r="B2816" s="130"/>
      <c r="C2816" s="130"/>
      <c r="D2816" s="130"/>
      <c r="E2816" s="140"/>
      <c r="F2816" s="141"/>
      <c r="G2816" s="141"/>
      <c r="H2816" s="130"/>
    </row>
    <row r="2817" spans="1:8" s="289" customFormat="1" ht="24" customHeight="1" x14ac:dyDescent="0.2">
      <c r="A2817" s="130"/>
      <c r="B2817" s="130"/>
      <c r="C2817" s="130"/>
      <c r="D2817" s="130"/>
      <c r="E2817" s="140"/>
      <c r="F2817" s="141"/>
      <c r="G2817" s="141"/>
      <c r="H2817" s="130"/>
    </row>
    <row r="2818" spans="1:8" s="289" customFormat="1" ht="24" customHeight="1" x14ac:dyDescent="0.2">
      <c r="A2818" s="130"/>
      <c r="B2818" s="130"/>
      <c r="C2818" s="130"/>
      <c r="D2818" s="130"/>
      <c r="E2818" s="140"/>
      <c r="F2818" s="141"/>
      <c r="G2818" s="141"/>
      <c r="H2818" s="130"/>
    </row>
    <row r="2819" spans="1:8" s="289" customFormat="1" ht="24" customHeight="1" x14ac:dyDescent="0.2">
      <c r="A2819" s="130"/>
      <c r="B2819" s="130"/>
      <c r="C2819" s="130"/>
      <c r="D2819" s="130"/>
      <c r="E2819" s="140"/>
      <c r="F2819" s="141"/>
      <c r="G2819" s="141"/>
      <c r="H2819" s="130"/>
    </row>
    <row r="2820" spans="1:8" s="289" customFormat="1" ht="24" customHeight="1" x14ac:dyDescent="0.2">
      <c r="A2820" s="130"/>
      <c r="B2820" s="130"/>
      <c r="C2820" s="130"/>
      <c r="D2820" s="130"/>
      <c r="E2820" s="140"/>
      <c r="F2820" s="141"/>
      <c r="G2820" s="141"/>
      <c r="H2820" s="130"/>
    </row>
    <row r="2821" spans="1:8" s="289" customFormat="1" ht="24" customHeight="1" x14ac:dyDescent="0.2">
      <c r="A2821" s="130"/>
      <c r="B2821" s="130"/>
      <c r="C2821" s="130"/>
      <c r="D2821" s="130"/>
      <c r="E2821" s="140"/>
      <c r="F2821" s="141"/>
      <c r="G2821" s="141"/>
      <c r="H2821" s="130"/>
    </row>
    <row r="2822" spans="1:8" s="289" customFormat="1" ht="24" customHeight="1" x14ac:dyDescent="0.2">
      <c r="A2822" s="130"/>
      <c r="B2822" s="130"/>
      <c r="C2822" s="130"/>
      <c r="D2822" s="130"/>
      <c r="E2822" s="140"/>
      <c r="F2822" s="141"/>
      <c r="G2822" s="141"/>
      <c r="H2822" s="130"/>
    </row>
    <row r="2836" spans="1:141" s="140" customFormat="1" ht="24" customHeight="1" x14ac:dyDescent="0.2">
      <c r="A2836" s="130"/>
      <c r="B2836" s="130"/>
      <c r="C2836" s="130"/>
      <c r="D2836" s="130"/>
      <c r="F2836" s="141"/>
      <c r="G2836" s="141"/>
      <c r="H2836" s="130"/>
      <c r="I2836" s="289"/>
      <c r="J2836" s="289"/>
      <c r="K2836" s="289"/>
      <c r="L2836" s="289"/>
      <c r="M2836" s="289"/>
      <c r="N2836" s="289"/>
      <c r="O2836" s="289"/>
      <c r="P2836" s="289"/>
      <c r="Q2836" s="289"/>
      <c r="R2836" s="289"/>
      <c r="S2836" s="289"/>
      <c r="T2836" s="289"/>
      <c r="U2836" s="290"/>
      <c r="V2836" s="290"/>
      <c r="W2836" s="290"/>
      <c r="X2836" s="290"/>
      <c r="Y2836" s="290"/>
      <c r="Z2836" s="290"/>
      <c r="AA2836" s="290"/>
      <c r="AB2836" s="290"/>
      <c r="AC2836" s="290"/>
      <c r="AD2836" s="290"/>
      <c r="AE2836" s="290"/>
      <c r="AF2836" s="290"/>
      <c r="AG2836" s="290"/>
      <c r="AH2836" s="290"/>
      <c r="AI2836" s="290"/>
      <c r="AJ2836" s="290"/>
      <c r="AK2836" s="290"/>
      <c r="AL2836" s="290"/>
      <c r="AM2836" s="290"/>
      <c r="AN2836" s="290"/>
      <c r="AO2836" s="290"/>
      <c r="AP2836" s="290"/>
      <c r="AQ2836" s="290"/>
      <c r="AR2836" s="290"/>
      <c r="AS2836" s="290"/>
      <c r="AT2836" s="290"/>
      <c r="AU2836" s="290"/>
      <c r="AV2836" s="290"/>
      <c r="AW2836" s="290"/>
      <c r="AX2836" s="290"/>
      <c r="AY2836" s="290"/>
      <c r="AZ2836" s="290"/>
      <c r="BA2836" s="290"/>
      <c r="BB2836" s="290"/>
      <c r="BC2836" s="290"/>
      <c r="BD2836" s="290"/>
      <c r="BE2836" s="290"/>
      <c r="BF2836" s="290"/>
      <c r="BG2836" s="290"/>
      <c r="BH2836" s="290"/>
      <c r="BI2836" s="290"/>
      <c r="BJ2836" s="290"/>
      <c r="BK2836" s="290"/>
      <c r="BL2836" s="290"/>
      <c r="BM2836" s="290"/>
      <c r="BN2836" s="290"/>
      <c r="BO2836" s="290"/>
      <c r="BP2836" s="290"/>
      <c r="BQ2836" s="290"/>
      <c r="BR2836" s="290"/>
      <c r="BS2836" s="290"/>
      <c r="BT2836" s="290"/>
      <c r="BU2836" s="290"/>
      <c r="BV2836" s="290"/>
      <c r="BW2836" s="290"/>
      <c r="BX2836" s="290"/>
      <c r="BY2836" s="290"/>
      <c r="BZ2836" s="290"/>
      <c r="CA2836" s="290"/>
      <c r="CB2836" s="290"/>
      <c r="CC2836" s="290"/>
      <c r="CD2836" s="290"/>
      <c r="CE2836" s="290"/>
      <c r="CF2836" s="290"/>
      <c r="CG2836" s="290"/>
      <c r="CH2836" s="290"/>
      <c r="CI2836" s="290"/>
      <c r="CJ2836" s="290"/>
      <c r="CK2836" s="290"/>
      <c r="CL2836" s="290"/>
      <c r="CM2836" s="290"/>
      <c r="CN2836" s="290"/>
      <c r="CO2836" s="290"/>
      <c r="CP2836" s="290"/>
      <c r="CQ2836" s="290"/>
      <c r="CR2836" s="290"/>
      <c r="CS2836" s="290"/>
      <c r="CT2836" s="290"/>
      <c r="CU2836" s="290"/>
      <c r="CV2836" s="290"/>
      <c r="CW2836" s="290"/>
      <c r="CX2836" s="290"/>
      <c r="CY2836" s="290"/>
      <c r="CZ2836" s="290"/>
      <c r="DA2836" s="290"/>
      <c r="DB2836" s="290"/>
      <c r="DC2836" s="290"/>
      <c r="DD2836" s="290"/>
      <c r="DE2836" s="290"/>
      <c r="DF2836" s="290"/>
      <c r="DG2836" s="290"/>
      <c r="DH2836" s="290"/>
      <c r="DI2836" s="290"/>
      <c r="DJ2836" s="290"/>
      <c r="DK2836" s="290"/>
      <c r="DL2836" s="290"/>
      <c r="DM2836" s="290"/>
      <c r="DN2836" s="290"/>
      <c r="DO2836" s="290"/>
      <c r="DP2836" s="290"/>
      <c r="DQ2836" s="290"/>
      <c r="DR2836" s="290"/>
      <c r="DS2836" s="290"/>
      <c r="DT2836" s="290"/>
      <c r="DU2836" s="290"/>
      <c r="DV2836" s="290"/>
      <c r="DW2836" s="290"/>
      <c r="DX2836" s="290"/>
      <c r="DY2836" s="290"/>
      <c r="DZ2836" s="290"/>
      <c r="EA2836" s="290"/>
      <c r="EB2836" s="290"/>
      <c r="EC2836" s="290"/>
      <c r="ED2836" s="290"/>
      <c r="EE2836" s="290"/>
      <c r="EF2836" s="290"/>
      <c r="EG2836" s="290"/>
      <c r="EH2836" s="290"/>
      <c r="EI2836" s="290"/>
      <c r="EJ2836" s="290"/>
      <c r="EK2836" s="290"/>
    </row>
    <row r="2838" spans="1:141" s="289" customFormat="1" ht="24" customHeight="1" x14ac:dyDescent="0.2">
      <c r="A2838" s="130"/>
      <c r="B2838" s="130"/>
      <c r="C2838" s="130"/>
      <c r="D2838" s="130"/>
      <c r="E2838" s="140"/>
      <c r="F2838" s="141"/>
      <c r="G2838" s="141"/>
      <c r="H2838" s="130"/>
    </row>
    <row r="2839" spans="1:141" s="289" customFormat="1" ht="24" customHeight="1" x14ac:dyDescent="0.2">
      <c r="A2839" s="130"/>
      <c r="B2839" s="130"/>
      <c r="C2839" s="130"/>
      <c r="D2839" s="130"/>
      <c r="E2839" s="140"/>
      <c r="F2839" s="141"/>
      <c r="G2839" s="141"/>
      <c r="H2839" s="130"/>
    </row>
    <row r="2840" spans="1:141" s="289" customFormat="1" ht="24" customHeight="1" x14ac:dyDescent="0.2">
      <c r="A2840" s="130"/>
      <c r="B2840" s="130"/>
      <c r="C2840" s="130"/>
      <c r="D2840" s="130"/>
      <c r="E2840" s="140"/>
      <c r="F2840" s="141"/>
      <c r="G2840" s="141"/>
      <c r="H2840" s="130"/>
    </row>
    <row r="2841" spans="1:141" s="289" customFormat="1" ht="24" customHeight="1" x14ac:dyDescent="0.2">
      <c r="A2841" s="130"/>
      <c r="B2841" s="130"/>
      <c r="C2841" s="130"/>
      <c r="D2841" s="130"/>
      <c r="E2841" s="140"/>
      <c r="F2841" s="141"/>
      <c r="G2841" s="141"/>
      <c r="H2841" s="130"/>
    </row>
    <row r="2842" spans="1:141" s="289" customFormat="1" ht="24" customHeight="1" x14ac:dyDescent="0.2">
      <c r="A2842" s="130"/>
      <c r="B2842" s="130"/>
      <c r="C2842" s="130"/>
      <c r="D2842" s="130"/>
      <c r="E2842" s="140"/>
      <c r="F2842" s="141"/>
      <c r="G2842" s="141"/>
      <c r="H2842" s="130"/>
    </row>
    <row r="2843" spans="1:141" s="289" customFormat="1" ht="24" customHeight="1" x14ac:dyDescent="0.2">
      <c r="A2843" s="130"/>
      <c r="B2843" s="130"/>
      <c r="C2843" s="130"/>
      <c r="D2843" s="130"/>
      <c r="E2843" s="140"/>
      <c r="F2843" s="141"/>
      <c r="G2843" s="141"/>
      <c r="H2843" s="130"/>
    </row>
    <row r="2844" spans="1:141" s="289" customFormat="1" ht="24" customHeight="1" x14ac:dyDescent="0.2">
      <c r="A2844" s="130"/>
      <c r="B2844" s="130"/>
      <c r="C2844" s="130"/>
      <c r="D2844" s="130"/>
      <c r="E2844" s="140"/>
      <c r="F2844" s="141"/>
      <c r="G2844" s="141"/>
      <c r="H2844" s="130"/>
    </row>
    <row r="2845" spans="1:141" s="289" customFormat="1" ht="24" customHeight="1" x14ac:dyDescent="0.2">
      <c r="A2845" s="130"/>
      <c r="B2845" s="130"/>
      <c r="C2845" s="130"/>
      <c r="D2845" s="130"/>
      <c r="E2845" s="140"/>
      <c r="F2845" s="141"/>
      <c r="G2845" s="141"/>
      <c r="H2845" s="130"/>
    </row>
    <row r="2846" spans="1:141" s="289" customFormat="1" ht="24" customHeight="1" x14ac:dyDescent="0.2">
      <c r="A2846" s="130"/>
      <c r="B2846" s="130"/>
      <c r="C2846" s="130"/>
      <c r="D2846" s="130"/>
      <c r="E2846" s="140"/>
      <c r="F2846" s="141"/>
      <c r="G2846" s="141"/>
      <c r="H2846" s="130"/>
    </row>
    <row r="2847" spans="1:141" s="289" customFormat="1" ht="24" customHeight="1" x14ac:dyDescent="0.2">
      <c r="A2847" s="130"/>
      <c r="B2847" s="130"/>
      <c r="C2847" s="130"/>
      <c r="D2847" s="130"/>
      <c r="E2847" s="140"/>
      <c r="F2847" s="141"/>
      <c r="G2847" s="141"/>
      <c r="H2847" s="130"/>
    </row>
    <row r="2848" spans="1:141" s="289" customFormat="1" ht="24" customHeight="1" x14ac:dyDescent="0.2">
      <c r="A2848" s="130"/>
      <c r="B2848" s="130"/>
      <c r="C2848" s="130"/>
      <c r="D2848" s="130"/>
      <c r="E2848" s="140"/>
      <c r="F2848" s="141"/>
      <c r="G2848" s="141"/>
      <c r="H2848" s="130"/>
    </row>
    <row r="2849" spans="1:8" s="289" customFormat="1" ht="24" customHeight="1" x14ac:dyDescent="0.2">
      <c r="A2849" s="130"/>
      <c r="B2849" s="130"/>
      <c r="C2849" s="130"/>
      <c r="D2849" s="130"/>
      <c r="E2849" s="140"/>
      <c r="F2849" s="141"/>
      <c r="G2849" s="141"/>
      <c r="H2849" s="130"/>
    </row>
    <row r="2850" spans="1:8" s="289" customFormat="1" ht="24" customHeight="1" x14ac:dyDescent="0.2">
      <c r="A2850" s="130"/>
      <c r="B2850" s="130"/>
      <c r="C2850" s="130"/>
      <c r="D2850" s="130"/>
      <c r="E2850" s="140"/>
      <c r="F2850" s="141"/>
      <c r="G2850" s="141"/>
      <c r="H2850" s="130"/>
    </row>
    <row r="2851" spans="1:8" s="289" customFormat="1" ht="24" customHeight="1" x14ac:dyDescent="0.2">
      <c r="A2851" s="130"/>
      <c r="B2851" s="130"/>
      <c r="C2851" s="130"/>
      <c r="D2851" s="130"/>
      <c r="E2851" s="140"/>
      <c r="F2851" s="141"/>
      <c r="G2851" s="141"/>
      <c r="H2851" s="130"/>
    </row>
    <row r="2854" spans="1:8" s="289" customFormat="1" ht="24" customHeight="1" x14ac:dyDescent="0.2">
      <c r="A2854" s="130"/>
      <c r="B2854" s="130"/>
      <c r="C2854" s="130"/>
      <c r="D2854" s="130"/>
      <c r="E2854" s="140"/>
      <c r="F2854" s="141"/>
      <c r="G2854" s="141"/>
      <c r="H2854" s="130"/>
    </row>
    <row r="2855" spans="1:8" s="289" customFormat="1" ht="24" customHeight="1" x14ac:dyDescent="0.2">
      <c r="A2855" s="130"/>
      <c r="B2855" s="130"/>
      <c r="C2855" s="130"/>
      <c r="D2855" s="130"/>
      <c r="E2855" s="140"/>
      <c r="F2855" s="141"/>
      <c r="G2855" s="141"/>
      <c r="H2855" s="130"/>
    </row>
    <row r="2856" spans="1:8" s="289" customFormat="1" ht="24" customHeight="1" x14ac:dyDescent="0.2">
      <c r="A2856" s="130"/>
      <c r="B2856" s="130"/>
      <c r="C2856" s="130"/>
      <c r="D2856" s="130"/>
      <c r="E2856" s="140"/>
      <c r="F2856" s="141"/>
      <c r="G2856" s="141"/>
      <c r="H2856" s="130"/>
    </row>
    <row r="2857" spans="1:8" s="289" customFormat="1" ht="24" customHeight="1" x14ac:dyDescent="0.2">
      <c r="A2857" s="130"/>
      <c r="B2857" s="130"/>
      <c r="C2857" s="130"/>
      <c r="D2857" s="130"/>
      <c r="E2857" s="140"/>
      <c r="F2857" s="141"/>
      <c r="G2857" s="141"/>
      <c r="H2857" s="130"/>
    </row>
    <row r="2858" spans="1:8" s="289" customFormat="1" ht="24" customHeight="1" x14ac:dyDescent="0.2">
      <c r="A2858" s="130"/>
      <c r="B2858" s="130"/>
      <c r="C2858" s="130"/>
      <c r="D2858" s="130"/>
      <c r="E2858" s="140"/>
      <c r="F2858" s="141"/>
      <c r="G2858" s="141"/>
      <c r="H2858" s="130"/>
    </row>
    <row r="2859" spans="1:8" s="289" customFormat="1" ht="24" customHeight="1" x14ac:dyDescent="0.2">
      <c r="A2859" s="130"/>
      <c r="B2859" s="130"/>
      <c r="C2859" s="130"/>
      <c r="D2859" s="130"/>
      <c r="E2859" s="140"/>
      <c r="F2859" s="141"/>
      <c r="G2859" s="141"/>
      <c r="H2859" s="130"/>
    </row>
    <row r="2860" spans="1:8" s="289" customFormat="1" ht="24" customHeight="1" x14ac:dyDescent="0.2">
      <c r="A2860" s="130"/>
      <c r="B2860" s="130"/>
      <c r="C2860" s="130"/>
      <c r="D2860" s="130"/>
      <c r="E2860" s="140"/>
      <c r="F2860" s="141"/>
      <c r="G2860" s="141"/>
      <c r="H2860" s="130"/>
    </row>
    <row r="2861" spans="1:8" s="289" customFormat="1" ht="24" customHeight="1" x14ac:dyDescent="0.2">
      <c r="A2861" s="130"/>
      <c r="B2861" s="130"/>
      <c r="C2861" s="130"/>
      <c r="D2861" s="130"/>
      <c r="E2861" s="140"/>
      <c r="F2861" s="141"/>
      <c r="G2861" s="141"/>
      <c r="H2861" s="130"/>
    </row>
    <row r="2864" spans="1:8" s="289" customFormat="1" ht="24" customHeight="1" x14ac:dyDescent="0.2">
      <c r="A2864" s="130"/>
      <c r="B2864" s="130"/>
      <c r="C2864" s="130"/>
      <c r="D2864" s="130"/>
      <c r="E2864" s="140"/>
      <c r="F2864" s="141"/>
      <c r="G2864" s="141"/>
      <c r="H2864" s="130"/>
    </row>
    <row r="2865" spans="1:8" s="289" customFormat="1" ht="24" customHeight="1" x14ac:dyDescent="0.2">
      <c r="A2865" s="130"/>
      <c r="B2865" s="130"/>
      <c r="C2865" s="130"/>
      <c r="D2865" s="130"/>
      <c r="E2865" s="140"/>
      <c r="F2865" s="141"/>
      <c r="G2865" s="141"/>
      <c r="H2865" s="130"/>
    </row>
    <row r="2866" spans="1:8" s="289" customFormat="1" ht="24" customHeight="1" x14ac:dyDescent="0.2">
      <c r="A2866" s="130"/>
      <c r="B2866" s="130"/>
      <c r="C2866" s="130"/>
      <c r="D2866" s="130"/>
      <c r="E2866" s="140"/>
      <c r="F2866" s="141"/>
      <c r="G2866" s="141"/>
      <c r="H2866" s="130"/>
    </row>
    <row r="2867" spans="1:8" s="289" customFormat="1" ht="24" customHeight="1" x14ac:dyDescent="0.2">
      <c r="A2867" s="130"/>
      <c r="B2867" s="130"/>
      <c r="C2867" s="130"/>
      <c r="D2867" s="130"/>
      <c r="E2867" s="140"/>
      <c r="F2867" s="141"/>
      <c r="G2867" s="141"/>
      <c r="H2867" s="130"/>
    </row>
    <row r="2868" spans="1:8" s="289" customFormat="1" ht="24" customHeight="1" x14ac:dyDescent="0.2">
      <c r="A2868" s="130"/>
      <c r="B2868" s="130"/>
      <c r="C2868" s="130"/>
      <c r="D2868" s="130"/>
      <c r="E2868" s="140"/>
      <c r="F2868" s="141"/>
      <c r="G2868" s="141"/>
      <c r="H2868" s="130"/>
    </row>
    <row r="2869" spans="1:8" s="289" customFormat="1" ht="24" customHeight="1" x14ac:dyDescent="0.2">
      <c r="A2869" s="130"/>
      <c r="B2869" s="130"/>
      <c r="C2869" s="130"/>
      <c r="D2869" s="130"/>
      <c r="E2869" s="140"/>
      <c r="F2869" s="141"/>
      <c r="G2869" s="141"/>
      <c r="H2869" s="130"/>
    </row>
    <row r="2870" spans="1:8" s="289" customFormat="1" ht="24" customHeight="1" x14ac:dyDescent="0.2">
      <c r="A2870" s="130"/>
      <c r="B2870" s="130"/>
      <c r="C2870" s="130"/>
      <c r="D2870" s="130"/>
      <c r="E2870" s="140"/>
      <c r="F2870" s="141"/>
      <c r="G2870" s="141"/>
      <c r="H2870" s="130"/>
    </row>
    <row r="2871" spans="1:8" s="289" customFormat="1" ht="24" customHeight="1" x14ac:dyDescent="0.2">
      <c r="A2871" s="130"/>
      <c r="B2871" s="130"/>
      <c r="C2871" s="130"/>
      <c r="D2871" s="130"/>
      <c r="E2871" s="140"/>
      <c r="F2871" s="141"/>
      <c r="G2871" s="141"/>
      <c r="H2871" s="130"/>
    </row>
    <row r="2872" spans="1:8" s="289" customFormat="1" ht="24" customHeight="1" x14ac:dyDescent="0.2">
      <c r="A2872" s="130"/>
      <c r="B2872" s="130"/>
      <c r="C2872" s="130"/>
      <c r="D2872" s="130"/>
      <c r="E2872" s="140"/>
      <c r="F2872" s="141"/>
      <c r="G2872" s="141"/>
      <c r="H2872" s="130"/>
    </row>
    <row r="2886" spans="1:141" s="140" customFormat="1" ht="24" customHeight="1" x14ac:dyDescent="0.2">
      <c r="A2886" s="130"/>
      <c r="B2886" s="130"/>
      <c r="C2886" s="130"/>
      <c r="D2886" s="130"/>
      <c r="F2886" s="141"/>
      <c r="G2886" s="141"/>
      <c r="H2886" s="130"/>
      <c r="I2886" s="289"/>
      <c r="J2886" s="289"/>
      <c r="K2886" s="289"/>
      <c r="L2886" s="289"/>
      <c r="M2886" s="289"/>
      <c r="N2886" s="289"/>
      <c r="O2886" s="289"/>
      <c r="P2886" s="289"/>
      <c r="Q2886" s="289"/>
      <c r="R2886" s="289"/>
      <c r="S2886" s="289"/>
      <c r="T2886" s="289"/>
      <c r="U2886" s="290"/>
      <c r="V2886" s="290"/>
      <c r="W2886" s="290"/>
      <c r="X2886" s="290"/>
      <c r="Y2886" s="290"/>
      <c r="Z2886" s="290"/>
      <c r="AA2886" s="290"/>
      <c r="AB2886" s="290"/>
      <c r="AC2886" s="290"/>
      <c r="AD2886" s="290"/>
      <c r="AE2886" s="290"/>
      <c r="AF2886" s="290"/>
      <c r="AG2886" s="290"/>
      <c r="AH2886" s="290"/>
      <c r="AI2886" s="290"/>
      <c r="AJ2886" s="290"/>
      <c r="AK2886" s="290"/>
      <c r="AL2886" s="290"/>
      <c r="AM2886" s="290"/>
      <c r="AN2886" s="290"/>
      <c r="AO2886" s="290"/>
      <c r="AP2886" s="290"/>
      <c r="AQ2886" s="290"/>
      <c r="AR2886" s="290"/>
      <c r="AS2886" s="290"/>
      <c r="AT2886" s="290"/>
      <c r="AU2886" s="290"/>
      <c r="AV2886" s="290"/>
      <c r="AW2886" s="290"/>
      <c r="AX2886" s="290"/>
      <c r="AY2886" s="290"/>
      <c r="AZ2886" s="290"/>
      <c r="BA2886" s="290"/>
      <c r="BB2886" s="290"/>
      <c r="BC2886" s="290"/>
      <c r="BD2886" s="290"/>
      <c r="BE2886" s="290"/>
      <c r="BF2886" s="290"/>
      <c r="BG2886" s="290"/>
      <c r="BH2886" s="290"/>
      <c r="BI2886" s="290"/>
      <c r="BJ2886" s="290"/>
      <c r="BK2886" s="290"/>
      <c r="BL2886" s="290"/>
      <c r="BM2886" s="290"/>
      <c r="BN2886" s="290"/>
      <c r="BO2886" s="290"/>
      <c r="BP2886" s="290"/>
      <c r="BQ2886" s="290"/>
      <c r="BR2886" s="290"/>
      <c r="BS2886" s="290"/>
      <c r="BT2886" s="290"/>
      <c r="BU2886" s="290"/>
      <c r="BV2886" s="290"/>
      <c r="BW2886" s="290"/>
      <c r="BX2886" s="290"/>
      <c r="BY2886" s="290"/>
      <c r="BZ2886" s="290"/>
      <c r="CA2886" s="290"/>
      <c r="CB2886" s="290"/>
      <c r="CC2886" s="290"/>
      <c r="CD2886" s="290"/>
      <c r="CE2886" s="290"/>
      <c r="CF2886" s="290"/>
      <c r="CG2886" s="290"/>
      <c r="CH2886" s="290"/>
      <c r="CI2886" s="290"/>
      <c r="CJ2886" s="290"/>
      <c r="CK2886" s="290"/>
      <c r="CL2886" s="290"/>
      <c r="CM2886" s="290"/>
      <c r="CN2886" s="290"/>
      <c r="CO2886" s="290"/>
      <c r="CP2886" s="290"/>
      <c r="CQ2886" s="290"/>
      <c r="CR2886" s="290"/>
      <c r="CS2886" s="290"/>
      <c r="CT2886" s="290"/>
      <c r="CU2886" s="290"/>
      <c r="CV2886" s="290"/>
      <c r="CW2886" s="290"/>
      <c r="CX2886" s="290"/>
      <c r="CY2886" s="290"/>
      <c r="CZ2886" s="290"/>
      <c r="DA2886" s="290"/>
      <c r="DB2886" s="290"/>
      <c r="DC2886" s="290"/>
      <c r="DD2886" s="290"/>
      <c r="DE2886" s="290"/>
      <c r="DF2886" s="290"/>
      <c r="DG2886" s="290"/>
      <c r="DH2886" s="290"/>
      <c r="DI2886" s="290"/>
      <c r="DJ2886" s="290"/>
      <c r="DK2886" s="290"/>
      <c r="DL2886" s="290"/>
      <c r="DM2886" s="290"/>
      <c r="DN2886" s="290"/>
      <c r="DO2886" s="290"/>
      <c r="DP2886" s="290"/>
      <c r="DQ2886" s="290"/>
      <c r="DR2886" s="290"/>
      <c r="DS2886" s="290"/>
      <c r="DT2886" s="290"/>
      <c r="DU2886" s="290"/>
      <c r="DV2886" s="290"/>
      <c r="DW2886" s="290"/>
      <c r="DX2886" s="290"/>
      <c r="DY2886" s="290"/>
      <c r="DZ2886" s="290"/>
      <c r="EA2886" s="290"/>
      <c r="EB2886" s="290"/>
      <c r="EC2886" s="290"/>
      <c r="ED2886" s="290"/>
      <c r="EE2886" s="290"/>
      <c r="EF2886" s="290"/>
      <c r="EG2886" s="290"/>
      <c r="EH2886" s="290"/>
      <c r="EI2886" s="290"/>
      <c r="EJ2886" s="290"/>
      <c r="EK2886" s="290"/>
    </row>
    <row r="2888" spans="1:141" s="289" customFormat="1" ht="24" customHeight="1" x14ac:dyDescent="0.2">
      <c r="A2888" s="130"/>
      <c r="B2888" s="130"/>
      <c r="C2888" s="130"/>
      <c r="D2888" s="130"/>
      <c r="E2888" s="140"/>
      <c r="F2888" s="141"/>
      <c r="G2888" s="141"/>
      <c r="H2888" s="130"/>
    </row>
    <row r="2889" spans="1:141" s="289" customFormat="1" ht="24" customHeight="1" x14ac:dyDescent="0.2">
      <c r="A2889" s="130"/>
      <c r="B2889" s="130"/>
      <c r="C2889" s="130"/>
      <c r="D2889" s="130"/>
      <c r="E2889" s="140"/>
      <c r="F2889" s="141"/>
      <c r="G2889" s="141"/>
      <c r="H2889" s="130"/>
    </row>
    <row r="2890" spans="1:141" s="289" customFormat="1" ht="24" customHeight="1" x14ac:dyDescent="0.2">
      <c r="A2890" s="130"/>
      <c r="B2890" s="130"/>
      <c r="C2890" s="130"/>
      <c r="D2890" s="130"/>
      <c r="E2890" s="140"/>
      <c r="F2890" s="141"/>
      <c r="G2890" s="141"/>
      <c r="H2890" s="130"/>
    </row>
    <row r="2891" spans="1:141" s="289" customFormat="1" ht="24" customHeight="1" x14ac:dyDescent="0.2">
      <c r="A2891" s="130"/>
      <c r="B2891" s="130"/>
      <c r="C2891" s="130"/>
      <c r="D2891" s="130"/>
      <c r="E2891" s="140"/>
      <c r="F2891" s="141"/>
      <c r="G2891" s="141"/>
      <c r="H2891" s="130"/>
    </row>
    <row r="2892" spans="1:141" s="289" customFormat="1" ht="24" customHeight="1" x14ac:dyDescent="0.2">
      <c r="A2892" s="130"/>
      <c r="B2892" s="130"/>
      <c r="C2892" s="130"/>
      <c r="D2892" s="130"/>
      <c r="E2892" s="140"/>
      <c r="F2892" s="141"/>
      <c r="G2892" s="141"/>
      <c r="H2892" s="130"/>
    </row>
    <row r="2893" spans="1:141" s="289" customFormat="1" ht="24" customHeight="1" x14ac:dyDescent="0.2">
      <c r="A2893" s="130"/>
      <c r="B2893" s="130"/>
      <c r="C2893" s="130"/>
      <c r="D2893" s="130"/>
      <c r="E2893" s="140"/>
      <c r="F2893" s="141"/>
      <c r="G2893" s="141"/>
      <c r="H2893" s="130"/>
    </row>
    <row r="2894" spans="1:141" s="289" customFormat="1" ht="24" customHeight="1" x14ac:dyDescent="0.2">
      <c r="A2894" s="130"/>
      <c r="B2894" s="130"/>
      <c r="C2894" s="130"/>
      <c r="D2894" s="130"/>
      <c r="E2894" s="140"/>
      <c r="F2894" s="141"/>
      <c r="G2894" s="141"/>
      <c r="H2894" s="130"/>
    </row>
    <row r="2895" spans="1:141" s="289" customFormat="1" ht="24" customHeight="1" x14ac:dyDescent="0.2">
      <c r="A2895" s="130"/>
      <c r="B2895" s="130"/>
      <c r="C2895" s="130"/>
      <c r="D2895" s="130"/>
      <c r="E2895" s="140"/>
      <c r="F2895" s="141"/>
      <c r="G2895" s="141"/>
      <c r="H2895" s="130"/>
    </row>
    <row r="2896" spans="1:141" s="289" customFormat="1" ht="24" customHeight="1" x14ac:dyDescent="0.2">
      <c r="A2896" s="130"/>
      <c r="B2896" s="130"/>
      <c r="C2896" s="130"/>
      <c r="D2896" s="130"/>
      <c r="E2896" s="140"/>
      <c r="F2896" s="141"/>
      <c r="G2896" s="141"/>
      <c r="H2896" s="130"/>
    </row>
    <row r="2897" spans="1:8" s="289" customFormat="1" ht="24" customHeight="1" x14ac:dyDescent="0.2">
      <c r="A2897" s="130"/>
      <c r="B2897" s="130"/>
      <c r="C2897" s="130"/>
      <c r="D2897" s="130"/>
      <c r="E2897" s="140"/>
      <c r="F2897" s="141"/>
      <c r="G2897" s="141"/>
      <c r="H2897" s="130"/>
    </row>
    <row r="2898" spans="1:8" s="289" customFormat="1" ht="24" customHeight="1" x14ac:dyDescent="0.2">
      <c r="A2898" s="130"/>
      <c r="B2898" s="130"/>
      <c r="C2898" s="130"/>
      <c r="D2898" s="130"/>
      <c r="E2898" s="140"/>
      <c r="F2898" s="141"/>
      <c r="G2898" s="141"/>
      <c r="H2898" s="130"/>
    </row>
    <row r="2899" spans="1:8" s="289" customFormat="1" ht="24" customHeight="1" x14ac:dyDescent="0.2">
      <c r="A2899" s="130"/>
      <c r="B2899" s="130"/>
      <c r="C2899" s="130"/>
      <c r="D2899" s="130"/>
      <c r="E2899" s="140"/>
      <c r="F2899" s="141"/>
      <c r="G2899" s="141"/>
      <c r="H2899" s="130"/>
    </row>
    <row r="2900" spans="1:8" s="289" customFormat="1" ht="24" customHeight="1" x14ac:dyDescent="0.2">
      <c r="A2900" s="130"/>
      <c r="B2900" s="130"/>
      <c r="C2900" s="130"/>
      <c r="D2900" s="130"/>
      <c r="E2900" s="140"/>
      <c r="F2900" s="141"/>
      <c r="G2900" s="141"/>
      <c r="H2900" s="130"/>
    </row>
    <row r="2901" spans="1:8" s="289" customFormat="1" ht="24" customHeight="1" x14ac:dyDescent="0.2">
      <c r="A2901" s="130"/>
      <c r="B2901" s="130"/>
      <c r="C2901" s="130"/>
      <c r="D2901" s="130"/>
      <c r="E2901" s="140"/>
      <c r="F2901" s="141"/>
      <c r="G2901" s="141"/>
      <c r="H2901" s="130"/>
    </row>
    <row r="2904" spans="1:8" s="289" customFormat="1" ht="24" customHeight="1" x14ac:dyDescent="0.2">
      <c r="A2904" s="130"/>
      <c r="B2904" s="130"/>
      <c r="C2904" s="130"/>
      <c r="D2904" s="130"/>
      <c r="E2904" s="140"/>
      <c r="F2904" s="141"/>
      <c r="G2904" s="141"/>
      <c r="H2904" s="130"/>
    </row>
    <row r="2905" spans="1:8" s="289" customFormat="1" ht="24" customHeight="1" x14ac:dyDescent="0.2">
      <c r="A2905" s="130"/>
      <c r="B2905" s="130"/>
      <c r="C2905" s="130"/>
      <c r="D2905" s="130"/>
      <c r="E2905" s="140"/>
      <c r="F2905" s="141"/>
      <c r="G2905" s="141"/>
      <c r="H2905" s="130"/>
    </row>
    <row r="2906" spans="1:8" s="289" customFormat="1" ht="24" customHeight="1" x14ac:dyDescent="0.2">
      <c r="A2906" s="130"/>
      <c r="B2906" s="130"/>
      <c r="C2906" s="130"/>
      <c r="D2906" s="130"/>
      <c r="E2906" s="140"/>
      <c r="F2906" s="141"/>
      <c r="G2906" s="141"/>
      <c r="H2906" s="130"/>
    </row>
    <row r="2907" spans="1:8" s="289" customFormat="1" ht="24" customHeight="1" x14ac:dyDescent="0.2">
      <c r="A2907" s="130"/>
      <c r="B2907" s="130"/>
      <c r="C2907" s="130"/>
      <c r="D2907" s="130"/>
      <c r="E2907" s="140"/>
      <c r="F2907" s="141"/>
      <c r="G2907" s="141"/>
      <c r="H2907" s="130"/>
    </row>
    <row r="2908" spans="1:8" s="289" customFormat="1" ht="24" customHeight="1" x14ac:dyDescent="0.2">
      <c r="A2908" s="130"/>
      <c r="B2908" s="130"/>
      <c r="C2908" s="130"/>
      <c r="D2908" s="130"/>
      <c r="E2908" s="140"/>
      <c r="F2908" s="141"/>
      <c r="G2908" s="141"/>
      <c r="H2908" s="130"/>
    </row>
    <row r="2909" spans="1:8" s="289" customFormat="1" ht="24" customHeight="1" x14ac:dyDescent="0.2">
      <c r="A2909" s="130"/>
      <c r="B2909" s="130"/>
      <c r="C2909" s="130"/>
      <c r="D2909" s="130"/>
      <c r="E2909" s="140"/>
      <c r="F2909" s="141"/>
      <c r="G2909" s="141"/>
      <c r="H2909" s="130"/>
    </row>
    <row r="2910" spans="1:8" s="289" customFormat="1" ht="24" customHeight="1" x14ac:dyDescent="0.2">
      <c r="A2910" s="130"/>
      <c r="B2910" s="130"/>
      <c r="C2910" s="130"/>
      <c r="D2910" s="130"/>
      <c r="E2910" s="140"/>
      <c r="F2910" s="141"/>
      <c r="G2910" s="141"/>
      <c r="H2910" s="130"/>
    </row>
    <row r="2911" spans="1:8" s="289" customFormat="1" ht="24" customHeight="1" x14ac:dyDescent="0.2">
      <c r="A2911" s="130"/>
      <c r="B2911" s="130"/>
      <c r="C2911" s="130"/>
      <c r="D2911" s="130"/>
      <c r="E2911" s="140"/>
      <c r="F2911" s="141"/>
      <c r="G2911" s="141"/>
      <c r="H2911" s="130"/>
    </row>
    <row r="2914" spans="1:8" s="289" customFormat="1" ht="24" customHeight="1" x14ac:dyDescent="0.2">
      <c r="A2914" s="130"/>
      <c r="B2914" s="130"/>
      <c r="C2914" s="130"/>
      <c r="D2914" s="130"/>
      <c r="E2914" s="140"/>
      <c r="F2914" s="141"/>
      <c r="G2914" s="141"/>
      <c r="H2914" s="130"/>
    </row>
    <row r="2915" spans="1:8" s="289" customFormat="1" ht="24" customHeight="1" x14ac:dyDescent="0.2">
      <c r="A2915" s="130"/>
      <c r="B2915" s="130"/>
      <c r="C2915" s="130"/>
      <c r="D2915" s="130"/>
      <c r="E2915" s="140"/>
      <c r="F2915" s="141"/>
      <c r="G2915" s="141"/>
      <c r="H2915" s="130"/>
    </row>
    <row r="2916" spans="1:8" s="289" customFormat="1" ht="24" customHeight="1" x14ac:dyDescent="0.2">
      <c r="A2916" s="130"/>
      <c r="B2916" s="130"/>
      <c r="C2916" s="130"/>
      <c r="D2916" s="130"/>
      <c r="E2916" s="140"/>
      <c r="F2916" s="141"/>
      <c r="G2916" s="141"/>
      <c r="H2916" s="130"/>
    </row>
    <row r="2917" spans="1:8" s="289" customFormat="1" ht="24" customHeight="1" x14ac:dyDescent="0.2">
      <c r="A2917" s="130"/>
      <c r="B2917" s="130"/>
      <c r="C2917" s="130"/>
      <c r="D2917" s="130"/>
      <c r="E2917" s="140"/>
      <c r="F2917" s="141"/>
      <c r="G2917" s="141"/>
      <c r="H2917" s="130"/>
    </row>
    <row r="2918" spans="1:8" s="289" customFormat="1" ht="24" customHeight="1" x14ac:dyDescent="0.2">
      <c r="A2918" s="130"/>
      <c r="B2918" s="130"/>
      <c r="C2918" s="130"/>
      <c r="D2918" s="130"/>
      <c r="E2918" s="140"/>
      <c r="F2918" s="141"/>
      <c r="G2918" s="141"/>
      <c r="H2918" s="130"/>
    </row>
    <row r="2919" spans="1:8" s="289" customFormat="1" ht="24" customHeight="1" x14ac:dyDescent="0.2">
      <c r="A2919" s="130"/>
      <c r="B2919" s="130"/>
      <c r="C2919" s="130"/>
      <c r="D2919" s="130"/>
      <c r="E2919" s="140"/>
      <c r="F2919" s="141"/>
      <c r="G2919" s="141"/>
      <c r="H2919" s="130"/>
    </row>
    <row r="2920" spans="1:8" s="289" customFormat="1" ht="24" customHeight="1" x14ac:dyDescent="0.2">
      <c r="A2920" s="130"/>
      <c r="B2920" s="130"/>
      <c r="C2920" s="130"/>
      <c r="D2920" s="130"/>
      <c r="E2920" s="140"/>
      <c r="F2920" s="141"/>
      <c r="G2920" s="141"/>
      <c r="H2920" s="130"/>
    </row>
    <row r="2921" spans="1:8" s="289" customFormat="1" ht="24" customHeight="1" x14ac:dyDescent="0.2">
      <c r="A2921" s="130"/>
      <c r="B2921" s="130"/>
      <c r="C2921" s="130"/>
      <c r="D2921" s="130"/>
      <c r="E2921" s="140"/>
      <c r="F2921" s="141"/>
      <c r="G2921" s="141"/>
      <c r="H2921" s="130"/>
    </row>
    <row r="2922" spans="1:8" s="289" customFormat="1" ht="24" customHeight="1" x14ac:dyDescent="0.2">
      <c r="A2922" s="130"/>
      <c r="B2922" s="130"/>
      <c r="C2922" s="130"/>
      <c r="D2922" s="130"/>
      <c r="E2922" s="140"/>
      <c r="F2922" s="141"/>
      <c r="G2922" s="141"/>
      <c r="H2922" s="130"/>
    </row>
    <row r="2936" spans="1:141" s="140" customFormat="1" ht="24" customHeight="1" x14ac:dyDescent="0.2">
      <c r="A2936" s="130"/>
      <c r="B2936" s="130"/>
      <c r="C2936" s="130"/>
      <c r="D2936" s="130"/>
      <c r="F2936" s="141"/>
      <c r="G2936" s="141"/>
      <c r="H2936" s="130"/>
      <c r="I2936" s="289"/>
      <c r="J2936" s="289"/>
      <c r="K2936" s="289"/>
      <c r="L2936" s="289"/>
      <c r="M2936" s="289"/>
      <c r="N2936" s="289"/>
      <c r="O2936" s="289"/>
      <c r="P2936" s="289"/>
      <c r="Q2936" s="289"/>
      <c r="R2936" s="289"/>
      <c r="S2936" s="289"/>
      <c r="T2936" s="289"/>
      <c r="U2936" s="290"/>
      <c r="V2936" s="290"/>
      <c r="W2936" s="290"/>
      <c r="X2936" s="290"/>
      <c r="Y2936" s="290"/>
      <c r="Z2936" s="290"/>
      <c r="AA2936" s="290"/>
      <c r="AB2936" s="290"/>
      <c r="AC2936" s="290"/>
      <c r="AD2936" s="290"/>
      <c r="AE2936" s="290"/>
      <c r="AF2936" s="290"/>
      <c r="AG2936" s="290"/>
      <c r="AH2936" s="290"/>
      <c r="AI2936" s="290"/>
      <c r="AJ2936" s="290"/>
      <c r="AK2936" s="290"/>
      <c r="AL2936" s="290"/>
      <c r="AM2936" s="290"/>
      <c r="AN2936" s="290"/>
      <c r="AO2936" s="290"/>
      <c r="AP2936" s="290"/>
      <c r="AQ2936" s="290"/>
      <c r="AR2936" s="290"/>
      <c r="AS2936" s="290"/>
      <c r="AT2936" s="290"/>
      <c r="AU2936" s="290"/>
      <c r="AV2936" s="290"/>
      <c r="AW2936" s="290"/>
      <c r="AX2936" s="290"/>
      <c r="AY2936" s="290"/>
      <c r="AZ2936" s="290"/>
      <c r="BA2936" s="290"/>
      <c r="BB2936" s="290"/>
      <c r="BC2936" s="290"/>
      <c r="BD2936" s="290"/>
      <c r="BE2936" s="290"/>
      <c r="BF2936" s="290"/>
      <c r="BG2936" s="290"/>
      <c r="BH2936" s="290"/>
      <c r="BI2936" s="290"/>
      <c r="BJ2936" s="290"/>
      <c r="BK2936" s="290"/>
      <c r="BL2936" s="290"/>
      <c r="BM2936" s="290"/>
      <c r="BN2936" s="290"/>
      <c r="BO2936" s="290"/>
      <c r="BP2936" s="290"/>
      <c r="BQ2936" s="290"/>
      <c r="BR2936" s="290"/>
      <c r="BS2936" s="290"/>
      <c r="BT2936" s="290"/>
      <c r="BU2936" s="290"/>
      <c r="BV2936" s="290"/>
      <c r="BW2936" s="290"/>
      <c r="BX2936" s="290"/>
      <c r="BY2936" s="290"/>
      <c r="BZ2936" s="290"/>
      <c r="CA2936" s="290"/>
      <c r="CB2936" s="290"/>
      <c r="CC2936" s="290"/>
      <c r="CD2936" s="290"/>
      <c r="CE2936" s="290"/>
      <c r="CF2936" s="290"/>
      <c r="CG2936" s="290"/>
      <c r="CH2936" s="290"/>
      <c r="CI2936" s="290"/>
      <c r="CJ2936" s="290"/>
      <c r="CK2936" s="290"/>
      <c r="CL2936" s="290"/>
      <c r="CM2936" s="290"/>
      <c r="CN2936" s="290"/>
      <c r="CO2936" s="290"/>
      <c r="CP2936" s="290"/>
      <c r="CQ2936" s="290"/>
      <c r="CR2936" s="290"/>
      <c r="CS2936" s="290"/>
      <c r="CT2936" s="290"/>
      <c r="CU2936" s="290"/>
      <c r="CV2936" s="290"/>
      <c r="CW2936" s="290"/>
      <c r="CX2936" s="290"/>
      <c r="CY2936" s="290"/>
      <c r="CZ2936" s="290"/>
      <c r="DA2936" s="290"/>
      <c r="DB2936" s="290"/>
      <c r="DC2936" s="290"/>
      <c r="DD2936" s="290"/>
      <c r="DE2936" s="290"/>
      <c r="DF2936" s="290"/>
      <c r="DG2936" s="290"/>
      <c r="DH2936" s="290"/>
      <c r="DI2936" s="290"/>
      <c r="DJ2936" s="290"/>
      <c r="DK2936" s="290"/>
      <c r="DL2936" s="290"/>
      <c r="DM2936" s="290"/>
      <c r="DN2936" s="290"/>
      <c r="DO2936" s="290"/>
      <c r="DP2936" s="290"/>
      <c r="DQ2936" s="290"/>
      <c r="DR2936" s="290"/>
      <c r="DS2936" s="290"/>
      <c r="DT2936" s="290"/>
      <c r="DU2936" s="290"/>
      <c r="DV2936" s="290"/>
      <c r="DW2936" s="290"/>
      <c r="DX2936" s="290"/>
      <c r="DY2936" s="290"/>
      <c r="DZ2936" s="290"/>
      <c r="EA2936" s="290"/>
      <c r="EB2936" s="290"/>
      <c r="EC2936" s="290"/>
      <c r="ED2936" s="290"/>
      <c r="EE2936" s="290"/>
      <c r="EF2936" s="290"/>
      <c r="EG2936" s="290"/>
      <c r="EH2936" s="290"/>
      <c r="EI2936" s="290"/>
      <c r="EJ2936" s="290"/>
      <c r="EK2936" s="290"/>
    </row>
    <row r="2938" spans="1:141" s="289" customFormat="1" ht="24" customHeight="1" x14ac:dyDescent="0.2">
      <c r="A2938" s="130"/>
      <c r="B2938" s="130"/>
      <c r="C2938" s="130"/>
      <c r="D2938" s="130"/>
      <c r="E2938" s="140"/>
      <c r="F2938" s="141"/>
      <c r="G2938" s="141"/>
      <c r="H2938" s="130"/>
    </row>
    <row r="2939" spans="1:141" s="289" customFormat="1" ht="24" customHeight="1" x14ac:dyDescent="0.2">
      <c r="A2939" s="130"/>
      <c r="B2939" s="130"/>
      <c r="C2939" s="130"/>
      <c r="D2939" s="130"/>
      <c r="E2939" s="140"/>
      <c r="F2939" s="141"/>
      <c r="G2939" s="141"/>
      <c r="H2939" s="130"/>
    </row>
    <row r="2940" spans="1:141" s="289" customFormat="1" ht="24" customHeight="1" x14ac:dyDescent="0.2">
      <c r="A2940" s="130"/>
      <c r="B2940" s="130"/>
      <c r="C2940" s="130"/>
      <c r="D2940" s="130"/>
      <c r="E2940" s="140"/>
      <c r="F2940" s="141"/>
      <c r="G2940" s="141"/>
      <c r="H2940" s="130"/>
    </row>
    <row r="2941" spans="1:141" s="289" customFormat="1" ht="24" customHeight="1" x14ac:dyDescent="0.2">
      <c r="A2941" s="130"/>
      <c r="B2941" s="130"/>
      <c r="C2941" s="130"/>
      <c r="D2941" s="130"/>
      <c r="E2941" s="140"/>
      <c r="F2941" s="141"/>
      <c r="G2941" s="141"/>
      <c r="H2941" s="130"/>
    </row>
    <row r="2942" spans="1:141" s="289" customFormat="1" ht="24" customHeight="1" x14ac:dyDescent="0.2">
      <c r="A2942" s="130"/>
      <c r="B2942" s="130"/>
      <c r="C2942" s="130"/>
      <c r="D2942" s="130"/>
      <c r="E2942" s="140"/>
      <c r="F2942" s="141"/>
      <c r="G2942" s="141"/>
      <c r="H2942" s="130"/>
    </row>
    <row r="2943" spans="1:141" s="289" customFormat="1" ht="24" customHeight="1" x14ac:dyDescent="0.2">
      <c r="A2943" s="130"/>
      <c r="B2943" s="130"/>
      <c r="C2943" s="130"/>
      <c r="D2943" s="130"/>
      <c r="E2943" s="140"/>
      <c r="F2943" s="141"/>
      <c r="G2943" s="141"/>
      <c r="H2943" s="130"/>
    </row>
    <row r="2944" spans="1:141" s="289" customFormat="1" ht="24" customHeight="1" x14ac:dyDescent="0.2">
      <c r="A2944" s="130"/>
      <c r="B2944" s="130"/>
      <c r="C2944" s="130"/>
      <c r="D2944" s="130"/>
      <c r="E2944" s="140"/>
      <c r="F2944" s="141"/>
      <c r="G2944" s="141"/>
      <c r="H2944" s="130"/>
    </row>
    <row r="2945" spans="1:8" s="289" customFormat="1" ht="24" customHeight="1" x14ac:dyDescent="0.2">
      <c r="A2945" s="130"/>
      <c r="B2945" s="130"/>
      <c r="C2945" s="130"/>
      <c r="D2945" s="130"/>
      <c r="E2945" s="140"/>
      <c r="F2945" s="141"/>
      <c r="G2945" s="141"/>
      <c r="H2945" s="130"/>
    </row>
    <row r="2946" spans="1:8" s="289" customFormat="1" ht="24" customHeight="1" x14ac:dyDescent="0.2">
      <c r="A2946" s="130"/>
      <c r="B2946" s="130"/>
      <c r="C2946" s="130"/>
      <c r="D2946" s="130"/>
      <c r="E2946" s="140"/>
      <c r="F2946" s="141"/>
      <c r="G2946" s="141"/>
      <c r="H2946" s="130"/>
    </row>
    <row r="2947" spans="1:8" s="289" customFormat="1" ht="24" customHeight="1" x14ac:dyDescent="0.2">
      <c r="A2947" s="130"/>
      <c r="B2947" s="130"/>
      <c r="C2947" s="130"/>
      <c r="D2947" s="130"/>
      <c r="E2947" s="140"/>
      <c r="F2947" s="141"/>
      <c r="G2947" s="141"/>
      <c r="H2947" s="130"/>
    </row>
    <row r="2948" spans="1:8" s="289" customFormat="1" ht="24" customHeight="1" x14ac:dyDescent="0.2">
      <c r="A2948" s="130"/>
      <c r="B2948" s="130"/>
      <c r="C2948" s="130"/>
      <c r="D2948" s="130"/>
      <c r="E2948" s="140"/>
      <c r="F2948" s="141"/>
      <c r="G2948" s="141"/>
      <c r="H2948" s="130"/>
    </row>
    <row r="2949" spans="1:8" s="289" customFormat="1" ht="24" customHeight="1" x14ac:dyDescent="0.2">
      <c r="A2949" s="130"/>
      <c r="B2949" s="130"/>
      <c r="C2949" s="130"/>
      <c r="D2949" s="130"/>
      <c r="E2949" s="140"/>
      <c r="F2949" s="141"/>
      <c r="G2949" s="141"/>
      <c r="H2949" s="130"/>
    </row>
    <row r="2950" spans="1:8" s="289" customFormat="1" ht="24" customHeight="1" x14ac:dyDescent="0.2">
      <c r="A2950" s="130"/>
      <c r="B2950" s="130"/>
      <c r="C2950" s="130"/>
      <c r="D2950" s="130"/>
      <c r="E2950" s="140"/>
      <c r="F2950" s="141"/>
      <c r="G2950" s="141"/>
      <c r="H2950" s="130"/>
    </row>
    <row r="2951" spans="1:8" s="289" customFormat="1" ht="24" customHeight="1" x14ac:dyDescent="0.2">
      <c r="A2951" s="130"/>
      <c r="B2951" s="130"/>
      <c r="C2951" s="130"/>
      <c r="D2951" s="130"/>
      <c r="E2951" s="140"/>
      <c r="F2951" s="141"/>
      <c r="G2951" s="141"/>
      <c r="H2951" s="130"/>
    </row>
    <row r="2954" spans="1:8" s="289" customFormat="1" ht="24" customHeight="1" x14ac:dyDescent="0.2">
      <c r="A2954" s="130"/>
      <c r="B2954" s="130"/>
      <c r="C2954" s="130"/>
      <c r="D2954" s="130"/>
      <c r="E2954" s="140"/>
      <c r="F2954" s="141"/>
      <c r="G2954" s="141"/>
      <c r="H2954" s="130"/>
    </row>
    <row r="2955" spans="1:8" s="289" customFormat="1" ht="24" customHeight="1" x14ac:dyDescent="0.2">
      <c r="A2955" s="130"/>
      <c r="B2955" s="130"/>
      <c r="C2955" s="130"/>
      <c r="D2955" s="130"/>
      <c r="E2955" s="140"/>
      <c r="F2955" s="141"/>
      <c r="G2955" s="141"/>
      <c r="H2955" s="130"/>
    </row>
    <row r="2956" spans="1:8" s="289" customFormat="1" ht="24" customHeight="1" x14ac:dyDescent="0.2">
      <c r="A2956" s="130"/>
      <c r="B2956" s="130"/>
      <c r="C2956" s="130"/>
      <c r="D2956" s="130"/>
      <c r="E2956" s="140"/>
      <c r="F2956" s="141"/>
      <c r="G2956" s="141"/>
      <c r="H2956" s="130"/>
    </row>
    <row r="2957" spans="1:8" s="289" customFormat="1" ht="24" customHeight="1" x14ac:dyDescent="0.2">
      <c r="A2957" s="130"/>
      <c r="B2957" s="130"/>
      <c r="C2957" s="130"/>
      <c r="D2957" s="130"/>
      <c r="E2957" s="140"/>
      <c r="F2957" s="141"/>
      <c r="G2957" s="141"/>
      <c r="H2957" s="130"/>
    </row>
    <row r="2958" spans="1:8" s="289" customFormat="1" ht="24" customHeight="1" x14ac:dyDescent="0.2">
      <c r="A2958" s="130"/>
      <c r="B2958" s="130"/>
      <c r="C2958" s="130"/>
      <c r="D2958" s="130"/>
      <c r="E2958" s="140"/>
      <c r="F2958" s="141"/>
      <c r="G2958" s="141"/>
      <c r="H2958" s="130"/>
    </row>
    <row r="2959" spans="1:8" s="289" customFormat="1" ht="24" customHeight="1" x14ac:dyDescent="0.2">
      <c r="A2959" s="130"/>
      <c r="B2959" s="130"/>
      <c r="C2959" s="130"/>
      <c r="D2959" s="130"/>
      <c r="E2959" s="140"/>
      <c r="F2959" s="141"/>
      <c r="G2959" s="141"/>
      <c r="H2959" s="130"/>
    </row>
    <row r="2960" spans="1:8" s="289" customFormat="1" ht="24" customHeight="1" x14ac:dyDescent="0.2">
      <c r="A2960" s="130"/>
      <c r="B2960" s="130"/>
      <c r="C2960" s="130"/>
      <c r="D2960" s="130"/>
      <c r="E2960" s="140"/>
      <c r="F2960" s="141"/>
      <c r="G2960" s="141"/>
      <c r="H2960" s="130"/>
    </row>
    <row r="2961" spans="1:8" s="289" customFormat="1" ht="24" customHeight="1" x14ac:dyDescent="0.2">
      <c r="A2961" s="130"/>
      <c r="B2961" s="130"/>
      <c r="C2961" s="130"/>
      <c r="D2961" s="130"/>
      <c r="E2961" s="140"/>
      <c r="F2961" s="141"/>
      <c r="G2961" s="141"/>
      <c r="H2961" s="130"/>
    </row>
    <row r="2964" spans="1:8" s="289" customFormat="1" ht="24" customHeight="1" x14ac:dyDescent="0.2">
      <c r="A2964" s="130"/>
      <c r="B2964" s="130"/>
      <c r="C2964" s="130"/>
      <c r="D2964" s="130"/>
      <c r="E2964" s="140"/>
      <c r="F2964" s="141"/>
      <c r="G2964" s="141"/>
      <c r="H2964" s="130"/>
    </row>
    <row r="2965" spans="1:8" s="289" customFormat="1" ht="24" customHeight="1" x14ac:dyDescent="0.2">
      <c r="A2965" s="130"/>
      <c r="B2965" s="130"/>
      <c r="C2965" s="130"/>
      <c r="D2965" s="130"/>
      <c r="E2965" s="140"/>
      <c r="F2965" s="141"/>
      <c r="G2965" s="141"/>
      <c r="H2965" s="130"/>
    </row>
    <row r="2966" spans="1:8" s="289" customFormat="1" ht="24" customHeight="1" x14ac:dyDescent="0.2">
      <c r="A2966" s="130"/>
      <c r="B2966" s="130"/>
      <c r="C2966" s="130"/>
      <c r="D2966" s="130"/>
      <c r="E2966" s="140"/>
      <c r="F2966" s="141"/>
      <c r="G2966" s="141"/>
      <c r="H2966" s="130"/>
    </row>
    <row r="2967" spans="1:8" s="289" customFormat="1" ht="24" customHeight="1" x14ac:dyDescent="0.2">
      <c r="A2967" s="130"/>
      <c r="B2967" s="130"/>
      <c r="C2967" s="130"/>
      <c r="D2967" s="130"/>
      <c r="E2967" s="140"/>
      <c r="F2967" s="141"/>
      <c r="G2967" s="141"/>
      <c r="H2967" s="130"/>
    </row>
    <row r="2968" spans="1:8" s="289" customFormat="1" ht="24" customHeight="1" x14ac:dyDescent="0.2">
      <c r="A2968" s="130"/>
      <c r="B2968" s="130"/>
      <c r="C2968" s="130"/>
      <c r="D2968" s="130"/>
      <c r="E2968" s="140"/>
      <c r="F2968" s="141"/>
      <c r="G2968" s="141"/>
      <c r="H2968" s="130"/>
    </row>
    <row r="2969" spans="1:8" s="289" customFormat="1" ht="24" customHeight="1" x14ac:dyDescent="0.2">
      <c r="A2969" s="130"/>
      <c r="B2969" s="130"/>
      <c r="C2969" s="130"/>
      <c r="D2969" s="130"/>
      <c r="E2969" s="140"/>
      <c r="F2969" s="141"/>
      <c r="G2969" s="141"/>
      <c r="H2969" s="130"/>
    </row>
    <row r="2970" spans="1:8" s="289" customFormat="1" ht="24" customHeight="1" x14ac:dyDescent="0.2">
      <c r="A2970" s="130"/>
      <c r="B2970" s="130"/>
      <c r="C2970" s="130"/>
      <c r="D2970" s="130"/>
      <c r="E2970" s="140"/>
      <c r="F2970" s="141"/>
      <c r="G2970" s="141"/>
      <c r="H2970" s="130"/>
    </row>
    <row r="2971" spans="1:8" s="289" customFormat="1" ht="24" customHeight="1" x14ac:dyDescent="0.2">
      <c r="A2971" s="130"/>
      <c r="B2971" s="130"/>
      <c r="C2971" s="130"/>
      <c r="D2971" s="130"/>
      <c r="E2971" s="140"/>
      <c r="F2971" s="141"/>
      <c r="G2971" s="141"/>
      <c r="H2971" s="130"/>
    </row>
    <row r="2972" spans="1:8" s="289" customFormat="1" ht="24" customHeight="1" x14ac:dyDescent="0.2">
      <c r="A2972" s="130"/>
      <c r="B2972" s="130"/>
      <c r="C2972" s="130"/>
      <c r="D2972" s="130"/>
      <c r="E2972" s="140"/>
      <c r="F2972" s="141"/>
      <c r="G2972" s="141"/>
      <c r="H2972" s="130"/>
    </row>
    <row r="2986" spans="1:141" s="140" customFormat="1" ht="24" customHeight="1" x14ac:dyDescent="0.2">
      <c r="A2986" s="130"/>
      <c r="B2986" s="130"/>
      <c r="C2986" s="130"/>
      <c r="D2986" s="130"/>
      <c r="F2986" s="141"/>
      <c r="G2986" s="141"/>
      <c r="H2986" s="130"/>
      <c r="I2986" s="289"/>
      <c r="J2986" s="289"/>
      <c r="K2986" s="289"/>
      <c r="L2986" s="289"/>
      <c r="M2986" s="289"/>
      <c r="N2986" s="289"/>
      <c r="O2986" s="289"/>
      <c r="P2986" s="289"/>
      <c r="Q2986" s="289"/>
      <c r="R2986" s="289"/>
      <c r="S2986" s="289"/>
      <c r="T2986" s="289"/>
      <c r="U2986" s="290"/>
      <c r="V2986" s="290"/>
      <c r="W2986" s="290"/>
      <c r="X2986" s="290"/>
      <c r="Y2986" s="290"/>
      <c r="Z2986" s="290"/>
      <c r="AA2986" s="290"/>
      <c r="AB2986" s="290"/>
      <c r="AC2986" s="290"/>
      <c r="AD2986" s="290"/>
      <c r="AE2986" s="290"/>
      <c r="AF2986" s="290"/>
      <c r="AG2986" s="290"/>
      <c r="AH2986" s="290"/>
      <c r="AI2986" s="290"/>
      <c r="AJ2986" s="290"/>
      <c r="AK2986" s="290"/>
      <c r="AL2986" s="290"/>
      <c r="AM2986" s="290"/>
      <c r="AN2986" s="290"/>
      <c r="AO2986" s="290"/>
      <c r="AP2986" s="290"/>
      <c r="AQ2986" s="290"/>
      <c r="AR2986" s="290"/>
      <c r="AS2986" s="290"/>
      <c r="AT2986" s="290"/>
      <c r="AU2986" s="290"/>
      <c r="AV2986" s="290"/>
      <c r="AW2986" s="290"/>
      <c r="AX2986" s="290"/>
      <c r="AY2986" s="290"/>
      <c r="AZ2986" s="290"/>
      <c r="BA2986" s="290"/>
      <c r="BB2986" s="290"/>
      <c r="BC2986" s="290"/>
      <c r="BD2986" s="290"/>
      <c r="BE2986" s="290"/>
      <c r="BF2986" s="290"/>
      <c r="BG2986" s="290"/>
      <c r="BH2986" s="290"/>
      <c r="BI2986" s="290"/>
      <c r="BJ2986" s="290"/>
      <c r="BK2986" s="290"/>
      <c r="BL2986" s="290"/>
      <c r="BM2986" s="290"/>
      <c r="BN2986" s="290"/>
      <c r="BO2986" s="290"/>
      <c r="BP2986" s="290"/>
      <c r="BQ2986" s="290"/>
      <c r="BR2986" s="290"/>
      <c r="BS2986" s="290"/>
      <c r="BT2986" s="290"/>
      <c r="BU2986" s="290"/>
      <c r="BV2986" s="290"/>
      <c r="BW2986" s="290"/>
      <c r="BX2986" s="290"/>
      <c r="BY2986" s="290"/>
      <c r="BZ2986" s="290"/>
      <c r="CA2986" s="290"/>
      <c r="CB2986" s="290"/>
      <c r="CC2986" s="290"/>
      <c r="CD2986" s="290"/>
      <c r="CE2986" s="290"/>
      <c r="CF2986" s="290"/>
      <c r="CG2986" s="290"/>
      <c r="CH2986" s="290"/>
      <c r="CI2986" s="290"/>
      <c r="CJ2986" s="290"/>
      <c r="CK2986" s="290"/>
      <c r="CL2986" s="290"/>
      <c r="CM2986" s="290"/>
      <c r="CN2986" s="290"/>
      <c r="CO2986" s="290"/>
      <c r="CP2986" s="290"/>
      <c r="CQ2986" s="290"/>
      <c r="CR2986" s="290"/>
      <c r="CS2986" s="290"/>
      <c r="CT2986" s="290"/>
      <c r="CU2986" s="290"/>
      <c r="CV2986" s="290"/>
      <c r="CW2986" s="290"/>
      <c r="CX2986" s="290"/>
      <c r="CY2986" s="290"/>
      <c r="CZ2986" s="290"/>
      <c r="DA2986" s="290"/>
      <c r="DB2986" s="290"/>
      <c r="DC2986" s="290"/>
      <c r="DD2986" s="290"/>
      <c r="DE2986" s="290"/>
      <c r="DF2986" s="290"/>
      <c r="DG2986" s="290"/>
      <c r="DH2986" s="290"/>
      <c r="DI2986" s="290"/>
      <c r="DJ2986" s="290"/>
      <c r="DK2986" s="290"/>
      <c r="DL2986" s="290"/>
      <c r="DM2986" s="290"/>
      <c r="DN2986" s="290"/>
      <c r="DO2986" s="290"/>
      <c r="DP2986" s="290"/>
      <c r="DQ2986" s="290"/>
      <c r="DR2986" s="290"/>
      <c r="DS2986" s="290"/>
      <c r="DT2986" s="290"/>
      <c r="DU2986" s="290"/>
      <c r="DV2986" s="290"/>
      <c r="DW2986" s="290"/>
      <c r="DX2986" s="290"/>
      <c r="DY2986" s="290"/>
      <c r="DZ2986" s="290"/>
      <c r="EA2986" s="290"/>
      <c r="EB2986" s="290"/>
      <c r="EC2986" s="290"/>
      <c r="ED2986" s="290"/>
      <c r="EE2986" s="290"/>
      <c r="EF2986" s="290"/>
      <c r="EG2986" s="290"/>
      <c r="EH2986" s="290"/>
      <c r="EI2986" s="290"/>
      <c r="EJ2986" s="290"/>
      <c r="EK2986" s="290"/>
    </row>
    <row r="2988" spans="1:141" s="289" customFormat="1" ht="24" customHeight="1" x14ac:dyDescent="0.2">
      <c r="A2988" s="130"/>
      <c r="B2988" s="130"/>
      <c r="C2988" s="130"/>
      <c r="D2988" s="130"/>
      <c r="E2988" s="140"/>
      <c r="F2988" s="141"/>
      <c r="G2988" s="141"/>
      <c r="H2988" s="130"/>
    </row>
    <row r="2989" spans="1:141" s="289" customFormat="1" ht="24" customHeight="1" x14ac:dyDescent="0.2">
      <c r="A2989" s="130"/>
      <c r="B2989" s="130"/>
      <c r="C2989" s="130"/>
      <c r="D2989" s="130"/>
      <c r="E2989" s="140"/>
      <c r="F2989" s="141"/>
      <c r="G2989" s="141"/>
      <c r="H2989" s="130"/>
    </row>
    <row r="2990" spans="1:141" s="289" customFormat="1" ht="24" customHeight="1" x14ac:dyDescent="0.2">
      <c r="A2990" s="130"/>
      <c r="B2990" s="130"/>
      <c r="C2990" s="130"/>
      <c r="D2990" s="130"/>
      <c r="E2990" s="140"/>
      <c r="F2990" s="141"/>
      <c r="G2990" s="141"/>
      <c r="H2990" s="130"/>
    </row>
    <row r="2991" spans="1:141" s="289" customFormat="1" ht="24" customHeight="1" x14ac:dyDescent="0.2">
      <c r="A2991" s="130"/>
      <c r="B2991" s="130"/>
      <c r="C2991" s="130"/>
      <c r="D2991" s="130"/>
      <c r="E2991" s="140"/>
      <c r="F2991" s="141"/>
      <c r="G2991" s="141"/>
      <c r="H2991" s="130"/>
    </row>
    <row r="2992" spans="1:141" s="289" customFormat="1" ht="24" customHeight="1" x14ac:dyDescent="0.2">
      <c r="A2992" s="130"/>
      <c r="B2992" s="130"/>
      <c r="C2992" s="130"/>
      <c r="D2992" s="130"/>
      <c r="E2992" s="140"/>
      <c r="F2992" s="141"/>
      <c r="G2992" s="141"/>
      <c r="H2992" s="130"/>
    </row>
    <row r="2993" spans="1:8" s="289" customFormat="1" ht="24" customHeight="1" x14ac:dyDescent="0.2">
      <c r="A2993" s="130"/>
      <c r="B2993" s="130"/>
      <c r="C2993" s="130"/>
      <c r="D2993" s="130"/>
      <c r="E2993" s="140"/>
      <c r="F2993" s="141"/>
      <c r="G2993" s="141"/>
      <c r="H2993" s="130"/>
    </row>
    <row r="2994" spans="1:8" s="289" customFormat="1" ht="24" customHeight="1" x14ac:dyDescent="0.2">
      <c r="A2994" s="130"/>
      <c r="B2994" s="130"/>
      <c r="C2994" s="130"/>
      <c r="D2994" s="130"/>
      <c r="E2994" s="140"/>
      <c r="F2994" s="141"/>
      <c r="G2994" s="141"/>
      <c r="H2994" s="130"/>
    </row>
    <row r="2995" spans="1:8" s="289" customFormat="1" ht="24" customHeight="1" x14ac:dyDescent="0.2">
      <c r="A2995" s="130"/>
      <c r="B2995" s="130"/>
      <c r="C2995" s="130"/>
      <c r="D2995" s="130"/>
      <c r="E2995" s="140"/>
      <c r="F2995" s="141"/>
      <c r="G2995" s="141"/>
      <c r="H2995" s="130"/>
    </row>
    <row r="2996" spans="1:8" s="289" customFormat="1" ht="24" customHeight="1" x14ac:dyDescent="0.2">
      <c r="A2996" s="130"/>
      <c r="B2996" s="130"/>
      <c r="C2996" s="130"/>
      <c r="D2996" s="130"/>
      <c r="E2996" s="140"/>
      <c r="F2996" s="141"/>
      <c r="G2996" s="141"/>
      <c r="H2996" s="130"/>
    </row>
    <row r="2997" spans="1:8" s="289" customFormat="1" ht="24" customHeight="1" x14ac:dyDescent="0.2">
      <c r="A2997" s="130"/>
      <c r="B2997" s="130"/>
      <c r="C2997" s="130"/>
      <c r="D2997" s="130"/>
      <c r="E2997" s="140"/>
      <c r="F2997" s="141"/>
      <c r="G2997" s="141"/>
      <c r="H2997" s="130"/>
    </row>
    <row r="2998" spans="1:8" s="289" customFormat="1" ht="24" customHeight="1" x14ac:dyDescent="0.2">
      <c r="A2998" s="130"/>
      <c r="B2998" s="130"/>
      <c r="C2998" s="130"/>
      <c r="D2998" s="130"/>
      <c r="E2998" s="140"/>
      <c r="F2998" s="141"/>
      <c r="G2998" s="141"/>
      <c r="H2998" s="130"/>
    </row>
    <row r="2999" spans="1:8" s="289" customFormat="1" ht="24" customHeight="1" x14ac:dyDescent="0.2">
      <c r="A2999" s="130"/>
      <c r="B2999" s="130"/>
      <c r="C2999" s="130"/>
      <c r="D2999" s="130"/>
      <c r="E2999" s="140"/>
      <c r="F2999" s="141"/>
      <c r="G2999" s="141"/>
      <c r="H2999" s="130"/>
    </row>
    <row r="3000" spans="1:8" s="289" customFormat="1" ht="24" customHeight="1" x14ac:dyDescent="0.2">
      <c r="A3000" s="130"/>
      <c r="B3000" s="130"/>
      <c r="C3000" s="130"/>
      <c r="D3000" s="130"/>
      <c r="E3000" s="140"/>
      <c r="F3000" s="141"/>
      <c r="G3000" s="141"/>
      <c r="H3000" s="130"/>
    </row>
    <row r="3001" spans="1:8" s="289" customFormat="1" ht="24" customHeight="1" x14ac:dyDescent="0.2">
      <c r="A3001" s="130"/>
      <c r="B3001" s="130"/>
      <c r="C3001" s="130"/>
      <c r="D3001" s="130"/>
      <c r="E3001" s="140"/>
      <c r="F3001" s="141"/>
      <c r="G3001" s="141"/>
      <c r="H3001" s="130"/>
    </row>
    <row r="3004" spans="1:8" s="289" customFormat="1" ht="24" customHeight="1" x14ac:dyDescent="0.2">
      <c r="A3004" s="130"/>
      <c r="B3004" s="130"/>
      <c r="C3004" s="130"/>
      <c r="D3004" s="130"/>
      <c r="E3004" s="140"/>
      <c r="F3004" s="141"/>
      <c r="G3004" s="141"/>
      <c r="H3004" s="130"/>
    </row>
    <row r="3005" spans="1:8" s="289" customFormat="1" ht="24" customHeight="1" x14ac:dyDescent="0.2">
      <c r="A3005" s="130"/>
      <c r="B3005" s="130"/>
      <c r="C3005" s="130"/>
      <c r="D3005" s="130"/>
      <c r="E3005" s="140"/>
      <c r="F3005" s="141"/>
      <c r="G3005" s="141"/>
      <c r="H3005" s="130"/>
    </row>
    <row r="3006" spans="1:8" s="289" customFormat="1" ht="24" customHeight="1" x14ac:dyDescent="0.2">
      <c r="A3006" s="130"/>
      <c r="B3006" s="130"/>
      <c r="C3006" s="130"/>
      <c r="D3006" s="130"/>
      <c r="E3006" s="140"/>
      <c r="F3006" s="141"/>
      <c r="G3006" s="141"/>
      <c r="H3006" s="130"/>
    </row>
    <row r="3007" spans="1:8" s="289" customFormat="1" ht="24" customHeight="1" x14ac:dyDescent="0.2">
      <c r="A3007" s="130"/>
      <c r="B3007" s="130"/>
      <c r="C3007" s="130"/>
      <c r="D3007" s="130"/>
      <c r="E3007" s="140"/>
      <c r="F3007" s="141"/>
      <c r="G3007" s="141"/>
      <c r="H3007" s="130"/>
    </row>
    <row r="3008" spans="1:8" s="289" customFormat="1" ht="24" customHeight="1" x14ac:dyDescent="0.2">
      <c r="A3008" s="130"/>
      <c r="B3008" s="130"/>
      <c r="C3008" s="130"/>
      <c r="D3008" s="130"/>
      <c r="E3008" s="140"/>
      <c r="F3008" s="141"/>
      <c r="G3008" s="141"/>
      <c r="H3008" s="130"/>
    </row>
    <row r="3009" spans="1:8" s="289" customFormat="1" ht="24" customHeight="1" x14ac:dyDescent="0.2">
      <c r="A3009" s="130"/>
      <c r="B3009" s="130"/>
      <c r="C3009" s="130"/>
      <c r="D3009" s="130"/>
      <c r="E3009" s="140"/>
      <c r="F3009" s="141"/>
      <c r="G3009" s="141"/>
      <c r="H3009" s="130"/>
    </row>
    <row r="3010" spans="1:8" s="289" customFormat="1" ht="24" customHeight="1" x14ac:dyDescent="0.2">
      <c r="A3010" s="130"/>
      <c r="B3010" s="130"/>
      <c r="C3010" s="130"/>
      <c r="D3010" s="130"/>
      <c r="E3010" s="140"/>
      <c r="F3010" s="141"/>
      <c r="G3010" s="141"/>
      <c r="H3010" s="130"/>
    </row>
    <row r="3011" spans="1:8" s="289" customFormat="1" ht="24" customHeight="1" x14ac:dyDescent="0.2">
      <c r="A3011" s="130"/>
      <c r="B3011" s="130"/>
      <c r="C3011" s="130"/>
      <c r="D3011" s="130"/>
      <c r="E3011" s="140"/>
      <c r="F3011" s="141"/>
      <c r="G3011" s="141"/>
      <c r="H3011" s="130"/>
    </row>
    <row r="3014" spans="1:8" s="289" customFormat="1" ht="24" customHeight="1" x14ac:dyDescent="0.2">
      <c r="A3014" s="130"/>
      <c r="B3014" s="130"/>
      <c r="C3014" s="130"/>
      <c r="D3014" s="130"/>
      <c r="E3014" s="140"/>
      <c r="F3014" s="141"/>
      <c r="G3014" s="141"/>
      <c r="H3014" s="130"/>
    </row>
    <row r="3015" spans="1:8" s="289" customFormat="1" ht="24" customHeight="1" x14ac:dyDescent="0.2">
      <c r="A3015" s="130"/>
      <c r="B3015" s="130"/>
      <c r="C3015" s="130"/>
      <c r="D3015" s="130"/>
      <c r="E3015" s="140"/>
      <c r="F3015" s="141"/>
      <c r="G3015" s="141"/>
      <c r="H3015" s="130"/>
    </row>
    <row r="3016" spans="1:8" s="289" customFormat="1" ht="24" customHeight="1" x14ac:dyDescent="0.2">
      <c r="A3016" s="130"/>
      <c r="B3016" s="130"/>
      <c r="C3016" s="130"/>
      <c r="D3016" s="130"/>
      <c r="E3016" s="140"/>
      <c r="F3016" s="141"/>
      <c r="G3016" s="141"/>
      <c r="H3016" s="130"/>
    </row>
    <row r="3017" spans="1:8" s="289" customFormat="1" ht="24" customHeight="1" x14ac:dyDescent="0.2">
      <c r="A3017" s="130"/>
      <c r="B3017" s="130"/>
      <c r="C3017" s="130"/>
      <c r="D3017" s="130"/>
      <c r="E3017" s="140"/>
      <c r="F3017" s="141"/>
      <c r="G3017" s="141"/>
      <c r="H3017" s="130"/>
    </row>
    <row r="3018" spans="1:8" s="289" customFormat="1" ht="24" customHeight="1" x14ac:dyDescent="0.2">
      <c r="A3018" s="130"/>
      <c r="B3018" s="130"/>
      <c r="C3018" s="130"/>
      <c r="D3018" s="130"/>
      <c r="E3018" s="140"/>
      <c r="F3018" s="141"/>
      <c r="G3018" s="141"/>
      <c r="H3018" s="130"/>
    </row>
    <row r="3019" spans="1:8" s="289" customFormat="1" ht="24" customHeight="1" x14ac:dyDescent="0.2">
      <c r="A3019" s="130"/>
      <c r="B3019" s="130"/>
      <c r="C3019" s="130"/>
      <c r="D3019" s="130"/>
      <c r="E3019" s="140"/>
      <c r="F3019" s="141"/>
      <c r="G3019" s="141"/>
      <c r="H3019" s="130"/>
    </row>
    <row r="3020" spans="1:8" s="289" customFormat="1" ht="24" customHeight="1" x14ac:dyDescent="0.2">
      <c r="A3020" s="130"/>
      <c r="B3020" s="130"/>
      <c r="C3020" s="130"/>
      <c r="D3020" s="130"/>
      <c r="E3020" s="140"/>
      <c r="F3020" s="141"/>
      <c r="G3020" s="141"/>
      <c r="H3020" s="130"/>
    </row>
    <row r="3021" spans="1:8" s="289" customFormat="1" ht="24" customHeight="1" x14ac:dyDescent="0.2">
      <c r="A3021" s="130"/>
      <c r="B3021" s="130"/>
      <c r="C3021" s="130"/>
      <c r="D3021" s="130"/>
      <c r="E3021" s="140"/>
      <c r="F3021" s="141"/>
      <c r="G3021" s="141"/>
      <c r="H3021" s="130"/>
    </row>
    <row r="3022" spans="1:8" s="289" customFormat="1" ht="24" customHeight="1" x14ac:dyDescent="0.2">
      <c r="A3022" s="130"/>
      <c r="B3022" s="130"/>
      <c r="C3022" s="130"/>
      <c r="D3022" s="130"/>
      <c r="E3022" s="140"/>
      <c r="F3022" s="141"/>
      <c r="G3022" s="141"/>
      <c r="H3022" s="130"/>
    </row>
    <row r="3036" spans="1:141" s="140" customFormat="1" ht="24" customHeight="1" x14ac:dyDescent="0.2">
      <c r="A3036" s="130"/>
      <c r="B3036" s="130"/>
      <c r="C3036" s="130"/>
      <c r="D3036" s="130"/>
      <c r="F3036" s="141"/>
      <c r="G3036" s="141"/>
      <c r="H3036" s="130"/>
      <c r="I3036" s="289"/>
      <c r="J3036" s="289"/>
      <c r="K3036" s="289"/>
      <c r="L3036" s="289"/>
      <c r="M3036" s="289"/>
      <c r="N3036" s="289"/>
      <c r="O3036" s="289"/>
      <c r="P3036" s="289"/>
      <c r="Q3036" s="289"/>
      <c r="R3036" s="289"/>
      <c r="S3036" s="289"/>
      <c r="T3036" s="289"/>
      <c r="U3036" s="290"/>
      <c r="V3036" s="290"/>
      <c r="W3036" s="290"/>
      <c r="X3036" s="290"/>
      <c r="Y3036" s="290"/>
      <c r="Z3036" s="290"/>
      <c r="AA3036" s="290"/>
      <c r="AB3036" s="290"/>
      <c r="AC3036" s="290"/>
      <c r="AD3036" s="290"/>
      <c r="AE3036" s="290"/>
      <c r="AF3036" s="290"/>
      <c r="AG3036" s="290"/>
      <c r="AH3036" s="290"/>
      <c r="AI3036" s="290"/>
      <c r="AJ3036" s="290"/>
      <c r="AK3036" s="290"/>
      <c r="AL3036" s="290"/>
      <c r="AM3036" s="290"/>
      <c r="AN3036" s="290"/>
      <c r="AO3036" s="290"/>
      <c r="AP3036" s="290"/>
      <c r="AQ3036" s="290"/>
      <c r="AR3036" s="290"/>
      <c r="AS3036" s="290"/>
      <c r="AT3036" s="290"/>
      <c r="AU3036" s="290"/>
      <c r="AV3036" s="290"/>
      <c r="AW3036" s="290"/>
      <c r="AX3036" s="290"/>
      <c r="AY3036" s="290"/>
      <c r="AZ3036" s="290"/>
      <c r="BA3036" s="290"/>
      <c r="BB3036" s="290"/>
      <c r="BC3036" s="290"/>
      <c r="BD3036" s="290"/>
      <c r="BE3036" s="290"/>
      <c r="BF3036" s="290"/>
      <c r="BG3036" s="290"/>
      <c r="BH3036" s="290"/>
      <c r="BI3036" s="290"/>
      <c r="BJ3036" s="290"/>
      <c r="BK3036" s="290"/>
      <c r="BL3036" s="290"/>
      <c r="BM3036" s="290"/>
      <c r="BN3036" s="290"/>
      <c r="BO3036" s="290"/>
      <c r="BP3036" s="290"/>
      <c r="BQ3036" s="290"/>
      <c r="BR3036" s="290"/>
      <c r="BS3036" s="290"/>
      <c r="BT3036" s="290"/>
      <c r="BU3036" s="290"/>
      <c r="BV3036" s="290"/>
      <c r="BW3036" s="290"/>
      <c r="BX3036" s="290"/>
      <c r="BY3036" s="290"/>
      <c r="BZ3036" s="290"/>
      <c r="CA3036" s="290"/>
      <c r="CB3036" s="290"/>
      <c r="CC3036" s="290"/>
      <c r="CD3036" s="290"/>
      <c r="CE3036" s="290"/>
      <c r="CF3036" s="290"/>
      <c r="CG3036" s="290"/>
      <c r="CH3036" s="290"/>
      <c r="CI3036" s="290"/>
      <c r="CJ3036" s="290"/>
      <c r="CK3036" s="290"/>
      <c r="CL3036" s="290"/>
      <c r="CM3036" s="290"/>
      <c r="CN3036" s="290"/>
      <c r="CO3036" s="290"/>
      <c r="CP3036" s="290"/>
      <c r="CQ3036" s="290"/>
      <c r="CR3036" s="290"/>
      <c r="CS3036" s="290"/>
      <c r="CT3036" s="290"/>
      <c r="CU3036" s="290"/>
      <c r="CV3036" s="290"/>
      <c r="CW3036" s="290"/>
      <c r="CX3036" s="290"/>
      <c r="CY3036" s="290"/>
      <c r="CZ3036" s="290"/>
      <c r="DA3036" s="290"/>
      <c r="DB3036" s="290"/>
      <c r="DC3036" s="290"/>
      <c r="DD3036" s="290"/>
      <c r="DE3036" s="290"/>
      <c r="DF3036" s="290"/>
      <c r="DG3036" s="290"/>
      <c r="DH3036" s="290"/>
      <c r="DI3036" s="290"/>
      <c r="DJ3036" s="290"/>
      <c r="DK3036" s="290"/>
      <c r="DL3036" s="290"/>
      <c r="DM3036" s="290"/>
      <c r="DN3036" s="290"/>
      <c r="DO3036" s="290"/>
      <c r="DP3036" s="290"/>
      <c r="DQ3036" s="290"/>
      <c r="DR3036" s="290"/>
      <c r="DS3036" s="290"/>
      <c r="DT3036" s="290"/>
      <c r="DU3036" s="290"/>
      <c r="DV3036" s="290"/>
      <c r="DW3036" s="290"/>
      <c r="DX3036" s="290"/>
      <c r="DY3036" s="290"/>
      <c r="DZ3036" s="290"/>
      <c r="EA3036" s="290"/>
      <c r="EB3036" s="290"/>
      <c r="EC3036" s="290"/>
      <c r="ED3036" s="290"/>
      <c r="EE3036" s="290"/>
      <c r="EF3036" s="290"/>
      <c r="EG3036" s="290"/>
      <c r="EH3036" s="290"/>
      <c r="EI3036" s="290"/>
      <c r="EJ3036" s="290"/>
      <c r="EK3036" s="290"/>
    </row>
    <row r="3038" spans="1:141" s="289" customFormat="1" ht="24" customHeight="1" x14ac:dyDescent="0.2">
      <c r="A3038" s="130"/>
      <c r="B3038" s="130"/>
      <c r="C3038" s="130"/>
      <c r="D3038" s="130"/>
      <c r="E3038" s="140"/>
      <c r="F3038" s="141"/>
      <c r="G3038" s="141"/>
      <c r="H3038" s="130"/>
    </row>
    <row r="3039" spans="1:141" s="289" customFormat="1" ht="24" customHeight="1" x14ac:dyDescent="0.2">
      <c r="A3039" s="130"/>
      <c r="B3039" s="130"/>
      <c r="C3039" s="130"/>
      <c r="D3039" s="130"/>
      <c r="E3039" s="140"/>
      <c r="F3039" s="141"/>
      <c r="G3039" s="141"/>
      <c r="H3039" s="130"/>
    </row>
    <row r="3040" spans="1:141" s="289" customFormat="1" ht="24" customHeight="1" x14ac:dyDescent="0.2">
      <c r="A3040" s="130"/>
      <c r="B3040" s="130"/>
      <c r="C3040" s="130"/>
      <c r="D3040" s="130"/>
      <c r="E3040" s="140"/>
      <c r="F3040" s="141"/>
      <c r="G3040" s="141"/>
      <c r="H3040" s="130"/>
    </row>
    <row r="3041" spans="1:8" s="289" customFormat="1" ht="24" customHeight="1" x14ac:dyDescent="0.2">
      <c r="A3041" s="130"/>
      <c r="B3041" s="130"/>
      <c r="C3041" s="130"/>
      <c r="D3041" s="130"/>
      <c r="E3041" s="140"/>
      <c r="F3041" s="141"/>
      <c r="G3041" s="141"/>
      <c r="H3041" s="130"/>
    </row>
    <row r="3042" spans="1:8" s="289" customFormat="1" ht="24" customHeight="1" x14ac:dyDescent="0.2">
      <c r="A3042" s="130"/>
      <c r="B3042" s="130"/>
      <c r="C3042" s="130"/>
      <c r="D3042" s="130"/>
      <c r="E3042" s="140"/>
      <c r="F3042" s="141"/>
      <c r="G3042" s="141"/>
      <c r="H3042" s="130"/>
    </row>
    <row r="3043" spans="1:8" s="289" customFormat="1" ht="24" customHeight="1" x14ac:dyDescent="0.2">
      <c r="A3043" s="130"/>
      <c r="B3043" s="130"/>
      <c r="C3043" s="130"/>
      <c r="D3043" s="130"/>
      <c r="E3043" s="140"/>
      <c r="F3043" s="141"/>
      <c r="G3043" s="141"/>
      <c r="H3043" s="130"/>
    </row>
    <row r="3044" spans="1:8" s="289" customFormat="1" ht="24" customHeight="1" x14ac:dyDescent="0.2">
      <c r="A3044" s="130"/>
      <c r="B3044" s="130"/>
      <c r="C3044" s="130"/>
      <c r="D3044" s="130"/>
      <c r="E3044" s="140"/>
      <c r="F3044" s="141"/>
      <c r="G3044" s="141"/>
      <c r="H3044" s="130"/>
    </row>
    <row r="3045" spans="1:8" s="289" customFormat="1" ht="24" customHeight="1" x14ac:dyDescent="0.2">
      <c r="A3045" s="130"/>
      <c r="B3045" s="130"/>
      <c r="C3045" s="130"/>
      <c r="D3045" s="130"/>
      <c r="E3045" s="140"/>
      <c r="F3045" s="141"/>
      <c r="G3045" s="141"/>
      <c r="H3045" s="130"/>
    </row>
    <row r="3046" spans="1:8" s="289" customFormat="1" ht="24" customHeight="1" x14ac:dyDescent="0.2">
      <c r="A3046" s="130"/>
      <c r="B3046" s="130"/>
      <c r="C3046" s="130"/>
      <c r="D3046" s="130"/>
      <c r="E3046" s="140"/>
      <c r="F3046" s="141"/>
      <c r="G3046" s="141"/>
      <c r="H3046" s="130"/>
    </row>
    <row r="3047" spans="1:8" s="289" customFormat="1" ht="24" customHeight="1" x14ac:dyDescent="0.2">
      <c r="A3047" s="130"/>
      <c r="B3047" s="130"/>
      <c r="C3047" s="130"/>
      <c r="D3047" s="130"/>
      <c r="E3047" s="140"/>
      <c r="F3047" s="141"/>
      <c r="G3047" s="141"/>
      <c r="H3047" s="130"/>
    </row>
    <row r="3048" spans="1:8" s="289" customFormat="1" ht="24" customHeight="1" x14ac:dyDescent="0.2">
      <c r="A3048" s="130"/>
      <c r="B3048" s="130"/>
      <c r="C3048" s="130"/>
      <c r="D3048" s="130"/>
      <c r="E3048" s="140"/>
      <c r="F3048" s="141"/>
      <c r="G3048" s="141"/>
      <c r="H3048" s="130"/>
    </row>
    <row r="3049" spans="1:8" s="289" customFormat="1" ht="24" customHeight="1" x14ac:dyDescent="0.2">
      <c r="A3049" s="130"/>
      <c r="B3049" s="130"/>
      <c r="C3049" s="130"/>
      <c r="D3049" s="130"/>
      <c r="E3049" s="140"/>
      <c r="F3049" s="141"/>
      <c r="G3049" s="141"/>
      <c r="H3049" s="130"/>
    </row>
    <row r="3050" spans="1:8" s="289" customFormat="1" ht="24" customHeight="1" x14ac:dyDescent="0.2">
      <c r="A3050" s="130"/>
      <c r="B3050" s="130"/>
      <c r="C3050" s="130"/>
      <c r="D3050" s="130"/>
      <c r="E3050" s="140"/>
      <c r="F3050" s="141"/>
      <c r="G3050" s="141"/>
      <c r="H3050" s="130"/>
    </row>
    <row r="3051" spans="1:8" s="289" customFormat="1" ht="24" customHeight="1" x14ac:dyDescent="0.2">
      <c r="A3051" s="130"/>
      <c r="B3051" s="130"/>
      <c r="C3051" s="130"/>
      <c r="D3051" s="130"/>
      <c r="E3051" s="140"/>
      <c r="F3051" s="141"/>
      <c r="G3051" s="141"/>
      <c r="H3051" s="130"/>
    </row>
    <row r="3054" spans="1:8" s="289" customFormat="1" ht="24" customHeight="1" x14ac:dyDescent="0.2">
      <c r="A3054" s="130"/>
      <c r="B3054" s="130"/>
      <c r="C3054" s="130"/>
      <c r="D3054" s="130"/>
      <c r="E3054" s="140"/>
      <c r="F3054" s="141"/>
      <c r="G3054" s="141"/>
      <c r="H3054" s="130"/>
    </row>
    <row r="3055" spans="1:8" s="289" customFormat="1" ht="24" customHeight="1" x14ac:dyDescent="0.2">
      <c r="A3055" s="130"/>
      <c r="B3055" s="130"/>
      <c r="C3055" s="130"/>
      <c r="D3055" s="130"/>
      <c r="E3055" s="140"/>
      <c r="F3055" s="141"/>
      <c r="G3055" s="141"/>
      <c r="H3055" s="130"/>
    </row>
    <row r="3056" spans="1:8" s="289" customFormat="1" ht="24" customHeight="1" x14ac:dyDescent="0.2">
      <c r="A3056" s="130"/>
      <c r="B3056" s="130"/>
      <c r="C3056" s="130"/>
      <c r="D3056" s="130"/>
      <c r="E3056" s="140"/>
      <c r="F3056" s="141"/>
      <c r="G3056" s="141"/>
      <c r="H3056" s="130"/>
    </row>
    <row r="3057" spans="1:8" s="289" customFormat="1" ht="24" customHeight="1" x14ac:dyDescent="0.2">
      <c r="A3057" s="130"/>
      <c r="B3057" s="130"/>
      <c r="C3057" s="130"/>
      <c r="D3057" s="130"/>
      <c r="E3057" s="140"/>
      <c r="F3057" s="141"/>
      <c r="G3057" s="141"/>
      <c r="H3057" s="130"/>
    </row>
    <row r="3058" spans="1:8" s="289" customFormat="1" ht="24" customHeight="1" x14ac:dyDescent="0.2">
      <c r="A3058" s="130"/>
      <c r="B3058" s="130"/>
      <c r="C3058" s="130"/>
      <c r="D3058" s="130"/>
      <c r="E3058" s="140"/>
      <c r="F3058" s="141"/>
      <c r="G3058" s="141"/>
      <c r="H3058" s="130"/>
    </row>
    <row r="3059" spans="1:8" s="289" customFormat="1" ht="24" customHeight="1" x14ac:dyDescent="0.2">
      <c r="A3059" s="130"/>
      <c r="B3059" s="130"/>
      <c r="C3059" s="130"/>
      <c r="D3059" s="130"/>
      <c r="E3059" s="140"/>
      <c r="F3059" s="141"/>
      <c r="G3059" s="141"/>
      <c r="H3059" s="130"/>
    </row>
    <row r="3060" spans="1:8" s="289" customFormat="1" ht="24" customHeight="1" x14ac:dyDescent="0.2">
      <c r="A3060" s="130"/>
      <c r="B3060" s="130"/>
      <c r="C3060" s="130"/>
      <c r="D3060" s="130"/>
      <c r="E3060" s="140"/>
      <c r="F3060" s="141"/>
      <c r="G3060" s="141"/>
      <c r="H3060" s="130"/>
    </row>
    <row r="3061" spans="1:8" s="289" customFormat="1" ht="24" customHeight="1" x14ac:dyDescent="0.2">
      <c r="A3061" s="130"/>
      <c r="B3061" s="130"/>
      <c r="C3061" s="130"/>
      <c r="D3061" s="130"/>
      <c r="E3061" s="140"/>
      <c r="F3061" s="141"/>
      <c r="G3061" s="141"/>
      <c r="H3061" s="130"/>
    </row>
    <row r="3064" spans="1:8" s="289" customFormat="1" ht="24" customHeight="1" x14ac:dyDescent="0.2">
      <c r="A3064" s="130"/>
      <c r="B3064" s="130"/>
      <c r="C3064" s="130"/>
      <c r="D3064" s="130"/>
      <c r="E3064" s="140"/>
      <c r="F3064" s="141"/>
      <c r="G3064" s="141"/>
      <c r="H3064" s="130"/>
    </row>
    <row r="3065" spans="1:8" s="289" customFormat="1" ht="24" customHeight="1" x14ac:dyDescent="0.2">
      <c r="A3065" s="130"/>
      <c r="B3065" s="130"/>
      <c r="C3065" s="130"/>
      <c r="D3065" s="130"/>
      <c r="E3065" s="140"/>
      <c r="F3065" s="141"/>
      <c r="G3065" s="141"/>
      <c r="H3065" s="130"/>
    </row>
    <row r="3066" spans="1:8" s="289" customFormat="1" ht="24" customHeight="1" x14ac:dyDescent="0.2">
      <c r="A3066" s="130"/>
      <c r="B3066" s="130"/>
      <c r="C3066" s="130"/>
      <c r="D3066" s="130"/>
      <c r="E3066" s="140"/>
      <c r="F3066" s="141"/>
      <c r="G3066" s="141"/>
      <c r="H3066" s="130"/>
    </row>
    <row r="3067" spans="1:8" s="289" customFormat="1" ht="24" customHeight="1" x14ac:dyDescent="0.2">
      <c r="A3067" s="130"/>
      <c r="B3067" s="130"/>
      <c r="C3067" s="130"/>
      <c r="D3067" s="130"/>
      <c r="E3067" s="140"/>
      <c r="F3067" s="141"/>
      <c r="G3067" s="141"/>
      <c r="H3067" s="130"/>
    </row>
    <row r="3068" spans="1:8" s="289" customFormat="1" ht="24" customHeight="1" x14ac:dyDescent="0.2">
      <c r="A3068" s="130"/>
      <c r="B3068" s="130"/>
      <c r="C3068" s="130"/>
      <c r="D3068" s="130"/>
      <c r="E3068" s="140"/>
      <c r="F3068" s="141"/>
      <c r="G3068" s="141"/>
      <c r="H3068" s="130"/>
    </row>
    <row r="3069" spans="1:8" s="289" customFormat="1" ht="24" customHeight="1" x14ac:dyDescent="0.2">
      <c r="A3069" s="130"/>
      <c r="B3069" s="130"/>
      <c r="C3069" s="130"/>
      <c r="D3069" s="130"/>
      <c r="E3069" s="140"/>
      <c r="F3069" s="141"/>
      <c r="G3069" s="141"/>
      <c r="H3069" s="130"/>
    </row>
    <row r="3070" spans="1:8" s="289" customFormat="1" ht="24" customHeight="1" x14ac:dyDescent="0.2">
      <c r="A3070" s="130"/>
      <c r="B3070" s="130"/>
      <c r="C3070" s="130"/>
      <c r="D3070" s="130"/>
      <c r="E3070" s="140"/>
      <c r="F3070" s="141"/>
      <c r="G3070" s="141"/>
      <c r="H3070" s="130"/>
    </row>
    <row r="3071" spans="1:8" s="289" customFormat="1" ht="24" customHeight="1" x14ac:dyDescent="0.2">
      <c r="A3071" s="130"/>
      <c r="B3071" s="130"/>
      <c r="C3071" s="130"/>
      <c r="D3071" s="130"/>
      <c r="E3071" s="140"/>
      <c r="F3071" s="141"/>
      <c r="G3071" s="141"/>
      <c r="H3071" s="130"/>
    </row>
    <row r="3072" spans="1:8" s="289" customFormat="1" ht="24" customHeight="1" x14ac:dyDescent="0.2">
      <c r="A3072" s="130"/>
      <c r="B3072" s="130"/>
      <c r="C3072" s="130"/>
      <c r="D3072" s="130"/>
      <c r="E3072" s="140"/>
      <c r="F3072" s="141"/>
      <c r="G3072" s="141"/>
      <c r="H3072" s="130"/>
    </row>
    <row r="3086" spans="1:141" s="140" customFormat="1" ht="24" customHeight="1" x14ac:dyDescent="0.2">
      <c r="A3086" s="130"/>
      <c r="B3086" s="130"/>
      <c r="C3086" s="130"/>
      <c r="D3086" s="130"/>
      <c r="F3086" s="141"/>
      <c r="G3086" s="141"/>
      <c r="H3086" s="130"/>
      <c r="I3086" s="289"/>
      <c r="J3086" s="289"/>
      <c r="K3086" s="289"/>
      <c r="L3086" s="289"/>
      <c r="M3086" s="289"/>
      <c r="N3086" s="289"/>
      <c r="O3086" s="289"/>
      <c r="P3086" s="289"/>
      <c r="Q3086" s="289"/>
      <c r="R3086" s="289"/>
      <c r="S3086" s="289"/>
      <c r="T3086" s="289"/>
      <c r="U3086" s="290"/>
      <c r="V3086" s="290"/>
      <c r="W3086" s="290"/>
      <c r="X3086" s="290"/>
      <c r="Y3086" s="290"/>
      <c r="Z3086" s="290"/>
      <c r="AA3086" s="290"/>
      <c r="AB3086" s="290"/>
      <c r="AC3086" s="290"/>
      <c r="AD3086" s="290"/>
      <c r="AE3086" s="290"/>
      <c r="AF3086" s="290"/>
      <c r="AG3086" s="290"/>
      <c r="AH3086" s="290"/>
      <c r="AI3086" s="290"/>
      <c r="AJ3086" s="290"/>
      <c r="AK3086" s="290"/>
      <c r="AL3086" s="290"/>
      <c r="AM3086" s="290"/>
      <c r="AN3086" s="290"/>
      <c r="AO3086" s="290"/>
      <c r="AP3086" s="290"/>
      <c r="AQ3086" s="290"/>
      <c r="AR3086" s="290"/>
      <c r="AS3086" s="290"/>
      <c r="AT3086" s="290"/>
      <c r="AU3086" s="290"/>
      <c r="AV3086" s="290"/>
      <c r="AW3086" s="290"/>
      <c r="AX3086" s="290"/>
      <c r="AY3086" s="290"/>
      <c r="AZ3086" s="290"/>
      <c r="BA3086" s="290"/>
      <c r="BB3086" s="290"/>
      <c r="BC3086" s="290"/>
      <c r="BD3086" s="290"/>
      <c r="BE3086" s="290"/>
      <c r="BF3086" s="290"/>
      <c r="BG3086" s="290"/>
      <c r="BH3086" s="290"/>
      <c r="BI3086" s="290"/>
      <c r="BJ3086" s="290"/>
      <c r="BK3086" s="290"/>
      <c r="BL3086" s="290"/>
      <c r="BM3086" s="290"/>
      <c r="BN3086" s="290"/>
      <c r="BO3086" s="290"/>
      <c r="BP3086" s="290"/>
      <c r="BQ3086" s="290"/>
      <c r="BR3086" s="290"/>
      <c r="BS3086" s="290"/>
      <c r="BT3086" s="290"/>
      <c r="BU3086" s="290"/>
      <c r="BV3086" s="290"/>
      <c r="BW3086" s="290"/>
      <c r="BX3086" s="290"/>
      <c r="BY3086" s="290"/>
      <c r="BZ3086" s="290"/>
      <c r="CA3086" s="290"/>
      <c r="CB3086" s="290"/>
      <c r="CC3086" s="290"/>
      <c r="CD3086" s="290"/>
      <c r="CE3086" s="290"/>
      <c r="CF3086" s="290"/>
      <c r="CG3086" s="290"/>
      <c r="CH3086" s="290"/>
      <c r="CI3086" s="290"/>
      <c r="CJ3086" s="290"/>
      <c r="CK3086" s="290"/>
      <c r="CL3086" s="290"/>
      <c r="CM3086" s="290"/>
      <c r="CN3086" s="290"/>
      <c r="CO3086" s="290"/>
      <c r="CP3086" s="290"/>
      <c r="CQ3086" s="290"/>
      <c r="CR3086" s="290"/>
      <c r="CS3086" s="290"/>
      <c r="CT3086" s="290"/>
      <c r="CU3086" s="290"/>
      <c r="CV3086" s="290"/>
      <c r="CW3086" s="290"/>
      <c r="CX3086" s="290"/>
      <c r="CY3086" s="290"/>
      <c r="CZ3086" s="290"/>
      <c r="DA3086" s="290"/>
      <c r="DB3086" s="290"/>
      <c r="DC3086" s="290"/>
      <c r="DD3086" s="290"/>
      <c r="DE3086" s="290"/>
      <c r="DF3086" s="290"/>
      <c r="DG3086" s="290"/>
      <c r="DH3086" s="290"/>
      <c r="DI3086" s="290"/>
      <c r="DJ3086" s="290"/>
      <c r="DK3086" s="290"/>
      <c r="DL3086" s="290"/>
      <c r="DM3086" s="290"/>
      <c r="DN3086" s="290"/>
      <c r="DO3086" s="290"/>
      <c r="DP3086" s="290"/>
      <c r="DQ3086" s="290"/>
      <c r="DR3086" s="290"/>
      <c r="DS3086" s="290"/>
      <c r="DT3086" s="290"/>
      <c r="DU3086" s="290"/>
      <c r="DV3086" s="290"/>
      <c r="DW3086" s="290"/>
      <c r="DX3086" s="290"/>
      <c r="DY3086" s="290"/>
      <c r="DZ3086" s="290"/>
      <c r="EA3086" s="290"/>
      <c r="EB3086" s="290"/>
      <c r="EC3086" s="290"/>
      <c r="ED3086" s="290"/>
      <c r="EE3086" s="290"/>
      <c r="EF3086" s="290"/>
      <c r="EG3086" s="290"/>
      <c r="EH3086" s="290"/>
      <c r="EI3086" s="290"/>
      <c r="EJ3086" s="290"/>
      <c r="EK3086" s="290"/>
    </row>
    <row r="3088" spans="1:141" s="289" customFormat="1" ht="24" customHeight="1" x14ac:dyDescent="0.2">
      <c r="A3088" s="130"/>
      <c r="B3088" s="130"/>
      <c r="C3088" s="130"/>
      <c r="D3088" s="130"/>
      <c r="E3088" s="140"/>
      <c r="F3088" s="141"/>
      <c r="G3088" s="141"/>
      <c r="H3088" s="130"/>
    </row>
    <row r="3089" spans="1:8" s="289" customFormat="1" ht="24" customHeight="1" x14ac:dyDescent="0.2">
      <c r="A3089" s="130"/>
      <c r="B3089" s="130"/>
      <c r="C3089" s="130"/>
      <c r="D3089" s="130"/>
      <c r="E3089" s="140"/>
      <c r="F3089" s="141"/>
      <c r="G3089" s="141"/>
      <c r="H3089" s="130"/>
    </row>
    <row r="3090" spans="1:8" s="289" customFormat="1" ht="24" customHeight="1" x14ac:dyDescent="0.2">
      <c r="A3090" s="130"/>
      <c r="B3090" s="130"/>
      <c r="C3090" s="130"/>
      <c r="D3090" s="130"/>
      <c r="E3090" s="140"/>
      <c r="F3090" s="141"/>
      <c r="G3090" s="141"/>
      <c r="H3090" s="130"/>
    </row>
    <row r="3091" spans="1:8" s="289" customFormat="1" ht="24" customHeight="1" x14ac:dyDescent="0.2">
      <c r="A3091" s="130"/>
      <c r="B3091" s="130"/>
      <c r="C3091" s="130"/>
      <c r="D3091" s="130"/>
      <c r="E3091" s="140"/>
      <c r="F3091" s="141"/>
      <c r="G3091" s="141"/>
      <c r="H3091" s="130"/>
    </row>
    <row r="3092" spans="1:8" s="289" customFormat="1" ht="24" customHeight="1" x14ac:dyDescent="0.2">
      <c r="A3092" s="130"/>
      <c r="B3092" s="130"/>
      <c r="C3092" s="130"/>
      <c r="D3092" s="130"/>
      <c r="E3092" s="140"/>
      <c r="F3092" s="141"/>
      <c r="G3092" s="141"/>
      <c r="H3092" s="130"/>
    </row>
    <row r="3093" spans="1:8" s="289" customFormat="1" ht="24" customHeight="1" x14ac:dyDescent="0.2">
      <c r="A3093" s="130"/>
      <c r="B3093" s="130"/>
      <c r="C3093" s="130"/>
      <c r="D3093" s="130"/>
      <c r="E3093" s="140"/>
      <c r="F3093" s="141"/>
      <c r="G3093" s="141"/>
      <c r="H3093" s="130"/>
    </row>
    <row r="3094" spans="1:8" s="289" customFormat="1" ht="24" customHeight="1" x14ac:dyDescent="0.2">
      <c r="A3094" s="130"/>
      <c r="B3094" s="130"/>
      <c r="C3094" s="130"/>
      <c r="D3094" s="130"/>
      <c r="E3094" s="140"/>
      <c r="F3094" s="141"/>
      <c r="G3094" s="141"/>
      <c r="H3094" s="130"/>
    </row>
    <row r="3095" spans="1:8" s="289" customFormat="1" ht="24" customHeight="1" x14ac:dyDescent="0.2">
      <c r="A3095" s="130"/>
      <c r="B3095" s="130"/>
      <c r="C3095" s="130"/>
      <c r="D3095" s="130"/>
      <c r="E3095" s="140"/>
      <c r="F3095" s="141"/>
      <c r="G3095" s="141"/>
      <c r="H3095" s="130"/>
    </row>
    <row r="3096" spans="1:8" s="289" customFormat="1" ht="24" customHeight="1" x14ac:dyDescent="0.2">
      <c r="A3096" s="130"/>
      <c r="B3096" s="130"/>
      <c r="C3096" s="130"/>
      <c r="D3096" s="130"/>
      <c r="E3096" s="140"/>
      <c r="F3096" s="141"/>
      <c r="G3096" s="141"/>
      <c r="H3096" s="130"/>
    </row>
    <row r="3097" spans="1:8" s="289" customFormat="1" ht="24" customHeight="1" x14ac:dyDescent="0.2">
      <c r="A3097" s="130"/>
      <c r="B3097" s="130"/>
      <c r="C3097" s="130"/>
      <c r="D3097" s="130"/>
      <c r="E3097" s="140"/>
      <c r="F3097" s="141"/>
      <c r="G3097" s="141"/>
      <c r="H3097" s="130"/>
    </row>
    <row r="3098" spans="1:8" s="289" customFormat="1" ht="24" customHeight="1" x14ac:dyDescent="0.2">
      <c r="A3098" s="130"/>
      <c r="B3098" s="130"/>
      <c r="C3098" s="130"/>
      <c r="D3098" s="130"/>
      <c r="E3098" s="140"/>
      <c r="F3098" s="141"/>
      <c r="G3098" s="141"/>
      <c r="H3098" s="130"/>
    </row>
    <row r="3099" spans="1:8" s="289" customFormat="1" ht="24" customHeight="1" x14ac:dyDescent="0.2">
      <c r="A3099" s="130"/>
      <c r="B3099" s="130"/>
      <c r="C3099" s="130"/>
      <c r="D3099" s="130"/>
      <c r="E3099" s="140"/>
      <c r="F3099" s="141"/>
      <c r="G3099" s="141"/>
      <c r="H3099" s="130"/>
    </row>
    <row r="3100" spans="1:8" s="289" customFormat="1" ht="24" customHeight="1" x14ac:dyDescent="0.2">
      <c r="A3100" s="130"/>
      <c r="B3100" s="130"/>
      <c r="C3100" s="130"/>
      <c r="D3100" s="130"/>
      <c r="E3100" s="140"/>
      <c r="F3100" s="141"/>
      <c r="G3100" s="141"/>
      <c r="H3100" s="130"/>
    </row>
    <row r="3101" spans="1:8" s="289" customFormat="1" ht="24" customHeight="1" x14ac:dyDescent="0.2">
      <c r="A3101" s="130"/>
      <c r="B3101" s="130"/>
      <c r="C3101" s="130"/>
      <c r="D3101" s="130"/>
      <c r="E3101" s="140"/>
      <c r="F3101" s="141"/>
      <c r="G3101" s="141"/>
      <c r="H3101" s="130"/>
    </row>
    <row r="3104" spans="1:8" s="289" customFormat="1" ht="24" customHeight="1" x14ac:dyDescent="0.2">
      <c r="A3104" s="130"/>
      <c r="B3104" s="130"/>
      <c r="C3104" s="130"/>
      <c r="D3104" s="130"/>
      <c r="E3104" s="140"/>
      <c r="F3104" s="141"/>
      <c r="G3104" s="141"/>
      <c r="H3104" s="130"/>
    </row>
    <row r="3105" spans="1:8" s="289" customFormat="1" ht="24" customHeight="1" x14ac:dyDescent="0.2">
      <c r="A3105" s="130"/>
      <c r="B3105" s="130"/>
      <c r="C3105" s="130"/>
      <c r="D3105" s="130"/>
      <c r="E3105" s="140"/>
      <c r="F3105" s="141"/>
      <c r="G3105" s="141"/>
      <c r="H3105" s="130"/>
    </row>
    <row r="3106" spans="1:8" s="289" customFormat="1" ht="24" customHeight="1" x14ac:dyDescent="0.2">
      <c r="A3106" s="130"/>
      <c r="B3106" s="130"/>
      <c r="C3106" s="130"/>
      <c r="D3106" s="130"/>
      <c r="E3106" s="140"/>
      <c r="F3106" s="141"/>
      <c r="G3106" s="141"/>
      <c r="H3106" s="130"/>
    </row>
    <row r="3107" spans="1:8" s="289" customFormat="1" ht="24" customHeight="1" x14ac:dyDescent="0.2">
      <c r="A3107" s="130"/>
      <c r="B3107" s="130"/>
      <c r="C3107" s="130"/>
      <c r="D3107" s="130"/>
      <c r="E3107" s="140"/>
      <c r="F3107" s="141"/>
      <c r="G3107" s="141"/>
      <c r="H3107" s="130"/>
    </row>
    <row r="3108" spans="1:8" s="289" customFormat="1" ht="24" customHeight="1" x14ac:dyDescent="0.2">
      <c r="A3108" s="130"/>
      <c r="B3108" s="130"/>
      <c r="C3108" s="130"/>
      <c r="D3108" s="130"/>
      <c r="E3108" s="140"/>
      <c r="F3108" s="141"/>
      <c r="G3108" s="141"/>
      <c r="H3108" s="130"/>
    </row>
    <row r="3109" spans="1:8" s="289" customFormat="1" ht="24" customHeight="1" x14ac:dyDescent="0.2">
      <c r="A3109" s="130"/>
      <c r="B3109" s="130"/>
      <c r="C3109" s="130"/>
      <c r="D3109" s="130"/>
      <c r="E3109" s="140"/>
      <c r="F3109" s="141"/>
      <c r="G3109" s="141"/>
      <c r="H3109" s="130"/>
    </row>
    <row r="3110" spans="1:8" s="289" customFormat="1" ht="24" customHeight="1" x14ac:dyDescent="0.2">
      <c r="A3110" s="130"/>
      <c r="B3110" s="130"/>
      <c r="C3110" s="130"/>
      <c r="D3110" s="130"/>
      <c r="E3110" s="140"/>
      <c r="F3110" s="141"/>
      <c r="G3110" s="141"/>
      <c r="H3110" s="130"/>
    </row>
    <row r="3111" spans="1:8" s="289" customFormat="1" ht="24" customHeight="1" x14ac:dyDescent="0.2">
      <c r="A3111" s="130"/>
      <c r="B3111" s="130"/>
      <c r="C3111" s="130"/>
      <c r="D3111" s="130"/>
      <c r="E3111" s="140"/>
      <c r="F3111" s="141"/>
      <c r="G3111" s="141"/>
      <c r="H3111" s="130"/>
    </row>
    <row r="3114" spans="1:8" s="289" customFormat="1" ht="24" customHeight="1" x14ac:dyDescent="0.2">
      <c r="A3114" s="130"/>
      <c r="B3114" s="130"/>
      <c r="C3114" s="130"/>
      <c r="D3114" s="130"/>
      <c r="E3114" s="140"/>
      <c r="F3114" s="141"/>
      <c r="G3114" s="141"/>
      <c r="H3114" s="130"/>
    </row>
    <row r="3115" spans="1:8" s="289" customFormat="1" ht="24" customHeight="1" x14ac:dyDescent="0.2">
      <c r="A3115" s="130"/>
      <c r="B3115" s="130"/>
      <c r="C3115" s="130"/>
      <c r="D3115" s="130"/>
      <c r="E3115" s="140"/>
      <c r="F3115" s="141"/>
      <c r="G3115" s="141"/>
      <c r="H3115" s="130"/>
    </row>
    <row r="3116" spans="1:8" s="289" customFormat="1" ht="24" customHeight="1" x14ac:dyDescent="0.2">
      <c r="A3116" s="130"/>
      <c r="B3116" s="130"/>
      <c r="C3116" s="130"/>
      <c r="D3116" s="130"/>
      <c r="E3116" s="140"/>
      <c r="F3116" s="141"/>
      <c r="G3116" s="141"/>
      <c r="H3116" s="130"/>
    </row>
    <row r="3117" spans="1:8" s="289" customFormat="1" ht="24" customHeight="1" x14ac:dyDescent="0.2">
      <c r="A3117" s="130"/>
      <c r="B3117" s="130"/>
      <c r="C3117" s="130"/>
      <c r="D3117" s="130"/>
      <c r="E3117" s="140"/>
      <c r="F3117" s="141"/>
      <c r="G3117" s="141"/>
      <c r="H3117" s="130"/>
    </row>
    <row r="3118" spans="1:8" s="289" customFormat="1" ht="24" customHeight="1" x14ac:dyDescent="0.2">
      <c r="A3118" s="130"/>
      <c r="B3118" s="130"/>
      <c r="C3118" s="130"/>
      <c r="D3118" s="130"/>
      <c r="E3118" s="140"/>
      <c r="F3118" s="141"/>
      <c r="G3118" s="141"/>
      <c r="H3118" s="130"/>
    </row>
    <row r="3119" spans="1:8" s="289" customFormat="1" ht="24" customHeight="1" x14ac:dyDescent="0.2">
      <c r="A3119" s="130"/>
      <c r="B3119" s="130"/>
      <c r="C3119" s="130"/>
      <c r="D3119" s="130"/>
      <c r="E3119" s="140"/>
      <c r="F3119" s="141"/>
      <c r="G3119" s="141"/>
      <c r="H3119" s="130"/>
    </row>
    <row r="3120" spans="1:8" s="289" customFormat="1" ht="24" customHeight="1" x14ac:dyDescent="0.2">
      <c r="A3120" s="130"/>
      <c r="B3120" s="130"/>
      <c r="C3120" s="130"/>
      <c r="D3120" s="130"/>
      <c r="E3120" s="140"/>
      <c r="F3120" s="141"/>
      <c r="G3120" s="141"/>
      <c r="H3120" s="130"/>
    </row>
    <row r="3121" spans="1:8" s="289" customFormat="1" ht="24" customHeight="1" x14ac:dyDescent="0.2">
      <c r="A3121" s="130"/>
      <c r="B3121" s="130"/>
      <c r="C3121" s="130"/>
      <c r="D3121" s="130"/>
      <c r="E3121" s="140"/>
      <c r="F3121" s="141"/>
      <c r="G3121" s="141"/>
      <c r="H3121" s="130"/>
    </row>
    <row r="3122" spans="1:8" s="289" customFormat="1" ht="24" customHeight="1" x14ac:dyDescent="0.2">
      <c r="A3122" s="130"/>
      <c r="B3122" s="130"/>
      <c r="C3122" s="130"/>
      <c r="D3122" s="130"/>
      <c r="E3122" s="140"/>
      <c r="F3122" s="141"/>
      <c r="G3122" s="141"/>
      <c r="H3122" s="130"/>
    </row>
  </sheetData>
  <sheetProtection insertRows="0" deleteRows="0"/>
  <mergeCells count="96">
    <mergeCell ref="G431:G432"/>
    <mergeCell ref="A469:B469"/>
    <mergeCell ref="C469:C470"/>
    <mergeCell ref="D469:D470"/>
    <mergeCell ref="E469:E470"/>
    <mergeCell ref="F469:F470"/>
    <mergeCell ref="G469:G470"/>
    <mergeCell ref="A431:B431"/>
    <mergeCell ref="C431:C432"/>
    <mergeCell ref="D431:D432"/>
    <mergeCell ref="E431:E432"/>
    <mergeCell ref="F431:F432"/>
    <mergeCell ref="D199:D200"/>
    <mergeCell ref="E199:E200"/>
    <mergeCell ref="F199:F200"/>
    <mergeCell ref="G199:G200"/>
    <mergeCell ref="A392:B392"/>
    <mergeCell ref="C392:C393"/>
    <mergeCell ref="D392:D393"/>
    <mergeCell ref="E392:E393"/>
    <mergeCell ref="F392:F393"/>
    <mergeCell ref="G392:G393"/>
    <mergeCell ref="G546:G547"/>
    <mergeCell ref="A585:B585"/>
    <mergeCell ref="C585:C586"/>
    <mergeCell ref="D585:D586"/>
    <mergeCell ref="A546:B546"/>
    <mergeCell ref="C546:C547"/>
    <mergeCell ref="D546:D547"/>
    <mergeCell ref="E546:E547"/>
    <mergeCell ref="F546:F547"/>
    <mergeCell ref="E585:E586"/>
    <mergeCell ref="F585:F586"/>
    <mergeCell ref="G585:G586"/>
    <mergeCell ref="C507:C508"/>
    <mergeCell ref="D507:D508"/>
    <mergeCell ref="E507:E508"/>
    <mergeCell ref="F507:F508"/>
    <mergeCell ref="G507:G508"/>
    <mergeCell ref="A507:B507"/>
    <mergeCell ref="G315:G316"/>
    <mergeCell ref="A354:B354"/>
    <mergeCell ref="C354:C355"/>
    <mergeCell ref="D354:D355"/>
    <mergeCell ref="E354:E355"/>
    <mergeCell ref="F354:F355"/>
    <mergeCell ref="G354:G355"/>
    <mergeCell ref="A315:B315"/>
    <mergeCell ref="C315:C316"/>
    <mergeCell ref="D315:D316"/>
    <mergeCell ref="E315:E316"/>
    <mergeCell ref="F315:F316"/>
    <mergeCell ref="E237:E238"/>
    <mergeCell ref="F237:F238"/>
    <mergeCell ref="G237:G238"/>
    <mergeCell ref="A126:B126"/>
    <mergeCell ref="C126:C127"/>
    <mergeCell ref="D126:D127"/>
    <mergeCell ref="E126:E127"/>
    <mergeCell ref="F126:F127"/>
    <mergeCell ref="A161:B161"/>
    <mergeCell ref="C161:C162"/>
    <mergeCell ref="D161:D162"/>
    <mergeCell ref="E161:E162"/>
    <mergeCell ref="F161:F162"/>
    <mergeCell ref="G161:G162"/>
    <mergeCell ref="A199:B199"/>
    <mergeCell ref="C199:C200"/>
    <mergeCell ref="G276:G277"/>
    <mergeCell ref="A87:B87"/>
    <mergeCell ref="C87:C88"/>
    <mergeCell ref="D87:D88"/>
    <mergeCell ref="E87:E88"/>
    <mergeCell ref="F87:F88"/>
    <mergeCell ref="G87:G88"/>
    <mergeCell ref="A276:B276"/>
    <mergeCell ref="C276:C277"/>
    <mergeCell ref="D276:D277"/>
    <mergeCell ref="E276:E277"/>
    <mergeCell ref="F276:F277"/>
    <mergeCell ref="G126:G127"/>
    <mergeCell ref="A237:B237"/>
    <mergeCell ref="C237:C238"/>
    <mergeCell ref="D237:D238"/>
    <mergeCell ref="G9:G10"/>
    <mergeCell ref="A48:B48"/>
    <mergeCell ref="C48:C49"/>
    <mergeCell ref="D48:D49"/>
    <mergeCell ref="E48:E49"/>
    <mergeCell ref="F48:F49"/>
    <mergeCell ref="G48:G49"/>
    <mergeCell ref="A9:B9"/>
    <mergeCell ref="C9:C10"/>
    <mergeCell ref="D9:D10"/>
    <mergeCell ref="E9:E10"/>
    <mergeCell ref="F9:F10"/>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39" max="6" man="1"/>
    <brk id="78" max="6" man="1"/>
    <brk id="117" max="6" man="1"/>
    <brk id="228" max="6" man="1"/>
    <brk id="267" max="6" man="1"/>
    <brk id="306" max="6" man="1"/>
    <brk id="345" max="6" man="1"/>
    <brk id="498" max="6" man="1"/>
    <brk id="537" max="6" man="1"/>
    <brk id="576" max="6" man="1"/>
  </rowBreaks>
  <ignoredErrors>
    <ignoredError sqref="A34:F35 A16:D17 D12 F16:F17"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tabColor theme="3" tint="0.59999389629810485"/>
    <pageSetUpPr fitToPage="1"/>
  </sheetPr>
  <dimension ref="A1:M2191"/>
  <sheetViews>
    <sheetView showGridLines="0" showZeros="0" view="pageBreakPreview" topLeftCell="A13" zoomScale="90" zoomScaleNormal="90" zoomScaleSheetLayoutView="90" workbookViewId="0">
      <selection activeCell="G27" sqref="G27"/>
    </sheetView>
  </sheetViews>
  <sheetFormatPr baseColWidth="10" defaultColWidth="11.42578125" defaultRowHeight="12.75" x14ac:dyDescent="0.2"/>
  <cols>
    <col min="1" max="1" width="8.7109375" style="219" customWidth="1"/>
    <col min="2" max="3" width="30.7109375" style="219" customWidth="1"/>
    <col min="4" max="4" width="6.7109375" style="219" customWidth="1"/>
    <col min="5" max="5" width="13.5703125" style="219" customWidth="1"/>
    <col min="6" max="7" width="17.7109375" style="219" customWidth="1"/>
    <col min="8" max="8" width="22.7109375" style="219" customWidth="1"/>
    <col min="9" max="9" width="14.7109375" style="219" customWidth="1"/>
    <col min="10" max="10" width="15.7109375" style="347" bestFit="1" customWidth="1"/>
    <col min="11" max="11" width="17.7109375" style="219" customWidth="1"/>
    <col min="12" max="12" width="15.7109375" style="219" customWidth="1"/>
    <col min="13" max="13" width="14.85546875" style="219" bestFit="1" customWidth="1"/>
    <col min="14" max="16384" width="11.42578125" style="219"/>
  </cols>
  <sheetData>
    <row r="1" spans="1:10" ht="20.100000000000001" customHeight="1" x14ac:dyDescent="0.2">
      <c r="A1" s="218" t="s">
        <v>11</v>
      </c>
      <c r="B1" s="218"/>
      <c r="C1" s="218" t="str">
        <f>Comitente</f>
        <v>DIRECCIÓN PROVINCIAL RED DE GAS</v>
      </c>
      <c r="D1" s="218"/>
      <c r="E1" s="218"/>
      <c r="F1" s="218"/>
      <c r="G1" s="218"/>
      <c r="I1" s="220"/>
    </row>
    <row r="2" spans="1:10" s="173" customFormat="1" ht="20.100000000000001" customHeight="1" x14ac:dyDescent="0.2">
      <c r="A2" s="221" t="s">
        <v>12</v>
      </c>
      <c r="B2" s="221"/>
      <c r="C2" s="218" t="str">
        <f>Obra</f>
        <v>RED DE MEDIA PRESIÓN LOTEO CENTENARIO Y VILLA VIRGEN DEL ROSARIO</v>
      </c>
      <c r="D2" s="222"/>
      <c r="E2" s="222"/>
      <c r="F2" s="222"/>
      <c r="G2" s="222"/>
      <c r="I2" s="222"/>
      <c r="J2" s="349"/>
    </row>
    <row r="3" spans="1:10" s="173" customFormat="1" ht="20.100000000000001" customHeight="1" x14ac:dyDescent="0.2">
      <c r="A3" s="221" t="s">
        <v>16</v>
      </c>
      <c r="B3" s="221"/>
      <c r="C3" s="223" t="str">
        <f>Ubicación</f>
        <v>Departamento Chimbas</v>
      </c>
      <c r="D3" s="223"/>
      <c r="E3" s="223"/>
      <c r="F3" s="223"/>
      <c r="G3" s="223"/>
      <c r="I3" s="223"/>
      <c r="J3" s="349"/>
    </row>
    <row r="4" spans="1:10" s="173" customFormat="1" ht="20.100000000000001" customHeight="1" x14ac:dyDescent="0.2">
      <c r="A4" s="221" t="s">
        <v>2131</v>
      </c>
      <c r="B4" s="224"/>
      <c r="C4" s="225">
        <f>Licitación_N°</f>
        <v>0</v>
      </c>
      <c r="J4" s="349"/>
    </row>
    <row r="5" spans="1:10" s="173" customFormat="1" ht="20.100000000000001" customHeight="1" x14ac:dyDescent="0.2">
      <c r="A5" s="221" t="s">
        <v>36</v>
      </c>
      <c r="B5" s="224"/>
      <c r="C5" s="226">
        <f>Expediente_N°</f>
        <v>0</v>
      </c>
      <c r="J5" s="349"/>
    </row>
    <row r="6" spans="1:10" s="173" customFormat="1" ht="20.100000000000001" customHeight="1" x14ac:dyDescent="0.2">
      <c r="A6" s="221" t="s">
        <v>18</v>
      </c>
      <c r="B6" s="224"/>
      <c r="C6" s="227">
        <f>P_Oficial</f>
        <v>7800000</v>
      </c>
      <c r="J6" s="349"/>
    </row>
    <row r="7" spans="1:10" s="173" customFormat="1" ht="20.100000000000001" customHeight="1" x14ac:dyDescent="0.2">
      <c r="A7" s="221" t="s">
        <v>1116</v>
      </c>
      <c r="B7" s="224"/>
      <c r="C7" s="228">
        <f>Anticipo_Financiero</f>
        <v>0</v>
      </c>
      <c r="J7" s="349"/>
    </row>
    <row r="8" spans="1:10" s="173" customFormat="1" ht="20.100000000000001" customHeight="1" x14ac:dyDescent="0.2">
      <c r="A8" s="221" t="s">
        <v>1115</v>
      </c>
      <c r="B8" s="224"/>
      <c r="C8" s="229">
        <f>Fecha_Base</f>
        <v>0</v>
      </c>
      <c r="H8" s="356"/>
      <c r="J8" s="349"/>
    </row>
    <row r="9" spans="1:10" s="173" customFormat="1" ht="20.100000000000001" customHeight="1" x14ac:dyDescent="0.2">
      <c r="A9" s="221" t="s">
        <v>17</v>
      </c>
      <c r="B9" s="224"/>
      <c r="C9" s="230">
        <f>Plazo_Obra</f>
        <v>90</v>
      </c>
      <c r="H9" s="357"/>
      <c r="J9" s="349"/>
    </row>
    <row r="10" spans="1:10" s="173" customFormat="1" ht="20.100000000000001" customHeight="1" x14ac:dyDescent="0.2">
      <c r="A10" s="221" t="s">
        <v>13</v>
      </c>
      <c r="B10" s="224"/>
      <c r="C10" s="221">
        <f>Contratista</f>
        <v>0</v>
      </c>
      <c r="J10" s="349"/>
    </row>
    <row r="11" spans="1:10" s="173" customFormat="1" ht="20.100000000000001" customHeight="1" x14ac:dyDescent="0.2">
      <c r="A11" s="221" t="s">
        <v>47</v>
      </c>
      <c r="B11" s="224"/>
      <c r="C11" s="231">
        <f>Monto_Oferta</f>
        <v>0</v>
      </c>
      <c r="J11" s="349"/>
    </row>
    <row r="12" spans="1:10" ht="20.100000000000001" customHeight="1" x14ac:dyDescent="0.2"/>
    <row r="13" spans="1:10" ht="20.100000000000001" customHeight="1" x14ac:dyDescent="0.2">
      <c r="A13" s="232" t="s">
        <v>46</v>
      </c>
      <c r="B13" s="233"/>
      <c r="C13" s="233"/>
      <c r="D13" s="233"/>
      <c r="E13" s="233"/>
      <c r="F13" s="233"/>
      <c r="G13" s="233"/>
      <c r="H13" s="234"/>
      <c r="I13" s="235"/>
    </row>
    <row r="14" spans="1:10" ht="20.100000000000001" customHeight="1" x14ac:dyDescent="0.2"/>
    <row r="15" spans="1:10" ht="20.100000000000001" customHeight="1" x14ac:dyDescent="0.2">
      <c r="A15" s="449" t="s">
        <v>1117</v>
      </c>
      <c r="B15" s="451" t="s">
        <v>0</v>
      </c>
      <c r="C15" s="452"/>
      <c r="D15" s="449" t="s">
        <v>1</v>
      </c>
      <c r="E15" s="449" t="s">
        <v>2</v>
      </c>
      <c r="F15" s="448" t="s">
        <v>1161</v>
      </c>
      <c r="G15" s="448" t="s">
        <v>1162</v>
      </c>
      <c r="H15" s="448" t="s">
        <v>1140</v>
      </c>
      <c r="I15" s="449" t="s">
        <v>15</v>
      </c>
    </row>
    <row r="16" spans="1:10" ht="20.100000000000001" customHeight="1" x14ac:dyDescent="0.2">
      <c r="A16" s="450"/>
      <c r="B16" s="453"/>
      <c r="C16" s="454"/>
      <c r="D16" s="450"/>
      <c r="E16" s="450"/>
      <c r="F16" s="448"/>
      <c r="G16" s="448"/>
      <c r="H16" s="448"/>
      <c r="I16" s="450"/>
    </row>
    <row r="17" spans="1:13" ht="20.100000000000001" customHeight="1" x14ac:dyDescent="0.2">
      <c r="A17" s="119"/>
      <c r="B17" s="203"/>
      <c r="C17" s="203"/>
      <c r="D17" s="119"/>
      <c r="E17" s="119"/>
      <c r="F17" s="203"/>
      <c r="G17" s="203"/>
      <c r="I17" s="236"/>
    </row>
    <row r="18" spans="1:13" ht="24.95" customHeight="1" x14ac:dyDescent="0.2">
      <c r="A18" s="216">
        <f>Datos!A25</f>
        <v>1</v>
      </c>
      <c r="B18" s="455" t="str">
        <f t="shared" ref="B18:B36" si="0">IFERROR(VLOOKUP(A18,Tabla_Datos,2,FALSE),"")</f>
        <v>TRABAJOS PRELIMINARES</v>
      </c>
      <c r="C18" s="456"/>
      <c r="D18" s="237">
        <f t="shared" ref="D18:D36" si="1">IFERROR(VLOOKUP(A18,Tabla_Datos,3,FALSE),"")</f>
        <v>0</v>
      </c>
      <c r="E18" s="238">
        <f t="shared" ref="E18:E36" si="2">IFERROR(VLOOKUP(A18,Tabla_Datos,4,FALSE),0)</f>
        <v>0</v>
      </c>
      <c r="F18" s="239">
        <f t="shared" ref="F18:F36" si="3">IFERROR(VLOOKUP(A18,Tabla_Analisis_Precio,7,FALSE),0)</f>
        <v>0</v>
      </c>
      <c r="G18" s="196"/>
      <c r="H18" s="196"/>
      <c r="I18" s="240">
        <f t="shared" ref="I18" si="4">IFERROR(H18/Monto_Oferta,0)</f>
        <v>0</v>
      </c>
    </row>
    <row r="19" spans="1:13" ht="24.95" customHeight="1" x14ac:dyDescent="0.2">
      <c r="A19" s="216" t="str">
        <f>Datos!A26</f>
        <v>1.1</v>
      </c>
      <c r="B19" s="445" t="str">
        <f>IFERROR(VLOOKUP(A19,Tabla_Datos,2,FALSE),"")</f>
        <v>Presentación de la Documentación ante la Distribuidora de Gas Cuyana</v>
      </c>
      <c r="C19" s="446"/>
      <c r="D19" s="237" t="str">
        <f>IFERROR(VLOOKUP(A19,Tabla_Datos,3,FALSE),"")</f>
        <v>GL</v>
      </c>
      <c r="E19" s="238">
        <f>IFERROR(VLOOKUP(A19,Tabla_Datos,4,FALSE),0)</f>
        <v>1</v>
      </c>
      <c r="F19" s="239">
        <f t="shared" si="3"/>
        <v>0</v>
      </c>
      <c r="G19" s="239">
        <f t="shared" ref="G19:G36" si="5">ROUND(F19*Coeficiente_Paso,2)</f>
        <v>0</v>
      </c>
      <c r="H19" s="239">
        <f t="shared" ref="H19:H36" si="6">ROUND(E19*G19,2)</f>
        <v>0</v>
      </c>
      <c r="I19" s="240">
        <f t="shared" ref="I19:I36" si="7">IFERROR(H19/Monto_Oferta,0)</f>
        <v>0</v>
      </c>
      <c r="K19" s="347"/>
      <c r="L19" s="345"/>
      <c r="M19" s="347"/>
    </row>
    <row r="20" spans="1:13" ht="24.95" customHeight="1" x14ac:dyDescent="0.2">
      <c r="A20" s="216" t="str">
        <f>Datos!A27</f>
        <v>1.2</v>
      </c>
      <c r="B20" s="445" t="str">
        <f t="shared" si="0"/>
        <v>Aprobación Proyecto Constructivo en Ecogas (Redes de Pe/Ac de Media Presión)</v>
      </c>
      <c r="C20" s="446"/>
      <c r="D20" s="237" t="str">
        <f t="shared" si="1"/>
        <v>GL</v>
      </c>
      <c r="E20" s="238">
        <f>IFERROR(VLOOKUP(A20,Tabla_Datos,4,FALSE),0)</f>
        <v>1</v>
      </c>
      <c r="F20" s="239">
        <f t="shared" si="3"/>
        <v>0</v>
      </c>
      <c r="G20" s="239">
        <f t="shared" si="5"/>
        <v>0</v>
      </c>
      <c r="H20" s="239">
        <f t="shared" si="6"/>
        <v>0</v>
      </c>
      <c r="I20" s="240">
        <f t="shared" si="7"/>
        <v>0</v>
      </c>
      <c r="K20" s="347"/>
      <c r="L20" s="345"/>
      <c r="M20" s="347"/>
    </row>
    <row r="21" spans="1:13" ht="24.95" customHeight="1" x14ac:dyDescent="0.2">
      <c r="A21" s="216" t="str">
        <f>Datos!A28</f>
        <v>1.3</v>
      </c>
      <c r="B21" s="445" t="str">
        <f t="shared" si="0"/>
        <v xml:space="preserve">Cartel de Obra </v>
      </c>
      <c r="C21" s="446"/>
      <c r="D21" s="237" t="str">
        <f t="shared" si="1"/>
        <v>GL</v>
      </c>
      <c r="E21" s="238">
        <f t="shared" si="2"/>
        <v>1</v>
      </c>
      <c r="F21" s="239">
        <f t="shared" si="3"/>
        <v>0</v>
      </c>
      <c r="G21" s="239">
        <f t="shared" si="5"/>
        <v>0</v>
      </c>
      <c r="H21" s="239">
        <f t="shared" si="6"/>
        <v>0</v>
      </c>
      <c r="I21" s="240">
        <f t="shared" si="7"/>
        <v>0</v>
      </c>
      <c r="K21" s="347"/>
      <c r="L21" s="345"/>
      <c r="M21" s="347"/>
    </row>
    <row r="22" spans="1:13" ht="24.95" customHeight="1" x14ac:dyDescent="0.2">
      <c r="A22" s="216">
        <f>Datos!A29</f>
        <v>2</v>
      </c>
      <c r="B22" s="455" t="str">
        <f t="shared" si="0"/>
        <v>CAÑERÍAS</v>
      </c>
      <c r="C22" s="456"/>
      <c r="D22" s="237">
        <f t="shared" si="1"/>
        <v>0</v>
      </c>
      <c r="E22" s="238">
        <f t="shared" si="2"/>
        <v>0</v>
      </c>
      <c r="F22" s="239">
        <f t="shared" si="3"/>
        <v>0</v>
      </c>
      <c r="G22" s="239">
        <f t="shared" si="5"/>
        <v>0</v>
      </c>
      <c r="H22" s="239">
        <f t="shared" si="6"/>
        <v>0</v>
      </c>
      <c r="I22" s="240">
        <f t="shared" si="7"/>
        <v>0</v>
      </c>
      <c r="K22" s="347"/>
      <c r="L22" s="345"/>
      <c r="M22" s="347"/>
    </row>
    <row r="23" spans="1:13" ht="24.95" customHeight="1" x14ac:dyDescent="0.2">
      <c r="A23" s="216" t="str">
        <f>Datos!A30</f>
        <v>2.1</v>
      </c>
      <c r="B23" s="445" t="str">
        <f t="shared" si="0"/>
        <v xml:space="preserve">Provision y Colocación de  Caño PE p/red de media presion 50 mm diam. </v>
      </c>
      <c r="C23" s="446"/>
      <c r="D23" s="237" t="str">
        <f t="shared" si="1"/>
        <v>m</v>
      </c>
      <c r="E23" s="238">
        <f t="shared" si="2"/>
        <v>412</v>
      </c>
      <c r="F23" s="239">
        <f t="shared" si="3"/>
        <v>0</v>
      </c>
      <c r="G23" s="239">
        <f t="shared" si="5"/>
        <v>0</v>
      </c>
      <c r="H23" s="239">
        <f t="shared" si="6"/>
        <v>0</v>
      </c>
      <c r="I23" s="240">
        <f t="shared" si="7"/>
        <v>0</v>
      </c>
      <c r="K23" s="347"/>
      <c r="L23" s="345"/>
      <c r="M23" s="347"/>
    </row>
    <row r="24" spans="1:13" ht="24.95" customHeight="1" x14ac:dyDescent="0.2">
      <c r="A24" s="216" t="str">
        <f>Datos!A31</f>
        <v>2.2</v>
      </c>
      <c r="B24" s="445" t="str">
        <f t="shared" ref="B24" si="8">IFERROR(VLOOKUP(A24,Tabla_Datos,2,FALSE),"")</f>
        <v xml:space="preserve">Provision y Colocación de  Caño PE p/red de media presion 63 mm diam. </v>
      </c>
      <c r="C24" s="446"/>
      <c r="D24" s="237" t="str">
        <f t="shared" ref="D24" si="9">IFERROR(VLOOKUP(A24,Tabla_Datos,3,FALSE),"")</f>
        <v>m</v>
      </c>
      <c r="E24" s="238">
        <f t="shared" ref="E24" si="10">IFERROR(VLOOKUP(A24,Tabla_Datos,4,FALSE),0)</f>
        <v>215</v>
      </c>
      <c r="F24" s="239"/>
      <c r="G24" s="239"/>
      <c r="H24" s="239"/>
      <c r="I24" s="240"/>
      <c r="K24" s="347"/>
      <c r="L24" s="345"/>
      <c r="M24" s="347"/>
    </row>
    <row r="25" spans="1:13" ht="24.95" customHeight="1" x14ac:dyDescent="0.2">
      <c r="A25" s="216" t="str">
        <f>Datos!A32</f>
        <v>2.3</v>
      </c>
      <c r="B25" s="445" t="str">
        <f t="shared" si="0"/>
        <v xml:space="preserve">Provisión y Colocación de Accesorios PE  (63,50) </v>
      </c>
      <c r="C25" s="446"/>
      <c r="D25" s="237" t="str">
        <f t="shared" si="1"/>
        <v>GL</v>
      </c>
      <c r="E25" s="238">
        <f t="shared" si="2"/>
        <v>1</v>
      </c>
      <c r="F25" s="239">
        <f t="shared" si="3"/>
        <v>0</v>
      </c>
      <c r="G25" s="239">
        <f t="shared" si="5"/>
        <v>0</v>
      </c>
      <c r="H25" s="239">
        <f t="shared" si="6"/>
        <v>0</v>
      </c>
      <c r="I25" s="240">
        <f t="shared" si="7"/>
        <v>0</v>
      </c>
      <c r="K25" s="347"/>
      <c r="L25" s="345"/>
      <c r="M25" s="347"/>
    </row>
    <row r="26" spans="1:13" ht="24.95" customHeight="1" x14ac:dyDescent="0.2">
      <c r="A26" s="216" t="str">
        <f>Datos!A33</f>
        <v>2.4</v>
      </c>
      <c r="B26" s="445" t="str">
        <f t="shared" si="0"/>
        <v>Provisión y Colocación de Malla de advertencia 15 cm</v>
      </c>
      <c r="C26" s="446"/>
      <c r="D26" s="237" t="str">
        <f t="shared" si="1"/>
        <v>m</v>
      </c>
      <c r="E26" s="238">
        <f>IFERROR(VLOOKUP(A26,Tabla_Datos,4,FALSE),0)</f>
        <v>627</v>
      </c>
      <c r="F26" s="239">
        <f t="shared" si="3"/>
        <v>0</v>
      </c>
      <c r="G26" s="239">
        <f t="shared" si="5"/>
        <v>0</v>
      </c>
      <c r="H26" s="239">
        <f t="shared" si="6"/>
        <v>0</v>
      </c>
      <c r="I26" s="240">
        <f t="shared" si="7"/>
        <v>0</v>
      </c>
      <c r="K26" s="347"/>
      <c r="L26" s="345"/>
      <c r="M26" s="347"/>
    </row>
    <row r="27" spans="1:13" ht="24.95" customHeight="1" x14ac:dyDescent="0.2">
      <c r="A27" s="216" t="str">
        <f>Datos!A34</f>
        <v>2.5</v>
      </c>
      <c r="B27" s="445" t="str">
        <f t="shared" ref="B27" si="11">IFERROR(VLOOKUP(A27,Tabla_Datos,2,FALSE),"")</f>
        <v>Excavación de zanja para la instalación de cañeria PE -Red Media Presión</v>
      </c>
      <c r="C27" s="446"/>
      <c r="D27" s="237" t="str">
        <f t="shared" ref="D27" si="12">IFERROR(VLOOKUP(A27,Tabla_Datos,3,FALSE),"")</f>
        <v>m</v>
      </c>
      <c r="E27" s="238">
        <f t="shared" ref="E27" si="13">IFERROR(VLOOKUP(A27,Tabla_Datos,4,FALSE),0)</f>
        <v>627</v>
      </c>
      <c r="F27" s="239">
        <f t="shared" si="3"/>
        <v>0</v>
      </c>
      <c r="G27" s="239">
        <f t="shared" si="5"/>
        <v>0</v>
      </c>
      <c r="H27" s="239">
        <f t="shared" si="6"/>
        <v>0</v>
      </c>
      <c r="I27" s="240">
        <f t="shared" si="7"/>
        <v>0</v>
      </c>
      <c r="K27" s="347"/>
      <c r="L27" s="345"/>
      <c r="M27" s="347"/>
    </row>
    <row r="28" spans="1:13" ht="24.95" customHeight="1" x14ac:dyDescent="0.2">
      <c r="A28" s="216" t="str">
        <f>Datos!A35</f>
        <v>2.6</v>
      </c>
      <c r="B28" s="445" t="str">
        <f t="shared" si="0"/>
        <v>Provisión e Instalación de Servicios Integrales Domiciliarios</v>
      </c>
      <c r="C28" s="446"/>
      <c r="D28" s="237" t="str">
        <f t="shared" si="1"/>
        <v>un</v>
      </c>
      <c r="E28" s="238">
        <f t="shared" si="2"/>
        <v>32</v>
      </c>
      <c r="F28" s="239">
        <f t="shared" si="3"/>
        <v>0</v>
      </c>
      <c r="G28" s="239">
        <f t="shared" si="5"/>
        <v>0</v>
      </c>
      <c r="H28" s="239">
        <f t="shared" si="6"/>
        <v>0</v>
      </c>
      <c r="I28" s="240">
        <f t="shared" si="7"/>
        <v>0</v>
      </c>
      <c r="K28" s="347"/>
      <c r="L28" s="345"/>
      <c r="M28" s="347"/>
    </row>
    <row r="29" spans="1:13" ht="24.95" customHeight="1" x14ac:dyDescent="0.2">
      <c r="A29" s="216" t="str">
        <f>Datos!A36</f>
        <v>2.7</v>
      </c>
      <c r="B29" s="445" t="str">
        <f t="shared" si="0"/>
        <v>Tapado  y Compactación de zanja cañeria PE Red media presión</v>
      </c>
      <c r="C29" s="446"/>
      <c r="D29" s="237" t="str">
        <f t="shared" si="1"/>
        <v>m</v>
      </c>
      <c r="E29" s="238">
        <f t="shared" si="2"/>
        <v>627</v>
      </c>
      <c r="F29" s="239">
        <f t="shared" si="3"/>
        <v>0</v>
      </c>
      <c r="G29" s="239">
        <f t="shared" si="5"/>
        <v>0</v>
      </c>
      <c r="H29" s="239">
        <f t="shared" si="6"/>
        <v>0</v>
      </c>
      <c r="I29" s="240">
        <f t="shared" si="7"/>
        <v>0</v>
      </c>
      <c r="K29" s="347"/>
      <c r="L29" s="345"/>
      <c r="M29" s="347"/>
    </row>
    <row r="30" spans="1:13" ht="24.95" customHeight="1" x14ac:dyDescent="0.2">
      <c r="A30" s="216" t="str">
        <f>Datos!A37</f>
        <v>2.8</v>
      </c>
      <c r="B30" s="445" t="str">
        <f t="shared" si="0"/>
        <v>Rotura de calle de hormigon /  asfalto / veredas</v>
      </c>
      <c r="C30" s="446"/>
      <c r="D30" s="237" t="str">
        <f t="shared" si="1"/>
        <v>m</v>
      </c>
      <c r="E30" s="238">
        <f t="shared" si="2"/>
        <v>627</v>
      </c>
      <c r="F30" s="239">
        <f t="shared" si="3"/>
        <v>0</v>
      </c>
      <c r="G30" s="239">
        <f t="shared" si="5"/>
        <v>0</v>
      </c>
      <c r="H30" s="239">
        <f t="shared" si="6"/>
        <v>0</v>
      </c>
      <c r="I30" s="240">
        <f t="shared" si="7"/>
        <v>0</v>
      </c>
      <c r="K30" s="347"/>
      <c r="L30" s="345"/>
      <c r="M30" s="347"/>
    </row>
    <row r="31" spans="1:13" ht="24.95" customHeight="1" x14ac:dyDescent="0.2">
      <c r="A31" s="216" t="str">
        <f>Datos!A38</f>
        <v>2.9</v>
      </c>
      <c r="B31" s="445" t="str">
        <f t="shared" si="0"/>
        <v>Reparacion de calle de hormigon / asfalto / veredas</v>
      </c>
      <c r="C31" s="446"/>
      <c r="D31" s="237" t="str">
        <f t="shared" si="1"/>
        <v>m</v>
      </c>
      <c r="E31" s="238">
        <f t="shared" si="2"/>
        <v>627</v>
      </c>
      <c r="F31" s="239">
        <f t="shared" si="3"/>
        <v>0</v>
      </c>
      <c r="G31" s="239">
        <f t="shared" si="5"/>
        <v>0</v>
      </c>
      <c r="H31" s="239">
        <f t="shared" si="6"/>
        <v>0</v>
      </c>
      <c r="I31" s="240">
        <f t="shared" si="7"/>
        <v>0</v>
      </c>
      <c r="K31" s="347"/>
      <c r="L31" s="345"/>
      <c r="M31" s="347"/>
    </row>
    <row r="32" spans="1:13" ht="24.95" customHeight="1" x14ac:dyDescent="0.2">
      <c r="A32" s="216" t="str">
        <f>Datos!A39</f>
        <v>2.10</v>
      </c>
      <c r="B32" s="445" t="str">
        <f t="shared" si="0"/>
        <v>Prueba de hermeticidad cañeria PE - Red media presión</v>
      </c>
      <c r="C32" s="446"/>
      <c r="D32" s="237" t="str">
        <f t="shared" si="1"/>
        <v>GL</v>
      </c>
      <c r="E32" s="238">
        <f t="shared" si="2"/>
        <v>1</v>
      </c>
      <c r="F32" s="239">
        <f t="shared" si="3"/>
        <v>0</v>
      </c>
      <c r="G32" s="239">
        <f t="shared" si="5"/>
        <v>0</v>
      </c>
      <c r="H32" s="239">
        <f t="shared" si="6"/>
        <v>0</v>
      </c>
      <c r="I32" s="240">
        <f t="shared" si="7"/>
        <v>0</v>
      </c>
      <c r="K32" s="347"/>
      <c r="L32" s="345"/>
      <c r="M32" s="347"/>
    </row>
    <row r="33" spans="1:13" ht="24.95" customHeight="1" x14ac:dyDescent="0.2">
      <c r="A33" s="216">
        <f>Datos!A40</f>
        <v>3</v>
      </c>
      <c r="B33" s="455" t="str">
        <f t="shared" si="0"/>
        <v>TRABAJOS FINALES</v>
      </c>
      <c r="C33" s="456"/>
      <c r="D33" s="237">
        <f t="shared" si="1"/>
        <v>0</v>
      </c>
      <c r="E33" s="238">
        <f t="shared" si="2"/>
        <v>0</v>
      </c>
      <c r="F33" s="239">
        <f t="shared" si="3"/>
        <v>0</v>
      </c>
      <c r="G33" s="239">
        <f t="shared" si="5"/>
        <v>0</v>
      </c>
      <c r="H33" s="239">
        <f t="shared" si="6"/>
        <v>0</v>
      </c>
      <c r="I33" s="240">
        <f t="shared" si="7"/>
        <v>0</v>
      </c>
      <c r="K33" s="347"/>
      <c r="L33" s="345"/>
      <c r="M33" s="347"/>
    </row>
    <row r="34" spans="1:13" ht="24.95" customHeight="1" x14ac:dyDescent="0.2">
      <c r="A34" s="216" t="str">
        <f>Datos!A41</f>
        <v>3.1</v>
      </c>
      <c r="B34" s="445" t="str">
        <f>IFERROR(VLOOKUP(A34,Tabla_Datos,2,FALSE),"")</f>
        <v>Hablitacion de red media presion PE/Ac</v>
      </c>
      <c r="C34" s="446"/>
      <c r="D34" s="237" t="str">
        <f>IFERROR(VLOOKUP(A34,Tabla_Datos,3,FALSE),"")</f>
        <v>GL</v>
      </c>
      <c r="E34" s="238">
        <f>IFERROR(VLOOKUP(A34,Tabla_Datos,4,FALSE),0)</f>
        <v>1</v>
      </c>
      <c r="F34" s="239">
        <f t="shared" si="3"/>
        <v>0</v>
      </c>
      <c r="G34" s="239">
        <f t="shared" si="5"/>
        <v>0</v>
      </c>
      <c r="H34" s="239">
        <f t="shared" si="6"/>
        <v>0</v>
      </c>
      <c r="I34" s="240">
        <f t="shared" si="7"/>
        <v>0</v>
      </c>
      <c r="K34" s="347"/>
      <c r="L34" s="345"/>
      <c r="M34" s="347"/>
    </row>
    <row r="35" spans="1:13" ht="24.95" customHeight="1" x14ac:dyDescent="0.2">
      <c r="A35" s="216" t="str">
        <f>Datos!A42</f>
        <v>3.2</v>
      </c>
      <c r="B35" s="445" t="str">
        <f t="shared" si="0"/>
        <v>Limpieza de Obra</v>
      </c>
      <c r="C35" s="446"/>
      <c r="D35" s="237" t="str">
        <f t="shared" si="1"/>
        <v>GL</v>
      </c>
      <c r="E35" s="238">
        <f t="shared" si="2"/>
        <v>1</v>
      </c>
      <c r="F35" s="239">
        <f t="shared" si="3"/>
        <v>0</v>
      </c>
      <c r="G35" s="239">
        <f t="shared" si="5"/>
        <v>0</v>
      </c>
      <c r="H35" s="239">
        <f t="shared" si="6"/>
        <v>0</v>
      </c>
      <c r="I35" s="240">
        <f t="shared" si="7"/>
        <v>0</v>
      </c>
      <c r="K35" s="347"/>
      <c r="L35" s="345"/>
      <c r="M35" s="347"/>
    </row>
    <row r="36" spans="1:13" ht="24.95" customHeight="1" x14ac:dyDescent="0.2">
      <c r="A36" s="216" t="str">
        <f>Datos!A43</f>
        <v>3.3</v>
      </c>
      <c r="B36" s="445" t="str">
        <f t="shared" si="0"/>
        <v>Doc. conforme a obra Aprobada por Ecogas (Cañería PE/Ac Red Media Presión)</v>
      </c>
      <c r="C36" s="446"/>
      <c r="D36" s="237" t="str">
        <f t="shared" si="1"/>
        <v>GL</v>
      </c>
      <c r="E36" s="238">
        <f t="shared" si="2"/>
        <v>1</v>
      </c>
      <c r="F36" s="239">
        <f t="shared" si="3"/>
        <v>0</v>
      </c>
      <c r="G36" s="239">
        <f t="shared" si="5"/>
        <v>0</v>
      </c>
      <c r="H36" s="239">
        <f t="shared" si="6"/>
        <v>0</v>
      </c>
      <c r="I36" s="240">
        <f t="shared" si="7"/>
        <v>0</v>
      </c>
      <c r="K36" s="347"/>
      <c r="L36" s="345"/>
    </row>
    <row r="37" spans="1:13" ht="24.95" hidden="1" customHeight="1" x14ac:dyDescent="0.2">
      <c r="A37" s="216"/>
      <c r="B37" s="455"/>
      <c r="C37" s="456"/>
      <c r="D37" s="237"/>
      <c r="E37" s="238"/>
      <c r="F37" s="239"/>
      <c r="G37" s="196"/>
      <c r="H37" s="196"/>
      <c r="I37" s="240"/>
      <c r="K37" s="347"/>
      <c r="L37" s="345"/>
    </row>
    <row r="38" spans="1:13" ht="24.75" hidden="1" customHeight="1" x14ac:dyDescent="0.2">
      <c r="A38" s="216"/>
      <c r="B38" s="445"/>
      <c r="C38" s="446"/>
      <c r="D38" s="237"/>
      <c r="E38" s="238"/>
      <c r="F38" s="239"/>
      <c r="G38" s="196"/>
      <c r="H38" s="196"/>
      <c r="I38" s="240"/>
      <c r="K38" s="347"/>
      <c r="L38" s="345"/>
    </row>
    <row r="39" spans="1:13" ht="24.95" hidden="1" customHeight="1" x14ac:dyDescent="0.2">
      <c r="A39" s="216"/>
      <c r="B39" s="445"/>
      <c r="C39" s="446"/>
      <c r="D39" s="237"/>
      <c r="E39" s="238"/>
      <c r="F39" s="239"/>
      <c r="G39" s="196"/>
      <c r="H39" s="196"/>
      <c r="I39" s="240"/>
      <c r="K39" s="347"/>
      <c r="L39" s="345"/>
    </row>
    <row r="40" spans="1:13" ht="24.95" hidden="1" customHeight="1" x14ac:dyDescent="0.2">
      <c r="A40" s="216"/>
      <c r="B40" s="445"/>
      <c r="C40" s="446"/>
      <c r="D40" s="237"/>
      <c r="E40" s="238"/>
      <c r="F40" s="239"/>
      <c r="G40" s="196"/>
      <c r="H40" s="196"/>
      <c r="I40" s="240"/>
      <c r="K40" s="347"/>
      <c r="L40" s="345"/>
    </row>
    <row r="41" spans="1:13" ht="24.95" hidden="1" customHeight="1" x14ac:dyDescent="0.2">
      <c r="A41" s="216"/>
      <c r="B41" s="445"/>
      <c r="C41" s="446"/>
      <c r="D41" s="237"/>
      <c r="E41" s="238"/>
      <c r="F41" s="239"/>
      <c r="G41" s="196"/>
      <c r="H41" s="196"/>
      <c r="I41" s="240"/>
    </row>
    <row r="42" spans="1:13" ht="24.95" hidden="1" customHeight="1" x14ac:dyDescent="0.2">
      <c r="A42" s="216"/>
      <c r="B42" s="445"/>
      <c r="C42" s="446"/>
      <c r="D42" s="237"/>
      <c r="E42" s="238"/>
      <c r="F42" s="239"/>
      <c r="G42" s="196"/>
      <c r="H42" s="196"/>
      <c r="I42" s="240"/>
    </row>
    <row r="43" spans="1:13" ht="24.95" hidden="1" customHeight="1" x14ac:dyDescent="0.2">
      <c r="A43" s="216"/>
      <c r="B43" s="445"/>
      <c r="C43" s="446"/>
      <c r="D43" s="237"/>
      <c r="E43" s="238"/>
      <c r="F43" s="239"/>
      <c r="G43" s="196"/>
      <c r="H43" s="196"/>
      <c r="I43" s="240"/>
    </row>
    <row r="44" spans="1:13" ht="24.95" hidden="1" customHeight="1" x14ac:dyDescent="0.2">
      <c r="A44" s="216"/>
      <c r="B44" s="445"/>
      <c r="C44" s="446"/>
      <c r="D44" s="237"/>
      <c r="E44" s="238"/>
      <c r="F44" s="239"/>
      <c r="G44" s="196"/>
      <c r="H44" s="196"/>
      <c r="I44" s="240"/>
    </row>
    <row r="45" spans="1:13" ht="24.95" hidden="1" customHeight="1" x14ac:dyDescent="0.2">
      <c r="A45" s="216"/>
      <c r="B45" s="445"/>
      <c r="C45" s="446"/>
      <c r="D45" s="237"/>
      <c r="E45" s="238"/>
      <c r="F45" s="239"/>
      <c r="G45" s="196"/>
      <c r="H45" s="196"/>
      <c r="I45" s="240"/>
    </row>
    <row r="46" spans="1:13" ht="24.95" hidden="1" customHeight="1" x14ac:dyDescent="0.2">
      <c r="A46" s="216"/>
      <c r="B46" s="445"/>
      <c r="C46" s="446"/>
      <c r="D46" s="237"/>
      <c r="E46" s="238"/>
      <c r="F46" s="239"/>
      <c r="G46" s="196"/>
      <c r="H46" s="196"/>
      <c r="I46" s="240"/>
    </row>
    <row r="47" spans="1:13" ht="24.95" hidden="1" customHeight="1" x14ac:dyDescent="0.2">
      <c r="A47" s="216"/>
      <c r="B47" s="445"/>
      <c r="C47" s="446"/>
      <c r="D47" s="237"/>
      <c r="E47" s="238"/>
      <c r="F47" s="239"/>
      <c r="G47" s="196"/>
      <c r="H47" s="196"/>
      <c r="I47" s="240"/>
    </row>
    <row r="48" spans="1:13" ht="24.95" hidden="1" customHeight="1" x14ac:dyDescent="0.2">
      <c r="A48" s="216"/>
      <c r="B48" s="445"/>
      <c r="C48" s="446"/>
      <c r="D48" s="237"/>
      <c r="E48" s="238"/>
      <c r="F48" s="239"/>
      <c r="G48" s="196"/>
      <c r="H48" s="196"/>
      <c r="I48" s="240"/>
    </row>
    <row r="49" spans="1:9" ht="24.95" hidden="1" customHeight="1" x14ac:dyDescent="0.2">
      <c r="A49" s="216"/>
      <c r="B49" s="445"/>
      <c r="C49" s="446"/>
      <c r="D49" s="237"/>
      <c r="E49" s="238"/>
      <c r="F49" s="239"/>
      <c r="G49" s="196"/>
      <c r="H49" s="196"/>
      <c r="I49" s="240"/>
    </row>
    <row r="50" spans="1:9" ht="24.95" hidden="1" customHeight="1" x14ac:dyDescent="0.2">
      <c r="A50" s="216"/>
      <c r="B50" s="445"/>
      <c r="C50" s="446"/>
      <c r="D50" s="237"/>
      <c r="E50" s="238"/>
      <c r="F50" s="239"/>
      <c r="G50" s="196"/>
      <c r="H50" s="196"/>
      <c r="I50" s="240"/>
    </row>
    <row r="51" spans="1:9" ht="24.95" hidden="1" customHeight="1" x14ac:dyDescent="0.2">
      <c r="A51" s="216"/>
      <c r="B51" s="445"/>
      <c r="C51" s="446"/>
      <c r="D51" s="237"/>
      <c r="E51" s="238"/>
      <c r="F51" s="239"/>
      <c r="G51" s="196"/>
      <c r="H51" s="196"/>
      <c r="I51" s="240"/>
    </row>
    <row r="52" spans="1:9" ht="24.95" hidden="1" customHeight="1" x14ac:dyDescent="0.2">
      <c r="A52" s="216"/>
      <c r="B52" s="445"/>
      <c r="C52" s="446"/>
      <c r="D52" s="237"/>
      <c r="E52" s="238"/>
      <c r="F52" s="239"/>
      <c r="G52" s="196"/>
      <c r="H52" s="196"/>
      <c r="I52" s="240"/>
    </row>
    <row r="53" spans="1:9" ht="24.95" hidden="1" customHeight="1" x14ac:dyDescent="0.2">
      <c r="A53" s="216"/>
      <c r="B53" s="445"/>
      <c r="C53" s="446"/>
      <c r="D53" s="237"/>
      <c r="E53" s="238"/>
      <c r="F53" s="239"/>
      <c r="G53" s="196"/>
      <c r="H53" s="196"/>
      <c r="I53" s="240"/>
    </row>
    <row r="54" spans="1:9" ht="24.95" hidden="1" customHeight="1" x14ac:dyDescent="0.2">
      <c r="A54" s="216"/>
      <c r="B54" s="445"/>
      <c r="C54" s="446"/>
      <c r="D54" s="237"/>
      <c r="E54" s="238"/>
      <c r="F54" s="239"/>
      <c r="G54" s="196"/>
      <c r="H54" s="196"/>
      <c r="I54" s="240"/>
    </row>
    <row r="55" spans="1:9" ht="24.95" hidden="1" customHeight="1" x14ac:dyDescent="0.2">
      <c r="A55" s="216"/>
      <c r="B55" s="445"/>
      <c r="C55" s="446"/>
      <c r="D55" s="237"/>
      <c r="E55" s="238"/>
      <c r="F55" s="239"/>
      <c r="G55" s="196"/>
      <c r="H55" s="196"/>
      <c r="I55" s="240"/>
    </row>
    <row r="56" spans="1:9" ht="24.95" hidden="1" customHeight="1" x14ac:dyDescent="0.2">
      <c r="A56" s="216"/>
      <c r="B56" s="445"/>
      <c r="C56" s="446"/>
      <c r="D56" s="237"/>
      <c r="E56" s="238"/>
      <c r="F56" s="239"/>
      <c r="G56" s="196"/>
      <c r="H56" s="196"/>
      <c r="I56" s="240"/>
    </row>
    <row r="57" spans="1:9" ht="24.95" hidden="1" customHeight="1" x14ac:dyDescent="0.2">
      <c r="A57" s="216"/>
      <c r="B57" s="445"/>
      <c r="C57" s="446"/>
      <c r="D57" s="237"/>
      <c r="E57" s="238"/>
      <c r="F57" s="239"/>
      <c r="G57" s="196"/>
      <c r="H57" s="196"/>
      <c r="I57" s="240"/>
    </row>
    <row r="58" spans="1:9" ht="24.95" hidden="1" customHeight="1" x14ac:dyDescent="0.2">
      <c r="A58" s="216"/>
      <c r="B58" s="445"/>
      <c r="C58" s="446"/>
      <c r="D58" s="237"/>
      <c r="E58" s="238"/>
      <c r="F58" s="239"/>
      <c r="G58" s="196"/>
      <c r="H58" s="196"/>
      <c r="I58" s="240"/>
    </row>
    <row r="59" spans="1:9" ht="24.95" hidden="1" customHeight="1" x14ac:dyDescent="0.2">
      <c r="A59" s="216"/>
      <c r="B59" s="445"/>
      <c r="C59" s="446"/>
      <c r="D59" s="237"/>
      <c r="E59" s="238"/>
      <c r="F59" s="239"/>
      <c r="G59" s="196"/>
      <c r="H59" s="196"/>
      <c r="I59" s="240"/>
    </row>
    <row r="60" spans="1:9" ht="24.95" hidden="1" customHeight="1" x14ac:dyDescent="0.2">
      <c r="A60" s="216"/>
      <c r="B60" s="445"/>
      <c r="C60" s="446"/>
      <c r="D60" s="237"/>
      <c r="E60" s="238"/>
      <c r="F60" s="239"/>
      <c r="G60" s="196"/>
      <c r="H60" s="196"/>
      <c r="I60" s="240"/>
    </row>
    <row r="61" spans="1:9" ht="24.95" hidden="1" customHeight="1" x14ac:dyDescent="0.2">
      <c r="A61" s="216"/>
      <c r="B61" s="445"/>
      <c r="C61" s="446"/>
      <c r="D61" s="237"/>
      <c r="E61" s="238"/>
      <c r="F61" s="239"/>
      <c r="G61" s="196"/>
      <c r="H61" s="196"/>
      <c r="I61" s="240"/>
    </row>
    <row r="62" spans="1:9" ht="24.95" hidden="1" customHeight="1" x14ac:dyDescent="0.2">
      <c r="A62" s="216"/>
      <c r="B62" s="445"/>
      <c r="C62" s="446"/>
      <c r="D62" s="237"/>
      <c r="E62" s="238"/>
      <c r="F62" s="239"/>
      <c r="G62" s="196"/>
      <c r="H62" s="196"/>
      <c r="I62" s="240"/>
    </row>
    <row r="63" spans="1:9" ht="24.95" hidden="1" customHeight="1" x14ac:dyDescent="0.2">
      <c r="A63" s="216"/>
      <c r="B63" s="445"/>
      <c r="C63" s="446"/>
      <c r="D63" s="237"/>
      <c r="E63" s="238"/>
      <c r="F63" s="239"/>
      <c r="G63" s="196"/>
      <c r="H63" s="196"/>
      <c r="I63" s="240"/>
    </row>
    <row r="64" spans="1:9" ht="24.95" hidden="1" customHeight="1" x14ac:dyDescent="0.2">
      <c r="A64" s="216"/>
      <c r="B64" s="445"/>
      <c r="C64" s="446"/>
      <c r="D64" s="237"/>
      <c r="E64" s="238"/>
      <c r="F64" s="239"/>
      <c r="G64" s="196"/>
      <c r="H64" s="196"/>
      <c r="I64" s="240"/>
    </row>
    <row r="65" spans="1:9" ht="24.95" hidden="1" customHeight="1" x14ac:dyDescent="0.2">
      <c r="A65" s="216"/>
      <c r="B65" s="445"/>
      <c r="C65" s="446"/>
      <c r="D65" s="237"/>
      <c r="E65" s="238"/>
      <c r="F65" s="239"/>
      <c r="G65" s="196"/>
      <c r="H65" s="196"/>
      <c r="I65" s="240"/>
    </row>
    <row r="66" spans="1:9" ht="24.95" hidden="1" customHeight="1" x14ac:dyDescent="0.2">
      <c r="A66" s="216"/>
      <c r="B66" s="445"/>
      <c r="C66" s="446"/>
      <c r="D66" s="237"/>
      <c r="E66" s="238"/>
      <c r="F66" s="239"/>
      <c r="G66" s="196"/>
      <c r="H66" s="196"/>
      <c r="I66" s="240"/>
    </row>
    <row r="67" spans="1:9" ht="24.95" hidden="1" customHeight="1" x14ac:dyDescent="0.2">
      <c r="A67" s="216"/>
      <c r="B67" s="445"/>
      <c r="C67" s="446"/>
      <c r="D67" s="237"/>
      <c r="E67" s="238"/>
      <c r="F67" s="239"/>
      <c r="G67" s="196"/>
      <c r="H67" s="196"/>
      <c r="I67" s="240"/>
    </row>
    <row r="68" spans="1:9" ht="24.95" hidden="1" customHeight="1" x14ac:dyDescent="0.2">
      <c r="A68" s="216"/>
      <c r="B68" s="445"/>
      <c r="C68" s="446"/>
      <c r="D68" s="237"/>
      <c r="E68" s="238"/>
      <c r="F68" s="239"/>
      <c r="G68" s="196"/>
      <c r="H68" s="196"/>
      <c r="I68" s="240"/>
    </row>
    <row r="69" spans="1:9" ht="24.95" hidden="1" customHeight="1" x14ac:dyDescent="0.2">
      <c r="A69" s="216"/>
      <c r="B69" s="445"/>
      <c r="C69" s="446"/>
      <c r="D69" s="237"/>
      <c r="E69" s="238"/>
      <c r="F69" s="239"/>
      <c r="G69" s="196"/>
      <c r="H69" s="196"/>
      <c r="I69" s="240"/>
    </row>
    <row r="70" spans="1:9" ht="24.95" hidden="1" customHeight="1" x14ac:dyDescent="0.2">
      <c r="A70" s="216"/>
      <c r="B70" s="445"/>
      <c r="C70" s="446"/>
      <c r="D70" s="237"/>
      <c r="E70" s="238"/>
      <c r="F70" s="239"/>
      <c r="G70" s="196"/>
      <c r="H70" s="196"/>
      <c r="I70" s="240"/>
    </row>
    <row r="71" spans="1:9" ht="24.95" hidden="1" customHeight="1" x14ac:dyDescent="0.2">
      <c r="A71" s="216"/>
      <c r="B71" s="445"/>
      <c r="C71" s="446"/>
      <c r="D71" s="237"/>
      <c r="E71" s="238"/>
      <c r="F71" s="239"/>
      <c r="G71" s="196"/>
      <c r="H71" s="196"/>
      <c r="I71" s="240"/>
    </row>
    <row r="72" spans="1:9" ht="24.95" hidden="1" customHeight="1" x14ac:dyDescent="0.2">
      <c r="A72" s="216"/>
      <c r="B72" s="445"/>
      <c r="C72" s="446"/>
      <c r="D72" s="237"/>
      <c r="E72" s="238"/>
      <c r="F72" s="239"/>
      <c r="G72" s="196"/>
      <c r="H72" s="196"/>
      <c r="I72" s="240"/>
    </row>
    <row r="73" spans="1:9" ht="24.95" hidden="1" customHeight="1" x14ac:dyDescent="0.2">
      <c r="A73" s="216"/>
      <c r="B73" s="445"/>
      <c r="C73" s="446"/>
      <c r="D73" s="237"/>
      <c r="E73" s="238"/>
      <c r="F73" s="239"/>
      <c r="G73" s="196"/>
      <c r="H73" s="196"/>
      <c r="I73" s="240"/>
    </row>
    <row r="74" spans="1:9" ht="24.95" hidden="1" customHeight="1" x14ac:dyDescent="0.2">
      <c r="A74" s="216"/>
      <c r="B74" s="445"/>
      <c r="C74" s="446"/>
      <c r="D74" s="237"/>
      <c r="E74" s="238"/>
      <c r="F74" s="239"/>
      <c r="G74" s="196"/>
      <c r="H74" s="196"/>
      <c r="I74" s="240"/>
    </row>
    <row r="75" spans="1:9" ht="24.95" hidden="1" customHeight="1" x14ac:dyDescent="0.2">
      <c r="A75" s="216"/>
      <c r="B75" s="445"/>
      <c r="C75" s="446"/>
      <c r="D75" s="237"/>
      <c r="E75" s="238"/>
      <c r="F75" s="239"/>
      <c r="G75" s="196"/>
      <c r="H75" s="196"/>
      <c r="I75" s="240"/>
    </row>
    <row r="76" spans="1:9" ht="24.95" hidden="1" customHeight="1" x14ac:dyDescent="0.2">
      <c r="A76" s="216"/>
      <c r="B76" s="445"/>
      <c r="C76" s="446"/>
      <c r="D76" s="237"/>
      <c r="E76" s="238"/>
      <c r="F76" s="239"/>
      <c r="G76" s="196"/>
      <c r="H76" s="196"/>
      <c r="I76" s="240"/>
    </row>
    <row r="77" spans="1:9" ht="24.95" hidden="1" customHeight="1" x14ac:dyDescent="0.2">
      <c r="A77" s="216"/>
      <c r="B77" s="445"/>
      <c r="C77" s="446"/>
      <c r="D77" s="237"/>
      <c r="E77" s="238"/>
      <c r="F77" s="239"/>
      <c r="G77" s="196"/>
      <c r="H77" s="196"/>
      <c r="I77" s="240"/>
    </row>
    <row r="78" spans="1:9" ht="24.95" hidden="1" customHeight="1" x14ac:dyDescent="0.2">
      <c r="A78" s="216"/>
      <c r="B78" s="445"/>
      <c r="C78" s="446"/>
      <c r="D78" s="237"/>
      <c r="E78" s="238"/>
      <c r="F78" s="239"/>
      <c r="G78" s="196"/>
      <c r="H78" s="196"/>
      <c r="I78" s="240"/>
    </row>
    <row r="79" spans="1:9" ht="24.95" hidden="1" customHeight="1" x14ac:dyDescent="0.2">
      <c r="A79" s="216"/>
      <c r="B79" s="445"/>
      <c r="C79" s="446"/>
      <c r="D79" s="237"/>
      <c r="E79" s="238"/>
      <c r="F79" s="239"/>
      <c r="G79" s="196"/>
      <c r="H79" s="196"/>
      <c r="I79" s="240"/>
    </row>
    <row r="80" spans="1:9" ht="24.95" hidden="1" customHeight="1" x14ac:dyDescent="0.2">
      <c r="A80" s="216"/>
      <c r="B80" s="445"/>
      <c r="C80" s="446"/>
      <c r="D80" s="237"/>
      <c r="E80" s="238"/>
      <c r="F80" s="239"/>
      <c r="G80" s="196"/>
      <c r="H80" s="196"/>
      <c r="I80" s="240"/>
    </row>
    <row r="81" spans="1:9" ht="24.95" hidden="1" customHeight="1" x14ac:dyDescent="0.2">
      <c r="A81" s="216"/>
      <c r="B81" s="445"/>
      <c r="C81" s="446"/>
      <c r="D81" s="237"/>
      <c r="E81" s="238"/>
      <c r="F81" s="239"/>
      <c r="G81" s="196"/>
      <c r="H81" s="196"/>
      <c r="I81" s="240"/>
    </row>
    <row r="82" spans="1:9" ht="24.95" hidden="1" customHeight="1" x14ac:dyDescent="0.2">
      <c r="A82" s="216"/>
      <c r="B82" s="445"/>
      <c r="C82" s="446"/>
      <c r="D82" s="237"/>
      <c r="E82" s="238"/>
      <c r="F82" s="239"/>
      <c r="G82" s="196"/>
      <c r="H82" s="196"/>
      <c r="I82" s="240"/>
    </row>
    <row r="83" spans="1:9" ht="24.95" hidden="1" customHeight="1" x14ac:dyDescent="0.2">
      <c r="A83" s="216"/>
      <c r="B83" s="445"/>
      <c r="C83" s="446"/>
      <c r="D83" s="237"/>
      <c r="E83" s="238"/>
      <c r="F83" s="239"/>
      <c r="G83" s="196"/>
      <c r="H83" s="196"/>
      <c r="I83" s="240"/>
    </row>
    <row r="84" spans="1:9" ht="24.95" hidden="1" customHeight="1" x14ac:dyDescent="0.2">
      <c r="A84" s="216"/>
      <c r="B84" s="445"/>
      <c r="C84" s="446"/>
      <c r="D84" s="237"/>
      <c r="E84" s="238"/>
      <c r="F84" s="239"/>
      <c r="G84" s="196"/>
      <c r="H84" s="196"/>
      <c r="I84" s="240"/>
    </row>
    <row r="85" spans="1:9" ht="24.95" hidden="1" customHeight="1" x14ac:dyDescent="0.2">
      <c r="A85" s="216"/>
      <c r="B85" s="445"/>
      <c r="C85" s="446"/>
      <c r="D85" s="237"/>
      <c r="E85" s="238"/>
      <c r="F85" s="239"/>
      <c r="G85" s="196"/>
      <c r="H85" s="196"/>
      <c r="I85" s="240"/>
    </row>
    <row r="86" spans="1:9" ht="24.95" hidden="1" customHeight="1" x14ac:dyDescent="0.2">
      <c r="A86" s="216"/>
      <c r="B86" s="445"/>
      <c r="C86" s="446"/>
      <c r="D86" s="237"/>
      <c r="E86" s="238"/>
      <c r="F86" s="239"/>
      <c r="G86" s="196"/>
      <c r="H86" s="196"/>
      <c r="I86" s="240"/>
    </row>
    <row r="87" spans="1:9" ht="24.95" hidden="1" customHeight="1" x14ac:dyDescent="0.2">
      <c r="A87" s="216"/>
      <c r="B87" s="445"/>
      <c r="C87" s="446"/>
      <c r="D87" s="237"/>
      <c r="E87" s="238"/>
      <c r="F87" s="239"/>
      <c r="G87" s="196"/>
      <c r="H87" s="196"/>
      <c r="I87" s="240"/>
    </row>
    <row r="88" spans="1:9" ht="24.95" hidden="1" customHeight="1" x14ac:dyDescent="0.2">
      <c r="A88" s="216"/>
      <c r="B88" s="445"/>
      <c r="C88" s="446"/>
      <c r="D88" s="237"/>
      <c r="E88" s="238"/>
      <c r="F88" s="239"/>
      <c r="G88" s="196"/>
      <c r="H88" s="196"/>
      <c r="I88" s="240"/>
    </row>
    <row r="89" spans="1:9" ht="24.95" hidden="1" customHeight="1" x14ac:dyDescent="0.2">
      <c r="A89" s="216"/>
      <c r="B89" s="445"/>
      <c r="C89" s="446"/>
      <c r="D89" s="237"/>
      <c r="E89" s="238"/>
      <c r="F89" s="239"/>
      <c r="G89" s="196"/>
      <c r="H89" s="196"/>
      <c r="I89" s="240"/>
    </row>
    <row r="90" spans="1:9" ht="24.95" hidden="1" customHeight="1" x14ac:dyDescent="0.2">
      <c r="A90" s="216"/>
      <c r="B90" s="445"/>
      <c r="C90" s="446"/>
      <c r="D90" s="237"/>
      <c r="E90" s="238"/>
      <c r="F90" s="239"/>
      <c r="G90" s="196"/>
      <c r="H90" s="196"/>
      <c r="I90" s="240"/>
    </row>
    <row r="91" spans="1:9" ht="24.95" hidden="1" customHeight="1" x14ac:dyDescent="0.2">
      <c r="A91" s="216"/>
      <c r="B91" s="445"/>
      <c r="C91" s="446"/>
      <c r="D91" s="237"/>
      <c r="E91" s="238"/>
      <c r="F91" s="239"/>
      <c r="G91" s="196"/>
      <c r="H91" s="196"/>
      <c r="I91" s="240"/>
    </row>
    <row r="92" spans="1:9" ht="24.95" hidden="1" customHeight="1" x14ac:dyDescent="0.2">
      <c r="A92" s="216"/>
      <c r="B92" s="445"/>
      <c r="C92" s="446"/>
      <c r="D92" s="237"/>
      <c r="E92" s="238"/>
      <c r="F92" s="239"/>
      <c r="G92" s="196"/>
      <c r="H92" s="196"/>
      <c r="I92" s="240"/>
    </row>
    <row r="93" spans="1:9" ht="24.95" hidden="1" customHeight="1" x14ac:dyDescent="0.2">
      <c r="A93" s="216"/>
      <c r="B93" s="445"/>
      <c r="C93" s="446"/>
      <c r="D93" s="237"/>
      <c r="E93" s="238"/>
      <c r="F93" s="239"/>
      <c r="G93" s="196"/>
      <c r="H93" s="196"/>
      <c r="I93" s="240"/>
    </row>
    <row r="94" spans="1:9" ht="24.95" hidden="1" customHeight="1" x14ac:dyDescent="0.2">
      <c r="A94" s="216"/>
      <c r="B94" s="445"/>
      <c r="C94" s="446"/>
      <c r="D94" s="237"/>
      <c r="E94" s="238"/>
      <c r="F94" s="239"/>
      <c r="G94" s="196"/>
      <c r="H94" s="196"/>
      <c r="I94" s="240"/>
    </row>
    <row r="95" spans="1:9" ht="24.95" hidden="1" customHeight="1" x14ac:dyDescent="0.2">
      <c r="A95" s="216"/>
      <c r="B95" s="445"/>
      <c r="C95" s="446"/>
      <c r="D95" s="237"/>
      <c r="E95" s="238"/>
      <c r="F95" s="239"/>
      <c r="G95" s="196"/>
      <c r="H95" s="196"/>
      <c r="I95" s="240"/>
    </row>
    <row r="96" spans="1:9" ht="24.95" hidden="1" customHeight="1" x14ac:dyDescent="0.2">
      <c r="A96" s="216"/>
      <c r="B96" s="445"/>
      <c r="C96" s="446"/>
      <c r="D96" s="237"/>
      <c r="E96" s="238"/>
      <c r="F96" s="239"/>
      <c r="G96" s="196"/>
      <c r="H96" s="196"/>
      <c r="I96" s="240"/>
    </row>
    <row r="97" spans="1:9" ht="24.95" hidden="1" customHeight="1" x14ac:dyDescent="0.2">
      <c r="A97" s="216"/>
      <c r="B97" s="445"/>
      <c r="C97" s="446"/>
      <c r="D97" s="237"/>
      <c r="E97" s="238"/>
      <c r="F97" s="239"/>
      <c r="G97" s="196"/>
      <c r="H97" s="196"/>
      <c r="I97" s="240"/>
    </row>
    <row r="98" spans="1:9" ht="24.95" hidden="1" customHeight="1" x14ac:dyDescent="0.2">
      <c r="A98" s="216"/>
      <c r="B98" s="445"/>
      <c r="C98" s="446"/>
      <c r="D98" s="237"/>
      <c r="E98" s="238"/>
      <c r="F98" s="239"/>
      <c r="G98" s="196"/>
      <c r="H98" s="196"/>
      <c r="I98" s="240"/>
    </row>
    <row r="99" spans="1:9" ht="24.95" hidden="1" customHeight="1" x14ac:dyDescent="0.2">
      <c r="A99" s="216"/>
      <c r="B99" s="445"/>
      <c r="C99" s="446"/>
      <c r="D99" s="237"/>
      <c r="E99" s="238"/>
      <c r="F99" s="239"/>
      <c r="G99" s="196"/>
      <c r="H99" s="196"/>
      <c r="I99" s="240"/>
    </row>
    <row r="100" spans="1:9" ht="24.95" hidden="1" customHeight="1" x14ac:dyDescent="0.2">
      <c r="A100" s="216"/>
      <c r="B100" s="445"/>
      <c r="C100" s="446"/>
      <c r="D100" s="237"/>
      <c r="E100" s="238"/>
      <c r="F100" s="239"/>
      <c r="G100" s="196"/>
      <c r="H100" s="196"/>
      <c r="I100" s="240"/>
    </row>
    <row r="101" spans="1:9" ht="24.95" hidden="1" customHeight="1" x14ac:dyDescent="0.2">
      <c r="A101" s="216"/>
      <c r="B101" s="445"/>
      <c r="C101" s="446"/>
      <c r="D101" s="237"/>
      <c r="E101" s="238"/>
      <c r="F101" s="239"/>
      <c r="G101" s="196"/>
      <c r="H101" s="196"/>
      <c r="I101" s="240"/>
    </row>
    <row r="102" spans="1:9" ht="24.95" hidden="1" customHeight="1" x14ac:dyDescent="0.2">
      <c r="A102" s="216"/>
      <c r="B102" s="445"/>
      <c r="C102" s="446"/>
      <c r="D102" s="237"/>
      <c r="E102" s="238"/>
      <c r="F102" s="239"/>
      <c r="G102" s="196"/>
      <c r="H102" s="196"/>
      <c r="I102" s="240"/>
    </row>
    <row r="103" spans="1:9" ht="24.95" hidden="1" customHeight="1" x14ac:dyDescent="0.2">
      <c r="A103" s="216"/>
      <c r="B103" s="445"/>
      <c r="C103" s="446"/>
      <c r="D103" s="237"/>
      <c r="E103" s="238"/>
      <c r="F103" s="239"/>
      <c r="G103" s="196"/>
      <c r="H103" s="196"/>
      <c r="I103" s="240"/>
    </row>
    <row r="104" spans="1:9" ht="24.95" hidden="1" customHeight="1" x14ac:dyDescent="0.2">
      <c r="A104" s="216"/>
      <c r="B104" s="445"/>
      <c r="C104" s="446"/>
      <c r="D104" s="237"/>
      <c r="E104" s="238"/>
      <c r="F104" s="239"/>
      <c r="G104" s="196"/>
      <c r="H104" s="196"/>
      <c r="I104" s="240"/>
    </row>
    <row r="105" spans="1:9" ht="24.95" hidden="1" customHeight="1" x14ac:dyDescent="0.2">
      <c r="A105" s="216"/>
      <c r="B105" s="445"/>
      <c r="C105" s="446"/>
      <c r="D105" s="237"/>
      <c r="E105" s="238"/>
      <c r="F105" s="239"/>
      <c r="G105" s="196"/>
      <c r="H105" s="196"/>
      <c r="I105" s="240"/>
    </row>
    <row r="106" spans="1:9" ht="24.95" hidden="1" customHeight="1" x14ac:dyDescent="0.2">
      <c r="A106" s="216"/>
      <c r="B106" s="445"/>
      <c r="C106" s="446"/>
      <c r="D106" s="237"/>
      <c r="E106" s="238"/>
      <c r="F106" s="239"/>
      <c r="G106" s="196"/>
      <c r="H106" s="196"/>
      <c r="I106" s="240"/>
    </row>
    <row r="107" spans="1:9" ht="24.95" hidden="1" customHeight="1" x14ac:dyDescent="0.2">
      <c r="A107" s="216"/>
      <c r="B107" s="445"/>
      <c r="C107" s="446"/>
      <c r="D107" s="237"/>
      <c r="E107" s="238"/>
      <c r="F107" s="239"/>
      <c r="G107" s="196"/>
      <c r="H107" s="196"/>
      <c r="I107" s="240"/>
    </row>
    <row r="108" spans="1:9" ht="24.95" hidden="1" customHeight="1" x14ac:dyDescent="0.2">
      <c r="A108" s="216"/>
      <c r="B108" s="445"/>
      <c r="C108" s="446"/>
      <c r="D108" s="237"/>
      <c r="E108" s="238"/>
      <c r="F108" s="239"/>
      <c r="G108" s="196"/>
      <c r="H108" s="196"/>
      <c r="I108" s="240"/>
    </row>
    <row r="109" spans="1:9" ht="24.95" hidden="1" customHeight="1" x14ac:dyDescent="0.2">
      <c r="A109" s="216"/>
      <c r="B109" s="445"/>
      <c r="C109" s="446"/>
      <c r="D109" s="237"/>
      <c r="E109" s="238"/>
      <c r="F109" s="239"/>
      <c r="G109" s="196"/>
      <c r="H109" s="196"/>
      <c r="I109" s="240"/>
    </row>
    <row r="110" spans="1:9" ht="24.95" hidden="1" customHeight="1" x14ac:dyDescent="0.2">
      <c r="A110" s="216"/>
      <c r="B110" s="445"/>
      <c r="C110" s="446"/>
      <c r="D110" s="237"/>
      <c r="E110" s="238"/>
      <c r="F110" s="239"/>
      <c r="G110" s="196"/>
      <c r="H110" s="196"/>
      <c r="I110" s="240"/>
    </row>
    <row r="111" spans="1:9" ht="24.95" hidden="1" customHeight="1" x14ac:dyDescent="0.2">
      <c r="A111" s="216"/>
      <c r="B111" s="445"/>
      <c r="C111" s="446"/>
      <c r="D111" s="237"/>
      <c r="E111" s="238"/>
      <c r="F111" s="239"/>
      <c r="G111" s="196"/>
      <c r="H111" s="196"/>
      <c r="I111" s="240"/>
    </row>
    <row r="112" spans="1:9" ht="24.95" hidden="1" customHeight="1" x14ac:dyDescent="0.2">
      <c r="A112" s="216"/>
      <c r="B112" s="445"/>
      <c r="C112" s="446"/>
      <c r="D112" s="237"/>
      <c r="E112" s="238"/>
      <c r="F112" s="239"/>
      <c r="G112" s="196"/>
      <c r="H112" s="196"/>
      <c r="I112" s="240"/>
    </row>
    <row r="113" spans="1:9" ht="24.95" hidden="1" customHeight="1" x14ac:dyDescent="0.2">
      <c r="A113" s="216"/>
      <c r="B113" s="445"/>
      <c r="C113" s="446"/>
      <c r="D113" s="237"/>
      <c r="E113" s="238"/>
      <c r="F113" s="239"/>
      <c r="G113" s="196"/>
      <c r="H113" s="196"/>
      <c r="I113" s="240"/>
    </row>
    <row r="114" spans="1:9" ht="24.95" hidden="1" customHeight="1" x14ac:dyDescent="0.2">
      <c r="A114" s="216"/>
      <c r="B114" s="445"/>
      <c r="C114" s="446"/>
      <c r="D114" s="237"/>
      <c r="E114" s="238"/>
      <c r="F114" s="239"/>
      <c r="G114" s="196"/>
      <c r="H114" s="196"/>
      <c r="I114" s="240"/>
    </row>
    <row r="115" spans="1:9" ht="24.95" hidden="1" customHeight="1" x14ac:dyDescent="0.2">
      <c r="A115" s="216"/>
      <c r="B115" s="445"/>
      <c r="C115" s="446"/>
      <c r="D115" s="237"/>
      <c r="E115" s="238"/>
      <c r="F115" s="239"/>
      <c r="G115" s="196"/>
      <c r="H115" s="196"/>
      <c r="I115" s="240"/>
    </row>
    <row r="116" spans="1:9" ht="24.95" hidden="1" customHeight="1" x14ac:dyDescent="0.2">
      <c r="A116" s="216"/>
      <c r="B116" s="445"/>
      <c r="C116" s="446"/>
      <c r="D116" s="237"/>
      <c r="E116" s="238"/>
      <c r="F116" s="239"/>
      <c r="G116" s="196"/>
      <c r="H116" s="196"/>
      <c r="I116" s="240"/>
    </row>
    <row r="117" spans="1:9" ht="24.95" hidden="1" customHeight="1" x14ac:dyDescent="0.2">
      <c r="A117" s="216"/>
      <c r="B117" s="445"/>
      <c r="C117" s="446"/>
      <c r="D117" s="237"/>
      <c r="E117" s="238"/>
      <c r="F117" s="239"/>
      <c r="G117" s="196"/>
      <c r="H117" s="196"/>
      <c r="I117" s="240"/>
    </row>
    <row r="118" spans="1:9" ht="24.95" hidden="1" customHeight="1" x14ac:dyDescent="0.2">
      <c r="A118" s="216"/>
      <c r="B118" s="445"/>
      <c r="C118" s="446"/>
      <c r="D118" s="237"/>
      <c r="E118" s="238"/>
      <c r="F118" s="239"/>
      <c r="G118" s="196"/>
      <c r="H118" s="196"/>
      <c r="I118" s="240"/>
    </row>
    <row r="119" spans="1:9" ht="24.95" hidden="1" customHeight="1" x14ac:dyDescent="0.2">
      <c r="A119" s="216"/>
      <c r="B119" s="445"/>
      <c r="C119" s="446"/>
      <c r="D119" s="237"/>
      <c r="E119" s="238"/>
      <c r="F119" s="239"/>
      <c r="G119" s="196"/>
      <c r="H119" s="196"/>
      <c r="I119" s="240"/>
    </row>
    <row r="120" spans="1:9" ht="24.95" hidden="1" customHeight="1" x14ac:dyDescent="0.2">
      <c r="A120" s="216"/>
      <c r="B120" s="445"/>
      <c r="C120" s="446"/>
      <c r="D120" s="237"/>
      <c r="E120" s="238"/>
      <c r="F120" s="239"/>
      <c r="G120" s="196"/>
      <c r="H120" s="196"/>
      <c r="I120" s="240"/>
    </row>
    <row r="121" spans="1:9" ht="24.95" hidden="1" customHeight="1" x14ac:dyDescent="0.2">
      <c r="A121" s="216"/>
      <c r="B121" s="445"/>
      <c r="C121" s="446"/>
      <c r="D121" s="237"/>
      <c r="E121" s="238"/>
      <c r="F121" s="239"/>
      <c r="G121" s="196"/>
      <c r="H121" s="196"/>
      <c r="I121" s="240"/>
    </row>
    <row r="122" spans="1:9" ht="24.95" hidden="1" customHeight="1" x14ac:dyDescent="0.2">
      <c r="A122" s="216"/>
      <c r="B122" s="445"/>
      <c r="C122" s="446"/>
      <c r="D122" s="237"/>
      <c r="E122" s="238"/>
      <c r="F122" s="239"/>
      <c r="G122" s="196"/>
      <c r="H122" s="196"/>
      <c r="I122" s="240"/>
    </row>
    <row r="123" spans="1:9" ht="24.95" hidden="1" customHeight="1" x14ac:dyDescent="0.2">
      <c r="A123" s="216"/>
      <c r="B123" s="445"/>
      <c r="C123" s="446"/>
      <c r="D123" s="237"/>
      <c r="E123" s="238"/>
      <c r="F123" s="239"/>
      <c r="G123" s="196"/>
      <c r="H123" s="196"/>
      <c r="I123" s="240"/>
    </row>
    <row r="124" spans="1:9" ht="24.95" hidden="1" customHeight="1" x14ac:dyDescent="0.2">
      <c r="A124" s="216"/>
      <c r="B124" s="445"/>
      <c r="C124" s="446"/>
      <c r="D124" s="237"/>
      <c r="E124" s="238"/>
      <c r="F124" s="239"/>
      <c r="G124" s="196"/>
      <c r="H124" s="196"/>
      <c r="I124" s="240"/>
    </row>
    <row r="125" spans="1:9" ht="24.95" hidden="1" customHeight="1" x14ac:dyDescent="0.2">
      <c r="A125" s="216"/>
      <c r="B125" s="445"/>
      <c r="C125" s="446"/>
      <c r="D125" s="237"/>
      <c r="E125" s="238"/>
      <c r="F125" s="239"/>
      <c r="G125" s="196"/>
      <c r="H125" s="196"/>
      <c r="I125" s="240"/>
    </row>
    <row r="126" spans="1:9" ht="24.95" hidden="1" customHeight="1" x14ac:dyDescent="0.2">
      <c r="A126" s="216"/>
      <c r="B126" s="445"/>
      <c r="C126" s="446"/>
      <c r="D126" s="237"/>
      <c r="E126" s="238"/>
      <c r="F126" s="239"/>
      <c r="G126" s="196"/>
      <c r="H126" s="196"/>
      <c r="I126" s="240"/>
    </row>
    <row r="127" spans="1:9" ht="24.95" hidden="1" customHeight="1" x14ac:dyDescent="0.2">
      <c r="A127" s="216"/>
      <c r="B127" s="445"/>
      <c r="C127" s="446"/>
      <c r="D127" s="237"/>
      <c r="E127" s="238"/>
      <c r="F127" s="239"/>
      <c r="G127" s="196"/>
      <c r="H127" s="196"/>
      <c r="I127" s="240"/>
    </row>
    <row r="128" spans="1:9" ht="24.95" hidden="1" customHeight="1" x14ac:dyDescent="0.2">
      <c r="A128" s="216"/>
      <c r="B128" s="445"/>
      <c r="C128" s="446"/>
      <c r="D128" s="237"/>
      <c r="E128" s="238"/>
      <c r="F128" s="239"/>
      <c r="G128" s="196"/>
      <c r="H128" s="196"/>
      <c r="I128" s="240"/>
    </row>
    <row r="129" spans="1:9" ht="24.95" hidden="1" customHeight="1" x14ac:dyDescent="0.2">
      <c r="A129" s="216"/>
      <c r="B129" s="445"/>
      <c r="C129" s="446"/>
      <c r="D129" s="237"/>
      <c r="E129" s="238"/>
      <c r="F129" s="239"/>
      <c r="G129" s="196"/>
      <c r="H129" s="196"/>
      <c r="I129" s="240"/>
    </row>
    <row r="130" spans="1:9" ht="24.95" hidden="1" customHeight="1" x14ac:dyDescent="0.2">
      <c r="A130" s="216"/>
      <c r="B130" s="445"/>
      <c r="C130" s="446"/>
      <c r="D130" s="237"/>
      <c r="E130" s="238"/>
      <c r="F130" s="239"/>
      <c r="G130" s="196"/>
      <c r="H130" s="196"/>
      <c r="I130" s="240"/>
    </row>
    <row r="131" spans="1:9" ht="24.95" hidden="1" customHeight="1" x14ac:dyDescent="0.2">
      <c r="A131" s="216"/>
      <c r="B131" s="445"/>
      <c r="C131" s="446"/>
      <c r="D131" s="237"/>
      <c r="E131" s="238"/>
      <c r="F131" s="239"/>
      <c r="G131" s="196"/>
      <c r="H131" s="196"/>
      <c r="I131" s="240"/>
    </row>
    <row r="132" spans="1:9" ht="24.95" hidden="1" customHeight="1" x14ac:dyDescent="0.2">
      <c r="A132" s="216"/>
      <c r="B132" s="445"/>
      <c r="C132" s="446"/>
      <c r="D132" s="237"/>
      <c r="E132" s="238"/>
      <c r="F132" s="239"/>
      <c r="G132" s="196"/>
      <c r="H132" s="196"/>
      <c r="I132" s="240"/>
    </row>
    <row r="133" spans="1:9" ht="24.95" hidden="1" customHeight="1" x14ac:dyDescent="0.2">
      <c r="A133" s="216"/>
      <c r="B133" s="445"/>
      <c r="C133" s="446"/>
      <c r="D133" s="237"/>
      <c r="E133" s="238"/>
      <c r="F133" s="239"/>
      <c r="G133" s="196"/>
      <c r="H133" s="196"/>
      <c r="I133" s="240"/>
    </row>
    <row r="134" spans="1:9" ht="24.95" hidden="1" customHeight="1" x14ac:dyDescent="0.2">
      <c r="A134" s="216"/>
      <c r="B134" s="445"/>
      <c r="C134" s="446"/>
      <c r="D134" s="237"/>
      <c r="E134" s="238"/>
      <c r="F134" s="239"/>
      <c r="G134" s="196"/>
      <c r="H134" s="196"/>
      <c r="I134" s="240"/>
    </row>
    <row r="135" spans="1:9" ht="24.95" hidden="1" customHeight="1" x14ac:dyDescent="0.2">
      <c r="A135" s="216"/>
      <c r="B135" s="445"/>
      <c r="C135" s="446"/>
      <c r="D135" s="237"/>
      <c r="E135" s="238"/>
      <c r="F135" s="239"/>
      <c r="G135" s="196"/>
      <c r="H135" s="196"/>
      <c r="I135" s="240"/>
    </row>
    <row r="136" spans="1:9" ht="24.95" hidden="1" customHeight="1" x14ac:dyDescent="0.2">
      <c r="A136" s="216"/>
      <c r="B136" s="445"/>
      <c r="C136" s="446"/>
      <c r="D136" s="237"/>
      <c r="E136" s="238"/>
      <c r="F136" s="239"/>
      <c r="G136" s="196"/>
      <c r="H136" s="196"/>
      <c r="I136" s="240"/>
    </row>
    <row r="137" spans="1:9" ht="24.95" hidden="1" customHeight="1" x14ac:dyDescent="0.2">
      <c r="A137" s="216"/>
      <c r="B137" s="445"/>
      <c r="C137" s="446"/>
      <c r="D137" s="237"/>
      <c r="E137" s="238"/>
      <c r="F137" s="239"/>
      <c r="G137" s="196"/>
      <c r="H137" s="196"/>
      <c r="I137" s="240"/>
    </row>
    <row r="138" spans="1:9" ht="24.95" hidden="1" customHeight="1" x14ac:dyDescent="0.2">
      <c r="A138" s="216"/>
      <c r="B138" s="445"/>
      <c r="C138" s="446"/>
      <c r="D138" s="237"/>
      <c r="E138" s="238"/>
      <c r="F138" s="239"/>
      <c r="G138" s="196"/>
      <c r="H138" s="196"/>
      <c r="I138" s="240"/>
    </row>
    <row r="139" spans="1:9" ht="24.95" hidden="1" customHeight="1" x14ac:dyDescent="0.2">
      <c r="A139" s="216"/>
      <c r="B139" s="445"/>
      <c r="C139" s="446"/>
      <c r="D139" s="237"/>
      <c r="E139" s="238"/>
      <c r="F139" s="239"/>
      <c r="G139" s="196"/>
      <c r="H139" s="196"/>
      <c r="I139" s="240"/>
    </row>
    <row r="140" spans="1:9" ht="24.95" hidden="1" customHeight="1" x14ac:dyDescent="0.2">
      <c r="A140" s="216"/>
      <c r="B140" s="445"/>
      <c r="C140" s="446"/>
      <c r="D140" s="237"/>
      <c r="E140" s="238"/>
      <c r="F140" s="239"/>
      <c r="G140" s="196"/>
      <c r="H140" s="196"/>
      <c r="I140" s="240"/>
    </row>
    <row r="141" spans="1:9" ht="24.95" hidden="1" customHeight="1" x14ac:dyDescent="0.2">
      <c r="A141" s="216"/>
      <c r="B141" s="445"/>
      <c r="C141" s="446"/>
      <c r="D141" s="237"/>
      <c r="E141" s="238"/>
      <c r="F141" s="239"/>
      <c r="G141" s="196"/>
      <c r="H141" s="196"/>
      <c r="I141" s="240"/>
    </row>
    <row r="142" spans="1:9" ht="24.95" hidden="1" customHeight="1" x14ac:dyDescent="0.2">
      <c r="A142" s="216"/>
      <c r="B142" s="445"/>
      <c r="C142" s="446"/>
      <c r="D142" s="237"/>
      <c r="E142" s="238"/>
      <c r="F142" s="239"/>
      <c r="G142" s="196"/>
      <c r="H142" s="196"/>
      <c r="I142" s="240"/>
    </row>
    <row r="143" spans="1:9" ht="24.95" hidden="1" customHeight="1" x14ac:dyDescent="0.2">
      <c r="A143" s="216"/>
      <c r="B143" s="445"/>
      <c r="C143" s="446"/>
      <c r="D143" s="237"/>
      <c r="E143" s="238"/>
      <c r="F143" s="239"/>
      <c r="G143" s="196"/>
      <c r="H143" s="196"/>
      <c r="I143" s="240"/>
    </row>
    <row r="144" spans="1:9" ht="24.95" hidden="1" customHeight="1" x14ac:dyDescent="0.2">
      <c r="A144" s="216"/>
      <c r="B144" s="445"/>
      <c r="C144" s="446"/>
      <c r="D144" s="237"/>
      <c r="E144" s="238"/>
      <c r="F144" s="239"/>
      <c r="G144" s="196"/>
      <c r="H144" s="196"/>
      <c r="I144" s="240"/>
    </row>
    <row r="145" spans="1:9" ht="24.95" hidden="1" customHeight="1" x14ac:dyDescent="0.2">
      <c r="A145" s="216"/>
      <c r="B145" s="445"/>
      <c r="C145" s="446"/>
      <c r="D145" s="237"/>
      <c r="E145" s="238"/>
      <c r="F145" s="239"/>
      <c r="G145" s="196"/>
      <c r="H145" s="196"/>
      <c r="I145" s="240"/>
    </row>
    <row r="146" spans="1:9" ht="24.95" hidden="1" customHeight="1" x14ac:dyDescent="0.2">
      <c r="A146" s="216"/>
      <c r="B146" s="445"/>
      <c r="C146" s="446"/>
      <c r="D146" s="237"/>
      <c r="E146" s="238"/>
      <c r="F146" s="239"/>
      <c r="G146" s="196"/>
      <c r="H146" s="196"/>
      <c r="I146" s="240"/>
    </row>
    <row r="147" spans="1:9" ht="24.95" hidden="1" customHeight="1" x14ac:dyDescent="0.2">
      <c r="A147" s="216"/>
      <c r="B147" s="445"/>
      <c r="C147" s="446"/>
      <c r="D147" s="237"/>
      <c r="E147" s="238"/>
      <c r="F147" s="239"/>
      <c r="G147" s="196"/>
      <c r="H147" s="196"/>
      <c r="I147" s="240"/>
    </row>
    <row r="148" spans="1:9" ht="24.95" hidden="1" customHeight="1" x14ac:dyDescent="0.2">
      <c r="A148" s="216"/>
      <c r="B148" s="445"/>
      <c r="C148" s="446"/>
      <c r="D148" s="237"/>
      <c r="E148" s="238"/>
      <c r="F148" s="239"/>
      <c r="G148" s="196"/>
      <c r="H148" s="196"/>
      <c r="I148" s="240"/>
    </row>
    <row r="149" spans="1:9" ht="24.95" hidden="1" customHeight="1" x14ac:dyDescent="0.2">
      <c r="A149" s="216"/>
      <c r="B149" s="445"/>
      <c r="C149" s="446"/>
      <c r="D149" s="237"/>
      <c r="E149" s="238"/>
      <c r="F149" s="239"/>
      <c r="G149" s="196"/>
      <c r="H149" s="196"/>
      <c r="I149" s="240"/>
    </row>
    <row r="150" spans="1:9" ht="24.95" hidden="1" customHeight="1" x14ac:dyDescent="0.2">
      <c r="A150" s="216"/>
      <c r="B150" s="445"/>
      <c r="C150" s="446"/>
      <c r="D150" s="237"/>
      <c r="E150" s="238"/>
      <c r="F150" s="239"/>
      <c r="G150" s="196"/>
      <c r="H150" s="196"/>
      <c r="I150" s="240"/>
    </row>
    <row r="151" spans="1:9" ht="24.95" hidden="1" customHeight="1" x14ac:dyDescent="0.2">
      <c r="A151" s="216"/>
      <c r="B151" s="445"/>
      <c r="C151" s="446"/>
      <c r="D151" s="237"/>
      <c r="E151" s="238"/>
      <c r="F151" s="239"/>
      <c r="G151" s="196"/>
      <c r="H151" s="196"/>
      <c r="I151" s="240"/>
    </row>
    <row r="152" spans="1:9" ht="24.95" hidden="1" customHeight="1" x14ac:dyDescent="0.2">
      <c r="A152" s="216"/>
      <c r="B152" s="445"/>
      <c r="C152" s="446"/>
      <c r="D152" s="237"/>
      <c r="E152" s="238"/>
      <c r="F152" s="239"/>
      <c r="G152" s="196"/>
      <c r="H152" s="196"/>
      <c r="I152" s="240"/>
    </row>
    <row r="153" spans="1:9" ht="24.95" hidden="1" customHeight="1" x14ac:dyDescent="0.2">
      <c r="A153" s="216"/>
      <c r="B153" s="445"/>
      <c r="C153" s="446"/>
      <c r="D153" s="237"/>
      <c r="E153" s="238"/>
      <c r="F153" s="239"/>
      <c r="G153" s="196"/>
      <c r="H153" s="196"/>
      <c r="I153" s="240"/>
    </row>
    <row r="154" spans="1:9" ht="24.95" hidden="1" customHeight="1" x14ac:dyDescent="0.2">
      <c r="A154" s="216"/>
      <c r="B154" s="445"/>
      <c r="C154" s="446"/>
      <c r="D154" s="237"/>
      <c r="E154" s="238"/>
      <c r="F154" s="239"/>
      <c r="G154" s="196"/>
      <c r="H154" s="196"/>
      <c r="I154" s="240"/>
    </row>
    <row r="155" spans="1:9" ht="24.95" hidden="1" customHeight="1" x14ac:dyDescent="0.2">
      <c r="A155" s="216"/>
      <c r="B155" s="445"/>
      <c r="C155" s="446"/>
      <c r="D155" s="237"/>
      <c r="E155" s="238"/>
      <c r="F155" s="239"/>
      <c r="G155" s="196"/>
      <c r="H155" s="196"/>
      <c r="I155" s="240"/>
    </row>
    <row r="156" spans="1:9" ht="24.95" hidden="1" customHeight="1" x14ac:dyDescent="0.2">
      <c r="A156" s="216"/>
      <c r="B156" s="445"/>
      <c r="C156" s="446"/>
      <c r="D156" s="237"/>
      <c r="E156" s="238"/>
      <c r="F156" s="239"/>
      <c r="G156" s="196"/>
      <c r="H156" s="196"/>
      <c r="I156" s="240"/>
    </row>
    <row r="157" spans="1:9" ht="24.95" hidden="1" customHeight="1" x14ac:dyDescent="0.2">
      <c r="A157" s="216"/>
      <c r="B157" s="445"/>
      <c r="C157" s="446"/>
      <c r="D157" s="237"/>
      <c r="E157" s="238"/>
      <c r="F157" s="239"/>
      <c r="G157" s="196"/>
      <c r="H157" s="196"/>
      <c r="I157" s="240"/>
    </row>
    <row r="158" spans="1:9" ht="24.95" hidden="1" customHeight="1" x14ac:dyDescent="0.2">
      <c r="A158" s="216"/>
      <c r="B158" s="445"/>
      <c r="C158" s="446"/>
      <c r="D158" s="237"/>
      <c r="E158" s="238"/>
      <c r="F158" s="239"/>
      <c r="G158" s="196"/>
      <c r="H158" s="196"/>
      <c r="I158" s="240"/>
    </row>
    <row r="159" spans="1:9" ht="24.95" hidden="1" customHeight="1" x14ac:dyDescent="0.2">
      <c r="A159" s="216"/>
      <c r="B159" s="445"/>
      <c r="C159" s="446"/>
      <c r="D159" s="237"/>
      <c r="E159" s="238"/>
      <c r="F159" s="239"/>
      <c r="G159" s="196"/>
      <c r="H159" s="196"/>
      <c r="I159" s="240"/>
    </row>
    <row r="160" spans="1:9" ht="24.95" hidden="1" customHeight="1" x14ac:dyDescent="0.2">
      <c r="A160" s="216"/>
      <c r="B160" s="445"/>
      <c r="C160" s="446"/>
      <c r="D160" s="237"/>
      <c r="E160" s="238"/>
      <c r="F160" s="239"/>
      <c r="G160" s="196"/>
      <c r="H160" s="196"/>
      <c r="I160" s="240"/>
    </row>
    <row r="161" spans="1:9" ht="24.95" hidden="1" customHeight="1" x14ac:dyDescent="0.2">
      <c r="A161" s="216"/>
      <c r="B161" s="445"/>
      <c r="C161" s="446"/>
      <c r="D161" s="237"/>
      <c r="E161" s="238"/>
      <c r="F161" s="239"/>
      <c r="G161" s="196"/>
      <c r="H161" s="196"/>
      <c r="I161" s="240"/>
    </row>
    <row r="162" spans="1:9" ht="24.95" hidden="1" customHeight="1" x14ac:dyDescent="0.2">
      <c r="A162" s="216"/>
      <c r="B162" s="445"/>
      <c r="C162" s="446"/>
      <c r="D162" s="237"/>
      <c r="E162" s="238"/>
      <c r="F162" s="239"/>
      <c r="G162" s="196"/>
      <c r="H162" s="196"/>
      <c r="I162" s="240"/>
    </row>
    <row r="163" spans="1:9" ht="24.95" hidden="1" customHeight="1" x14ac:dyDescent="0.2">
      <c r="A163" s="216"/>
      <c r="B163" s="445"/>
      <c r="C163" s="446"/>
      <c r="D163" s="237"/>
      <c r="E163" s="238"/>
      <c r="F163" s="239"/>
      <c r="G163" s="196"/>
      <c r="H163" s="196"/>
      <c r="I163" s="240"/>
    </row>
    <row r="164" spans="1:9" ht="24.95" hidden="1" customHeight="1" x14ac:dyDescent="0.2">
      <c r="A164" s="216"/>
      <c r="B164" s="445"/>
      <c r="C164" s="446"/>
      <c r="D164" s="237"/>
      <c r="E164" s="238"/>
      <c r="F164" s="239"/>
      <c r="G164" s="196"/>
      <c r="H164" s="196"/>
      <c r="I164" s="240"/>
    </row>
    <row r="165" spans="1:9" ht="24.95" hidden="1" customHeight="1" x14ac:dyDescent="0.2">
      <c r="A165" s="216"/>
      <c r="B165" s="445"/>
      <c r="C165" s="446"/>
      <c r="D165" s="237"/>
      <c r="E165" s="238"/>
      <c r="F165" s="239"/>
      <c r="G165" s="196"/>
      <c r="H165" s="196"/>
      <c r="I165" s="240"/>
    </row>
    <row r="166" spans="1:9" ht="24.95" hidden="1" customHeight="1" x14ac:dyDescent="0.2">
      <c r="A166" s="216"/>
      <c r="B166" s="445"/>
      <c r="C166" s="446"/>
      <c r="D166" s="237"/>
      <c r="E166" s="238"/>
      <c r="F166" s="239"/>
      <c r="G166" s="196"/>
      <c r="H166" s="196"/>
      <c r="I166" s="240"/>
    </row>
    <row r="167" spans="1:9" ht="24.95" hidden="1" customHeight="1" x14ac:dyDescent="0.2">
      <c r="A167" s="216"/>
      <c r="B167" s="445"/>
      <c r="C167" s="446"/>
      <c r="D167" s="237"/>
      <c r="E167" s="238"/>
      <c r="F167" s="239"/>
      <c r="G167" s="196"/>
      <c r="H167" s="196"/>
      <c r="I167" s="240"/>
    </row>
    <row r="168" spans="1:9" ht="24.95" hidden="1" customHeight="1" x14ac:dyDescent="0.2">
      <c r="A168" s="216"/>
      <c r="B168" s="445"/>
      <c r="C168" s="446"/>
      <c r="D168" s="237"/>
      <c r="E168" s="238"/>
      <c r="F168" s="239"/>
      <c r="G168" s="196"/>
      <c r="H168" s="196"/>
      <c r="I168" s="240"/>
    </row>
    <row r="169" spans="1:9" ht="24.95" hidden="1" customHeight="1" x14ac:dyDescent="0.2">
      <c r="A169" s="216"/>
      <c r="B169" s="445"/>
      <c r="C169" s="446"/>
      <c r="D169" s="237"/>
      <c r="E169" s="238"/>
      <c r="F169" s="239"/>
      <c r="G169" s="196"/>
      <c r="H169" s="196"/>
      <c r="I169" s="240"/>
    </row>
    <row r="170" spans="1:9" ht="24.95" hidden="1" customHeight="1" x14ac:dyDescent="0.2">
      <c r="A170" s="216"/>
      <c r="B170" s="445"/>
      <c r="C170" s="446"/>
      <c r="D170" s="237"/>
      <c r="E170" s="238"/>
      <c r="F170" s="239"/>
      <c r="G170" s="196"/>
      <c r="H170" s="196"/>
      <c r="I170" s="240"/>
    </row>
    <row r="171" spans="1:9" ht="24.95" hidden="1" customHeight="1" x14ac:dyDescent="0.2">
      <c r="A171" s="216"/>
      <c r="B171" s="445"/>
      <c r="C171" s="446"/>
      <c r="D171" s="237"/>
      <c r="E171" s="238"/>
      <c r="F171" s="239"/>
      <c r="G171" s="196"/>
      <c r="H171" s="196"/>
      <c r="I171" s="240"/>
    </row>
    <row r="172" spans="1:9" ht="24.95" hidden="1" customHeight="1" x14ac:dyDescent="0.2">
      <c r="A172" s="216"/>
      <c r="B172" s="445"/>
      <c r="C172" s="446"/>
      <c r="D172" s="237"/>
      <c r="E172" s="238"/>
      <c r="F172" s="239"/>
      <c r="G172" s="196"/>
      <c r="H172" s="196"/>
      <c r="I172" s="240"/>
    </row>
    <row r="173" spans="1:9" ht="24.95" hidden="1" customHeight="1" x14ac:dyDescent="0.2">
      <c r="A173" s="216"/>
      <c r="B173" s="445"/>
      <c r="C173" s="446"/>
      <c r="D173" s="237"/>
      <c r="E173" s="238"/>
      <c r="F173" s="239"/>
      <c r="G173" s="196"/>
      <c r="H173" s="196"/>
      <c r="I173" s="240"/>
    </row>
    <row r="174" spans="1:9" ht="24.95" hidden="1" customHeight="1" x14ac:dyDescent="0.2">
      <c r="A174" s="216"/>
      <c r="B174" s="445"/>
      <c r="C174" s="446"/>
      <c r="D174" s="237"/>
      <c r="E174" s="238"/>
      <c r="F174" s="239"/>
      <c r="G174" s="196"/>
      <c r="H174" s="196"/>
      <c r="I174" s="240"/>
    </row>
    <row r="175" spans="1:9" ht="24.95" hidden="1" customHeight="1" x14ac:dyDescent="0.2">
      <c r="A175" s="216"/>
      <c r="B175" s="445"/>
      <c r="C175" s="446"/>
      <c r="D175" s="237"/>
      <c r="E175" s="238"/>
      <c r="F175" s="239"/>
      <c r="G175" s="196"/>
      <c r="H175" s="196"/>
      <c r="I175" s="240"/>
    </row>
    <row r="176" spans="1:9" ht="24.95" hidden="1" customHeight="1" x14ac:dyDescent="0.2">
      <c r="A176" s="216"/>
      <c r="B176" s="445"/>
      <c r="C176" s="446"/>
      <c r="D176" s="237"/>
      <c r="E176" s="238"/>
      <c r="F176" s="239"/>
      <c r="G176" s="196"/>
      <c r="H176" s="196"/>
      <c r="I176" s="240"/>
    </row>
    <row r="177" spans="1:9" ht="24.95" hidden="1" customHeight="1" x14ac:dyDescent="0.2">
      <c r="A177" s="216"/>
      <c r="B177" s="445"/>
      <c r="C177" s="446"/>
      <c r="D177" s="237"/>
      <c r="E177" s="238"/>
      <c r="F177" s="239"/>
      <c r="G177" s="196"/>
      <c r="H177" s="196"/>
      <c r="I177" s="240"/>
    </row>
    <row r="178" spans="1:9" ht="24.95" hidden="1" customHeight="1" x14ac:dyDescent="0.2">
      <c r="A178" s="216"/>
      <c r="B178" s="445"/>
      <c r="C178" s="446"/>
      <c r="D178" s="237"/>
      <c r="E178" s="238"/>
      <c r="F178" s="239"/>
      <c r="G178" s="196"/>
      <c r="H178" s="196"/>
      <c r="I178" s="240"/>
    </row>
    <row r="179" spans="1:9" ht="24.95" hidden="1" customHeight="1" x14ac:dyDescent="0.2">
      <c r="A179" s="216"/>
      <c r="B179" s="445"/>
      <c r="C179" s="446"/>
      <c r="D179" s="237"/>
      <c r="E179" s="238"/>
      <c r="F179" s="239"/>
      <c r="G179" s="196"/>
      <c r="H179" s="196"/>
      <c r="I179" s="240"/>
    </row>
    <row r="180" spans="1:9" ht="24.95" hidden="1" customHeight="1" x14ac:dyDescent="0.2">
      <c r="A180" s="216"/>
      <c r="B180" s="445"/>
      <c r="C180" s="446"/>
      <c r="D180" s="237"/>
      <c r="E180" s="238"/>
      <c r="F180" s="239"/>
      <c r="G180" s="196"/>
      <c r="H180" s="196"/>
      <c r="I180" s="240"/>
    </row>
    <row r="181" spans="1:9" ht="24.95" hidden="1" customHeight="1" x14ac:dyDescent="0.2">
      <c r="A181" s="216"/>
      <c r="B181" s="445"/>
      <c r="C181" s="446"/>
      <c r="D181" s="237"/>
      <c r="E181" s="238"/>
      <c r="F181" s="239"/>
      <c r="G181" s="196"/>
      <c r="H181" s="196"/>
      <c r="I181" s="240"/>
    </row>
    <row r="182" spans="1:9" ht="24.95" hidden="1" customHeight="1" x14ac:dyDescent="0.2">
      <c r="A182" s="216"/>
      <c r="B182" s="445"/>
      <c r="C182" s="446"/>
      <c r="D182" s="237"/>
      <c r="E182" s="238"/>
      <c r="F182" s="239"/>
      <c r="G182" s="196"/>
      <c r="H182" s="196"/>
      <c r="I182" s="240"/>
    </row>
    <row r="183" spans="1:9" ht="24.95" hidden="1" customHeight="1" x14ac:dyDescent="0.2">
      <c r="A183" s="216"/>
      <c r="B183" s="445"/>
      <c r="C183" s="446"/>
      <c r="D183" s="237"/>
      <c r="E183" s="238"/>
      <c r="F183" s="239"/>
      <c r="G183" s="196"/>
      <c r="H183" s="196"/>
      <c r="I183" s="240"/>
    </row>
    <row r="184" spans="1:9" ht="24.95" hidden="1" customHeight="1" x14ac:dyDescent="0.2">
      <c r="A184" s="216"/>
      <c r="B184" s="445"/>
      <c r="C184" s="446"/>
      <c r="D184" s="237"/>
      <c r="E184" s="238"/>
      <c r="F184" s="239"/>
      <c r="G184" s="196"/>
      <c r="H184" s="196"/>
      <c r="I184" s="240"/>
    </row>
    <row r="185" spans="1:9" ht="24.95" hidden="1" customHeight="1" x14ac:dyDescent="0.2">
      <c r="A185" s="216"/>
      <c r="B185" s="445"/>
      <c r="C185" s="446"/>
      <c r="D185" s="237"/>
      <c r="E185" s="238"/>
      <c r="F185" s="239"/>
      <c r="G185" s="196"/>
      <c r="H185" s="196"/>
      <c r="I185" s="240"/>
    </row>
    <row r="186" spans="1:9" ht="24.95" hidden="1" customHeight="1" x14ac:dyDescent="0.2">
      <c r="A186" s="216"/>
      <c r="B186" s="445"/>
      <c r="C186" s="446"/>
      <c r="D186" s="237"/>
      <c r="E186" s="238"/>
      <c r="F186" s="239"/>
      <c r="G186" s="196"/>
      <c r="H186" s="196"/>
      <c r="I186" s="240"/>
    </row>
    <row r="187" spans="1:9" ht="24.95" hidden="1" customHeight="1" x14ac:dyDescent="0.2">
      <c r="A187" s="216"/>
      <c r="B187" s="445"/>
      <c r="C187" s="446"/>
      <c r="D187" s="237"/>
      <c r="E187" s="238"/>
      <c r="F187" s="239"/>
      <c r="G187" s="196"/>
      <c r="H187" s="196"/>
      <c r="I187" s="240"/>
    </row>
    <row r="188" spans="1:9" ht="24.95" hidden="1" customHeight="1" x14ac:dyDescent="0.2">
      <c r="A188" s="216"/>
      <c r="B188" s="445"/>
      <c r="C188" s="446"/>
      <c r="D188" s="237"/>
      <c r="E188" s="238"/>
      <c r="F188" s="239"/>
      <c r="G188" s="196"/>
      <c r="H188" s="196"/>
      <c r="I188" s="240"/>
    </row>
    <row r="189" spans="1:9" ht="24.95" hidden="1" customHeight="1" x14ac:dyDescent="0.2">
      <c r="A189" s="216"/>
      <c r="B189" s="445"/>
      <c r="C189" s="446"/>
      <c r="D189" s="237"/>
      <c r="E189" s="238"/>
      <c r="F189" s="239"/>
      <c r="G189" s="196"/>
      <c r="H189" s="196"/>
      <c r="I189" s="240"/>
    </row>
    <row r="190" spans="1:9" ht="24.95" hidden="1" customHeight="1" x14ac:dyDescent="0.2">
      <c r="A190" s="216"/>
      <c r="B190" s="445"/>
      <c r="C190" s="446"/>
      <c r="D190" s="237"/>
      <c r="E190" s="238"/>
      <c r="F190" s="239"/>
      <c r="G190" s="196"/>
      <c r="H190" s="196"/>
      <c r="I190" s="240"/>
    </row>
    <row r="191" spans="1:9" ht="24.95" hidden="1" customHeight="1" x14ac:dyDescent="0.2">
      <c r="A191" s="216"/>
      <c r="B191" s="445"/>
      <c r="C191" s="446"/>
      <c r="D191" s="237"/>
      <c r="E191" s="238"/>
      <c r="F191" s="239"/>
      <c r="G191" s="196"/>
      <c r="H191" s="196"/>
      <c r="I191" s="240"/>
    </row>
    <row r="192" spans="1:9" ht="24.95" hidden="1" customHeight="1" x14ac:dyDescent="0.2">
      <c r="A192" s="216"/>
      <c r="B192" s="445"/>
      <c r="C192" s="446"/>
      <c r="D192" s="237"/>
      <c r="E192" s="238"/>
      <c r="F192" s="239"/>
      <c r="G192" s="196"/>
      <c r="H192" s="196"/>
      <c r="I192" s="240"/>
    </row>
    <row r="193" spans="1:9" ht="24.95" hidden="1" customHeight="1" x14ac:dyDescent="0.2">
      <c r="A193" s="216"/>
      <c r="B193" s="445"/>
      <c r="C193" s="446"/>
      <c r="D193" s="237"/>
      <c r="E193" s="238"/>
      <c r="F193" s="239"/>
      <c r="G193" s="196"/>
      <c r="H193" s="196"/>
      <c r="I193" s="240"/>
    </row>
    <row r="194" spans="1:9" ht="24.95" hidden="1" customHeight="1" x14ac:dyDescent="0.2">
      <c r="A194" s="216"/>
      <c r="B194" s="445"/>
      <c r="C194" s="446"/>
      <c r="D194" s="237"/>
      <c r="E194" s="238"/>
      <c r="F194" s="239"/>
      <c r="G194" s="196"/>
      <c r="H194" s="196"/>
      <c r="I194" s="240"/>
    </row>
    <row r="195" spans="1:9" ht="24.95" hidden="1" customHeight="1" x14ac:dyDescent="0.2">
      <c r="A195" s="216"/>
      <c r="B195" s="445"/>
      <c r="C195" s="446"/>
      <c r="D195" s="237"/>
      <c r="E195" s="238"/>
      <c r="F195" s="239"/>
      <c r="G195" s="196"/>
      <c r="H195" s="196"/>
      <c r="I195" s="240"/>
    </row>
    <row r="196" spans="1:9" ht="24.95" hidden="1" customHeight="1" x14ac:dyDescent="0.2">
      <c r="A196" s="216"/>
      <c r="B196" s="445"/>
      <c r="C196" s="446"/>
      <c r="D196" s="237"/>
      <c r="E196" s="238"/>
      <c r="F196" s="239"/>
      <c r="G196" s="196"/>
      <c r="H196" s="196"/>
      <c r="I196" s="240"/>
    </row>
    <row r="197" spans="1:9" ht="24.95" hidden="1" customHeight="1" x14ac:dyDescent="0.2">
      <c r="A197" s="216"/>
      <c r="B197" s="445"/>
      <c r="C197" s="446"/>
      <c r="D197" s="237"/>
      <c r="E197" s="238"/>
      <c r="F197" s="239"/>
      <c r="G197" s="196"/>
      <c r="H197" s="196"/>
      <c r="I197" s="240"/>
    </row>
    <row r="198" spans="1:9" ht="24.95" hidden="1" customHeight="1" x14ac:dyDescent="0.2">
      <c r="A198" s="216"/>
      <c r="B198" s="445"/>
      <c r="C198" s="446"/>
      <c r="D198" s="237"/>
      <c r="E198" s="238"/>
      <c r="F198" s="239"/>
      <c r="G198" s="196"/>
      <c r="H198" s="196"/>
      <c r="I198" s="240"/>
    </row>
    <row r="199" spans="1:9" ht="24.95" hidden="1" customHeight="1" x14ac:dyDescent="0.2">
      <c r="A199" s="216"/>
      <c r="B199" s="445"/>
      <c r="C199" s="446"/>
      <c r="D199" s="237"/>
      <c r="E199" s="238"/>
      <c r="F199" s="239"/>
      <c r="G199" s="196"/>
      <c r="H199" s="196"/>
      <c r="I199" s="240"/>
    </row>
    <row r="200" spans="1:9" ht="24.95" hidden="1" customHeight="1" x14ac:dyDescent="0.2">
      <c r="A200" s="216"/>
      <c r="B200" s="445"/>
      <c r="C200" s="446"/>
      <c r="D200" s="237"/>
      <c r="E200" s="238"/>
      <c r="F200" s="239"/>
      <c r="G200" s="196"/>
      <c r="H200" s="196"/>
      <c r="I200" s="240"/>
    </row>
    <row r="201" spans="1:9" ht="24.95" hidden="1" customHeight="1" x14ac:dyDescent="0.2">
      <c r="A201" s="216"/>
      <c r="B201" s="445"/>
      <c r="C201" s="446"/>
      <c r="D201" s="237"/>
      <c r="E201" s="238"/>
      <c r="F201" s="239"/>
      <c r="G201" s="196"/>
      <c r="H201" s="196"/>
      <c r="I201" s="240"/>
    </row>
    <row r="202" spans="1:9" ht="24.95" hidden="1" customHeight="1" x14ac:dyDescent="0.2">
      <c r="A202" s="216"/>
      <c r="B202" s="445"/>
      <c r="C202" s="446"/>
      <c r="D202" s="237"/>
      <c r="E202" s="238"/>
      <c r="F202" s="239"/>
      <c r="G202" s="196"/>
      <c r="H202" s="196"/>
      <c r="I202" s="240"/>
    </row>
    <row r="203" spans="1:9" ht="24.95" hidden="1" customHeight="1" x14ac:dyDescent="0.2">
      <c r="A203" s="216"/>
      <c r="B203" s="445"/>
      <c r="C203" s="446"/>
      <c r="D203" s="237"/>
      <c r="E203" s="238"/>
      <c r="F203" s="239"/>
      <c r="G203" s="196"/>
      <c r="H203" s="196"/>
      <c r="I203" s="240"/>
    </row>
    <row r="204" spans="1:9" ht="24.95" hidden="1" customHeight="1" x14ac:dyDescent="0.2">
      <c r="A204" s="216"/>
      <c r="B204" s="445"/>
      <c r="C204" s="446"/>
      <c r="D204" s="237"/>
      <c r="E204" s="238"/>
      <c r="F204" s="239"/>
      <c r="G204" s="196"/>
      <c r="H204" s="196"/>
      <c r="I204" s="240"/>
    </row>
    <row r="205" spans="1:9" ht="24.95" hidden="1" customHeight="1" x14ac:dyDescent="0.2">
      <c r="A205" s="216"/>
      <c r="B205" s="445"/>
      <c r="C205" s="446"/>
      <c r="D205" s="237"/>
      <c r="E205" s="238"/>
      <c r="F205" s="239"/>
      <c r="G205" s="196"/>
      <c r="H205" s="196"/>
      <c r="I205" s="240"/>
    </row>
    <row r="206" spans="1:9" ht="24.95" hidden="1" customHeight="1" x14ac:dyDescent="0.2">
      <c r="A206" s="216"/>
      <c r="B206" s="445"/>
      <c r="C206" s="446"/>
      <c r="D206" s="237"/>
      <c r="E206" s="238"/>
      <c r="F206" s="239"/>
      <c r="G206" s="196"/>
      <c r="H206" s="196"/>
      <c r="I206" s="240"/>
    </row>
    <row r="207" spans="1:9" ht="24.95" hidden="1" customHeight="1" x14ac:dyDescent="0.2">
      <c r="A207" s="216"/>
      <c r="B207" s="445"/>
      <c r="C207" s="446"/>
      <c r="D207" s="237"/>
      <c r="E207" s="238"/>
      <c r="F207" s="239"/>
      <c r="G207" s="196"/>
      <c r="H207" s="196"/>
      <c r="I207" s="240"/>
    </row>
    <row r="208" spans="1:9" ht="24.95" hidden="1" customHeight="1" x14ac:dyDescent="0.2">
      <c r="A208" s="216"/>
      <c r="B208" s="445"/>
      <c r="C208" s="446"/>
      <c r="D208" s="237"/>
      <c r="E208" s="238"/>
      <c r="F208" s="239"/>
      <c r="G208" s="196"/>
      <c r="H208" s="196"/>
      <c r="I208" s="240"/>
    </row>
    <row r="209" spans="1:12" ht="24.95" hidden="1" customHeight="1" x14ac:dyDescent="0.2">
      <c r="A209" s="216"/>
      <c r="B209" s="445"/>
      <c r="C209" s="446"/>
      <c r="D209" s="237"/>
      <c r="E209" s="238"/>
      <c r="F209" s="239"/>
      <c r="G209" s="196"/>
      <c r="H209" s="196"/>
      <c r="I209" s="240"/>
    </row>
    <row r="210" spans="1:12" ht="24.95" hidden="1" customHeight="1" x14ac:dyDescent="0.2">
      <c r="A210" s="216"/>
      <c r="B210" s="445"/>
      <c r="C210" s="446"/>
      <c r="D210" s="237"/>
      <c r="E210" s="238"/>
      <c r="F210" s="239"/>
      <c r="G210" s="196"/>
      <c r="H210" s="196"/>
      <c r="I210" s="240"/>
    </row>
    <row r="211" spans="1:12" ht="24.95" hidden="1" customHeight="1" x14ac:dyDescent="0.2">
      <c r="A211" s="216"/>
      <c r="B211" s="445"/>
      <c r="C211" s="446"/>
      <c r="D211" s="237"/>
      <c r="E211" s="238"/>
      <c r="F211" s="239"/>
      <c r="G211" s="196"/>
      <c r="H211" s="196"/>
      <c r="I211" s="240"/>
    </row>
    <row r="212" spans="1:12" ht="24.95" hidden="1" customHeight="1" x14ac:dyDescent="0.2">
      <c r="A212" s="216"/>
      <c r="B212" s="445"/>
      <c r="C212" s="446"/>
      <c r="D212" s="237"/>
      <c r="E212" s="238"/>
      <c r="F212" s="239"/>
      <c r="G212" s="196"/>
      <c r="H212" s="196"/>
      <c r="I212" s="240"/>
    </row>
    <row r="213" spans="1:12" ht="24.95" hidden="1" customHeight="1" x14ac:dyDescent="0.2">
      <c r="A213" s="216"/>
      <c r="B213" s="445"/>
      <c r="C213" s="446"/>
      <c r="D213" s="237"/>
      <c r="E213" s="238"/>
      <c r="F213" s="239"/>
      <c r="G213" s="196"/>
      <c r="H213" s="196"/>
      <c r="I213" s="240"/>
    </row>
    <row r="214" spans="1:12" ht="20.100000000000001" customHeight="1" x14ac:dyDescent="0.2">
      <c r="A214" s="241"/>
      <c r="B214" s="242"/>
      <c r="C214" s="243"/>
      <c r="D214" s="244"/>
      <c r="E214" s="245"/>
      <c r="F214" s="246"/>
      <c r="G214" s="246"/>
      <c r="I214" s="247"/>
    </row>
    <row r="215" spans="1:12" ht="20.100000000000001" customHeight="1" x14ac:dyDescent="0.2">
      <c r="A215" s="248" t="s">
        <v>3</v>
      </c>
      <c r="B215" s="249" t="s">
        <v>2122</v>
      </c>
      <c r="C215" s="250"/>
      <c r="D215" s="250"/>
      <c r="E215" s="250"/>
      <c r="F215" s="354">
        <f>ROUND(SUMPRODUCT(E18:E213,F18:F213),2)</f>
        <v>0</v>
      </c>
      <c r="G215" s="203" t="s">
        <v>1169</v>
      </c>
      <c r="H215" s="353">
        <f>SUM(H18:H213)</f>
        <v>0</v>
      </c>
      <c r="I215" s="251">
        <f>SUM(I18:I214)</f>
        <v>0</v>
      </c>
    </row>
    <row r="216" spans="1:12" ht="20.100000000000001" customHeight="1" thickBot="1" x14ac:dyDescent="0.25">
      <c r="G216" s="252"/>
    </row>
    <row r="217" spans="1:12" ht="20.100000000000001" customHeight="1" thickTop="1" x14ac:dyDescent="0.2">
      <c r="A217" s="253" t="s">
        <v>1118</v>
      </c>
      <c r="B217" s="254" t="s">
        <v>1426</v>
      </c>
      <c r="C217" s="255"/>
      <c r="D217" s="256"/>
      <c r="E217" s="257"/>
      <c r="F217" s="258"/>
      <c r="G217" s="257"/>
      <c r="H217" s="259">
        <f>+Costo_Obra</f>
        <v>0</v>
      </c>
      <c r="I217" s="260"/>
      <c r="J217" s="349"/>
      <c r="K217" s="347"/>
      <c r="L217" s="350"/>
    </row>
    <row r="218" spans="1:12" ht="20.100000000000001" customHeight="1" x14ac:dyDescent="0.2">
      <c r="A218" s="261" t="s">
        <v>1119</v>
      </c>
      <c r="B218" s="262" t="e">
        <f>CONCATENATE("GASTOS GENERALES  ",ROUND(E218*100,3)," % de ( 1 )")</f>
        <v>#DIV/0!</v>
      </c>
      <c r="C218" s="262"/>
      <c r="D218" s="263"/>
      <c r="E218" s="360" t="e">
        <f>GG_Porcentaje</f>
        <v>#DIV/0!</v>
      </c>
      <c r="F218" s="121"/>
      <c r="H218" s="265" t="e">
        <f>+H217*GG_Porcentaje</f>
        <v>#DIV/0!</v>
      </c>
      <c r="I218" s="263"/>
      <c r="K218" s="418"/>
      <c r="L218" s="350"/>
    </row>
    <row r="219" spans="1:12" ht="20.100000000000001" customHeight="1" x14ac:dyDescent="0.2">
      <c r="A219" s="261" t="s">
        <v>1120</v>
      </c>
      <c r="B219" s="262" t="str">
        <f>CONCATENATE("BENEFICIOS  ",ROUND(E219*100,2)," % de ( 1 )")</f>
        <v>BENEFICIOS  0 % de ( 1 )</v>
      </c>
      <c r="C219" s="262"/>
      <c r="D219" s="263"/>
      <c r="E219" s="264">
        <f>Beneficio</f>
        <v>0</v>
      </c>
      <c r="F219" s="121"/>
      <c r="H219" s="265">
        <f>H217*Beneficio</f>
        <v>0</v>
      </c>
      <c r="I219" s="263"/>
      <c r="K219" s="190"/>
    </row>
    <row r="220" spans="1:12" ht="20.100000000000001" customHeight="1" x14ac:dyDescent="0.2">
      <c r="A220" s="261" t="s">
        <v>1121</v>
      </c>
      <c r="B220" s="266" t="s">
        <v>1427</v>
      </c>
      <c r="C220" s="267"/>
      <c r="D220" s="263"/>
      <c r="F220" s="121"/>
      <c r="H220" s="265" t="e">
        <f>+H219+H218+H217</f>
        <v>#DIV/0!</v>
      </c>
      <c r="I220" s="263"/>
    </row>
    <row r="221" spans="1:12" ht="20.100000000000001" customHeight="1" x14ac:dyDescent="0.2">
      <c r="A221" s="261" t="s">
        <v>1122</v>
      </c>
      <c r="B221" s="262" t="str">
        <f>CONCATENATE("INGRESOS BRUTOS Y LOTE HOGAR  ",ROUND(E221*100,2)," % de ( 4 )")</f>
        <v>INGRESOS BRUTOS Y LOTE HOGAR  0 % de ( 4 )</v>
      </c>
      <c r="C221" s="262"/>
      <c r="D221" s="263"/>
      <c r="E221" s="264">
        <f>Ingresos_Brutos</f>
        <v>0</v>
      </c>
      <c r="F221" s="121"/>
      <c r="H221" s="265" t="e">
        <f>+H220*Ingresos_Brutos</f>
        <v>#DIV/0!</v>
      </c>
      <c r="I221" s="263"/>
    </row>
    <row r="222" spans="1:12" ht="20.100000000000001" customHeight="1" thickBot="1" x14ac:dyDescent="0.25">
      <c r="A222" s="268" t="s">
        <v>1123</v>
      </c>
      <c r="B222" s="269" t="str">
        <f>CONCATENATE("IMPUESTO AL VALOR AGREGADO ",E222*100," % de ( 4 )")</f>
        <v>IMPUESTO AL VALOR AGREGADO 0 % de ( 4 )</v>
      </c>
      <c r="C222" s="269"/>
      <c r="D222" s="270"/>
      <c r="E222" s="271">
        <f>IVA</f>
        <v>0</v>
      </c>
      <c r="F222" s="272"/>
      <c r="G222" s="273"/>
      <c r="H222" s="274" t="e">
        <f>+H220*IVA</f>
        <v>#DIV/0!</v>
      </c>
      <c r="I222" s="263"/>
      <c r="K222" s="347"/>
    </row>
    <row r="223" spans="1:12" ht="20.100000000000001" customHeight="1" thickTop="1" x14ac:dyDescent="0.2">
      <c r="A223" s="275"/>
      <c r="B223" s="262"/>
      <c r="C223" s="262"/>
      <c r="D223" s="263"/>
      <c r="E223" s="264"/>
      <c r="F223" s="121"/>
      <c r="H223" s="276"/>
      <c r="I223" s="263"/>
    </row>
    <row r="224" spans="1:12" ht="20.100000000000001" customHeight="1" x14ac:dyDescent="0.2">
      <c r="A224" s="277"/>
      <c r="B224" s="277" t="s">
        <v>14</v>
      </c>
      <c r="C224" s="277"/>
      <c r="D224" s="263"/>
      <c r="F224" s="121"/>
      <c r="H224" s="355">
        <f>Monto_Oferta</f>
        <v>0</v>
      </c>
      <c r="I224" s="263"/>
    </row>
    <row r="225" spans="1:9" ht="20.100000000000001" customHeight="1" x14ac:dyDescent="0.2">
      <c r="I225" s="278"/>
    </row>
    <row r="226" spans="1:9" ht="60" customHeight="1" x14ac:dyDescent="0.2">
      <c r="B226" s="447" t="str">
        <f>"El presente presupuesto asciende a la suma de: " &amp; UPPER(CONVERTIRNUM(Monto_Oferta))</f>
        <v>El presente presupuesto asciende a la suma de: CERO PESOS CON 00/100</v>
      </c>
      <c r="C226" s="447"/>
      <c r="D226" s="447"/>
      <c r="E226" s="447"/>
      <c r="F226" s="447"/>
      <c r="G226" s="447"/>
      <c r="H226" s="447"/>
      <c r="I226" s="447"/>
    </row>
    <row r="227" spans="1:9" x14ac:dyDescent="0.2">
      <c r="A227" s="122" t="s">
        <v>1142</v>
      </c>
    </row>
    <row r="390" spans="2:2" x14ac:dyDescent="0.2">
      <c r="B390" s="219">
        <v>4</v>
      </c>
    </row>
    <row r="440" spans="2:2" x14ac:dyDescent="0.2">
      <c r="B440" s="219">
        <v>4</v>
      </c>
    </row>
    <row r="490" spans="2:2" x14ac:dyDescent="0.2">
      <c r="B490" s="219">
        <v>4</v>
      </c>
    </row>
    <row r="540" spans="2:2" x14ac:dyDescent="0.2">
      <c r="B540" s="219">
        <v>4</v>
      </c>
    </row>
    <row r="590" spans="2:2" x14ac:dyDescent="0.2">
      <c r="B590" s="219">
        <v>5</v>
      </c>
    </row>
    <row r="640" spans="2:2" x14ac:dyDescent="0.2">
      <c r="B640" s="219">
        <v>5</v>
      </c>
    </row>
    <row r="690" spans="2:2" x14ac:dyDescent="0.2">
      <c r="B690" s="219">
        <v>5</v>
      </c>
    </row>
    <row r="740" spans="2:2" x14ac:dyDescent="0.2">
      <c r="B740" s="219">
        <v>5</v>
      </c>
    </row>
    <row r="790" spans="2:2" x14ac:dyDescent="0.2">
      <c r="B790" s="219">
        <v>5</v>
      </c>
    </row>
    <row r="840" spans="2:2" x14ac:dyDescent="0.2">
      <c r="B840" s="219">
        <v>5</v>
      </c>
    </row>
    <row r="890" spans="2:2" x14ac:dyDescent="0.2">
      <c r="B890" s="219">
        <v>5</v>
      </c>
    </row>
    <row r="940" spans="2:2" x14ac:dyDescent="0.2">
      <c r="B940" s="219">
        <v>5</v>
      </c>
    </row>
    <row r="990" spans="2:2" x14ac:dyDescent="0.2">
      <c r="B990" s="219">
        <v>5</v>
      </c>
    </row>
    <row r="1040" spans="2:2" x14ac:dyDescent="0.2">
      <c r="B1040" s="219">
        <v>5</v>
      </c>
    </row>
    <row r="1090" spans="2:2" x14ac:dyDescent="0.2">
      <c r="B1090" s="219">
        <v>5</v>
      </c>
    </row>
    <row r="1140" spans="2:2" x14ac:dyDescent="0.2">
      <c r="B1140" s="219">
        <v>5</v>
      </c>
    </row>
    <row r="1141" spans="2:2" x14ac:dyDescent="0.2">
      <c r="B1141" s="219" t="e">
        <f>CyP!#REF!</f>
        <v>#REF!</v>
      </c>
    </row>
    <row r="1190" spans="2:2" x14ac:dyDescent="0.2">
      <c r="B1190" s="219">
        <v>5</v>
      </c>
    </row>
    <row r="1191" spans="2:2" x14ac:dyDescent="0.2">
      <c r="B1191" s="219" t="e">
        <f>CyP!#REF!</f>
        <v>#REF!</v>
      </c>
    </row>
    <row r="1240" spans="2:2" x14ac:dyDescent="0.2">
      <c r="B1240" s="219">
        <v>5</v>
      </c>
    </row>
    <row r="1241" spans="2:2" x14ac:dyDescent="0.2">
      <c r="B1241" s="219" t="e">
        <f>CyP!#REF!</f>
        <v>#REF!</v>
      </c>
    </row>
    <row r="1290" spans="2:2" x14ac:dyDescent="0.2">
      <c r="B1290" s="219">
        <v>5</v>
      </c>
    </row>
    <row r="1291" spans="2:2" x14ac:dyDescent="0.2">
      <c r="B1291" s="219" t="e">
        <f>CyP!#REF!</f>
        <v>#REF!</v>
      </c>
    </row>
    <row r="1341" spans="2:2" x14ac:dyDescent="0.2">
      <c r="B1341" s="219" t="e">
        <f>CyP!#REF!</f>
        <v>#REF!</v>
      </c>
    </row>
    <row r="1390" spans="2:2" x14ac:dyDescent="0.2">
      <c r="B1390" s="219">
        <v>7</v>
      </c>
    </row>
    <row r="1391" spans="2:2" x14ac:dyDescent="0.2">
      <c r="B1391" s="219">
        <f>CyP!A44</f>
        <v>0</v>
      </c>
    </row>
    <row r="1441" spans="2:2" x14ac:dyDescent="0.2">
      <c r="B1441" s="219">
        <f>CyP!A45</f>
        <v>0</v>
      </c>
    </row>
    <row r="1490" spans="2:2" x14ac:dyDescent="0.2">
      <c r="B1490" s="219">
        <v>8</v>
      </c>
    </row>
    <row r="1491" spans="2:2" x14ac:dyDescent="0.2">
      <c r="B1491" s="219">
        <f>CyP!A47</f>
        <v>0</v>
      </c>
    </row>
    <row r="1540" spans="2:2" x14ac:dyDescent="0.2">
      <c r="B1540" s="219">
        <v>8</v>
      </c>
    </row>
    <row r="1541" spans="2:2" x14ac:dyDescent="0.2">
      <c r="B1541" s="219">
        <f>CyP!A48</f>
        <v>0</v>
      </c>
    </row>
    <row r="1590" spans="2:2" x14ac:dyDescent="0.2">
      <c r="B1590" s="219">
        <v>8</v>
      </c>
    </row>
    <row r="1591" spans="2:2" x14ac:dyDescent="0.2">
      <c r="B1591" s="219">
        <f>CyP!A49</f>
        <v>0</v>
      </c>
    </row>
    <row r="1640" spans="2:2" x14ac:dyDescent="0.2">
      <c r="B1640" s="219">
        <v>8</v>
      </c>
    </row>
    <row r="1641" spans="2:2" x14ac:dyDescent="0.2">
      <c r="B1641" s="219">
        <f>CyP!A50</f>
        <v>0</v>
      </c>
    </row>
    <row r="1690" spans="2:2" x14ac:dyDescent="0.2">
      <c r="B1690" s="219">
        <v>8</v>
      </c>
    </row>
    <row r="1691" spans="2:2" x14ac:dyDescent="0.2">
      <c r="B1691" s="219">
        <f>CyP!A51</f>
        <v>0</v>
      </c>
    </row>
    <row r="1741" spans="2:2" x14ac:dyDescent="0.2">
      <c r="B1741" s="219">
        <f>CyP!A52</f>
        <v>0</v>
      </c>
    </row>
    <row r="1791" spans="2:2" x14ac:dyDescent="0.2">
      <c r="B1791" s="219">
        <f>CyP!A53</f>
        <v>0</v>
      </c>
    </row>
    <row r="1841" spans="2:2" x14ac:dyDescent="0.2">
      <c r="B1841" s="219">
        <f>CyP!A54</f>
        <v>0</v>
      </c>
    </row>
    <row r="1890" spans="2:2" x14ac:dyDescent="0.2">
      <c r="B1890" s="219">
        <v>12</v>
      </c>
    </row>
    <row r="1891" spans="2:2" x14ac:dyDescent="0.2">
      <c r="B1891" s="219">
        <f>CyP!A56</f>
        <v>0</v>
      </c>
    </row>
    <row r="1940" spans="2:2" x14ac:dyDescent="0.2">
      <c r="B1940" s="219">
        <v>12</v>
      </c>
    </row>
    <row r="1941" spans="2:2" x14ac:dyDescent="0.2">
      <c r="B1941" s="219">
        <f>CyP!A57</f>
        <v>0</v>
      </c>
    </row>
    <row r="1990" spans="2:2" x14ac:dyDescent="0.2">
      <c r="B1990" s="219">
        <v>12</v>
      </c>
    </row>
    <row r="1991" spans="2:2" x14ac:dyDescent="0.2">
      <c r="B1991" s="219">
        <f>CyP!A58</f>
        <v>0</v>
      </c>
    </row>
    <row r="2040" spans="2:2" x14ac:dyDescent="0.2">
      <c r="B2040" s="219">
        <v>12</v>
      </c>
    </row>
    <row r="2041" spans="2:2" x14ac:dyDescent="0.2">
      <c r="B2041" s="219">
        <f>CyP!A59</f>
        <v>0</v>
      </c>
    </row>
    <row r="2090" spans="2:2" x14ac:dyDescent="0.2">
      <c r="B2090" s="219">
        <v>12</v>
      </c>
    </row>
    <row r="2091" spans="2:2" x14ac:dyDescent="0.2">
      <c r="B2091" s="219">
        <f>CyP!A60</f>
        <v>0</v>
      </c>
    </row>
    <row r="2140" spans="2:2" x14ac:dyDescent="0.2">
      <c r="B2140" s="219">
        <v>13</v>
      </c>
    </row>
    <row r="2141" spans="2:2" x14ac:dyDescent="0.2">
      <c r="B2141" s="219">
        <f>CyP!A62</f>
        <v>0</v>
      </c>
    </row>
    <row r="2190" spans="2:2" x14ac:dyDescent="0.2">
      <c r="B2190" s="219">
        <v>13</v>
      </c>
    </row>
    <row r="2191" spans="2:2" x14ac:dyDescent="0.2">
      <c r="B2191" s="219">
        <f>CyP!A63</f>
        <v>0</v>
      </c>
    </row>
  </sheetData>
  <mergeCells count="205">
    <mergeCell ref="B19:C19"/>
    <mergeCell ref="B211:C211"/>
    <mergeCell ref="B212:C212"/>
    <mergeCell ref="B213:C213"/>
    <mergeCell ref="B206:C206"/>
    <mergeCell ref="B207:C207"/>
    <mergeCell ref="B208:C208"/>
    <mergeCell ref="B209:C209"/>
    <mergeCell ref="B210:C210"/>
    <mergeCell ref="B201:C201"/>
    <mergeCell ref="B202:C202"/>
    <mergeCell ref="B203:C203"/>
    <mergeCell ref="B204:C204"/>
    <mergeCell ref="B205:C205"/>
    <mergeCell ref="B196:C196"/>
    <mergeCell ref="B197:C197"/>
    <mergeCell ref="B198:C198"/>
    <mergeCell ref="B199:C199"/>
    <mergeCell ref="B200:C200"/>
    <mergeCell ref="B191:C191"/>
    <mergeCell ref="B192:C192"/>
    <mergeCell ref="B193:C193"/>
    <mergeCell ref="B194:C194"/>
    <mergeCell ref="B195:C195"/>
    <mergeCell ref="B186:C186"/>
    <mergeCell ref="B187:C187"/>
    <mergeCell ref="B188:C188"/>
    <mergeCell ref="B189:C189"/>
    <mergeCell ref="B190:C190"/>
    <mergeCell ref="B181:C181"/>
    <mergeCell ref="B182:C182"/>
    <mergeCell ref="B183:C183"/>
    <mergeCell ref="B184:C184"/>
    <mergeCell ref="B185:C185"/>
    <mergeCell ref="B176:C176"/>
    <mergeCell ref="B177:C177"/>
    <mergeCell ref="B178:C178"/>
    <mergeCell ref="B179:C179"/>
    <mergeCell ref="B180:C180"/>
    <mergeCell ref="B171:C171"/>
    <mergeCell ref="B172:C172"/>
    <mergeCell ref="B173:C173"/>
    <mergeCell ref="B174:C174"/>
    <mergeCell ref="B175:C175"/>
    <mergeCell ref="B166:C166"/>
    <mergeCell ref="B167:C167"/>
    <mergeCell ref="B168:C168"/>
    <mergeCell ref="B169:C169"/>
    <mergeCell ref="B170:C170"/>
    <mergeCell ref="B161:C161"/>
    <mergeCell ref="B162:C162"/>
    <mergeCell ref="B163:C163"/>
    <mergeCell ref="B164:C164"/>
    <mergeCell ref="B165:C165"/>
    <mergeCell ref="B156:C156"/>
    <mergeCell ref="B157:C157"/>
    <mergeCell ref="B158:C158"/>
    <mergeCell ref="B159:C159"/>
    <mergeCell ref="B160:C160"/>
    <mergeCell ref="B151:C151"/>
    <mergeCell ref="B152:C152"/>
    <mergeCell ref="B153:C153"/>
    <mergeCell ref="B154:C154"/>
    <mergeCell ref="B155:C155"/>
    <mergeCell ref="B146:C146"/>
    <mergeCell ref="B147:C147"/>
    <mergeCell ref="B148:C148"/>
    <mergeCell ref="B149:C149"/>
    <mergeCell ref="B150:C150"/>
    <mergeCell ref="B141:C141"/>
    <mergeCell ref="B142:C142"/>
    <mergeCell ref="B143:C143"/>
    <mergeCell ref="B144:C144"/>
    <mergeCell ref="B145:C145"/>
    <mergeCell ref="B136:C136"/>
    <mergeCell ref="B137:C137"/>
    <mergeCell ref="B138:C138"/>
    <mergeCell ref="B139:C139"/>
    <mergeCell ref="B140:C140"/>
    <mergeCell ref="B131:C131"/>
    <mergeCell ref="B132:C132"/>
    <mergeCell ref="B133:C133"/>
    <mergeCell ref="B134:C134"/>
    <mergeCell ref="B135:C135"/>
    <mergeCell ref="B126:C126"/>
    <mergeCell ref="B127:C127"/>
    <mergeCell ref="B128:C128"/>
    <mergeCell ref="B129:C129"/>
    <mergeCell ref="B130:C130"/>
    <mergeCell ref="B121:C121"/>
    <mergeCell ref="B122:C122"/>
    <mergeCell ref="B123:C123"/>
    <mergeCell ref="B124:C124"/>
    <mergeCell ref="B125:C125"/>
    <mergeCell ref="B116:C116"/>
    <mergeCell ref="B117:C117"/>
    <mergeCell ref="B118:C118"/>
    <mergeCell ref="B119:C119"/>
    <mergeCell ref="B120:C120"/>
    <mergeCell ref="B111:C111"/>
    <mergeCell ref="B112:C112"/>
    <mergeCell ref="B113:C113"/>
    <mergeCell ref="B114:C114"/>
    <mergeCell ref="B115:C115"/>
    <mergeCell ref="B106:C106"/>
    <mergeCell ref="B107:C107"/>
    <mergeCell ref="B108:C108"/>
    <mergeCell ref="B109:C109"/>
    <mergeCell ref="B110:C110"/>
    <mergeCell ref="B101:C101"/>
    <mergeCell ref="B102:C102"/>
    <mergeCell ref="B103:C103"/>
    <mergeCell ref="B104:C104"/>
    <mergeCell ref="B105:C105"/>
    <mergeCell ref="B96:C96"/>
    <mergeCell ref="B97:C97"/>
    <mergeCell ref="B98:C98"/>
    <mergeCell ref="B99:C99"/>
    <mergeCell ref="B100:C100"/>
    <mergeCell ref="B91:C91"/>
    <mergeCell ref="B92:C92"/>
    <mergeCell ref="B93:C93"/>
    <mergeCell ref="B94:C94"/>
    <mergeCell ref="B95:C95"/>
    <mergeCell ref="B86:C86"/>
    <mergeCell ref="B87:C87"/>
    <mergeCell ref="B88:C88"/>
    <mergeCell ref="B89:C89"/>
    <mergeCell ref="B90:C90"/>
    <mergeCell ref="B81:C81"/>
    <mergeCell ref="B82:C82"/>
    <mergeCell ref="B83:C83"/>
    <mergeCell ref="B84:C84"/>
    <mergeCell ref="B85:C85"/>
    <mergeCell ref="B76:C76"/>
    <mergeCell ref="B77:C77"/>
    <mergeCell ref="B78:C78"/>
    <mergeCell ref="B79:C79"/>
    <mergeCell ref="B80:C80"/>
    <mergeCell ref="B71:C71"/>
    <mergeCell ref="B72:C72"/>
    <mergeCell ref="B73:C73"/>
    <mergeCell ref="B74:C74"/>
    <mergeCell ref="B75:C75"/>
    <mergeCell ref="B66:C66"/>
    <mergeCell ref="B67:C67"/>
    <mergeCell ref="B68:C68"/>
    <mergeCell ref="B69:C69"/>
    <mergeCell ref="B70:C70"/>
    <mergeCell ref="B61:C61"/>
    <mergeCell ref="B62:C62"/>
    <mergeCell ref="B63:C63"/>
    <mergeCell ref="B64:C64"/>
    <mergeCell ref="B65:C65"/>
    <mergeCell ref="B56:C56"/>
    <mergeCell ref="B57:C57"/>
    <mergeCell ref="B58:C58"/>
    <mergeCell ref="B59:C59"/>
    <mergeCell ref="B60:C60"/>
    <mergeCell ref="B51:C51"/>
    <mergeCell ref="B52:C52"/>
    <mergeCell ref="B53:C53"/>
    <mergeCell ref="B54:C54"/>
    <mergeCell ref="B55:C55"/>
    <mergeCell ref="B46:C46"/>
    <mergeCell ref="B47:C47"/>
    <mergeCell ref="B48:C48"/>
    <mergeCell ref="B49:C49"/>
    <mergeCell ref="B50:C50"/>
    <mergeCell ref="B43:C43"/>
    <mergeCell ref="B44:C44"/>
    <mergeCell ref="B45:C45"/>
    <mergeCell ref="B30:C30"/>
    <mergeCell ref="B31:C31"/>
    <mergeCell ref="B42:C42"/>
    <mergeCell ref="B37:C37"/>
    <mergeCell ref="B38:C38"/>
    <mergeCell ref="B39:C39"/>
    <mergeCell ref="B40:C40"/>
    <mergeCell ref="B41:C41"/>
    <mergeCell ref="B34:C34"/>
    <mergeCell ref="B24:C24"/>
    <mergeCell ref="B27:C27"/>
    <mergeCell ref="B226:I226"/>
    <mergeCell ref="F15:F16"/>
    <mergeCell ref="G15:G16"/>
    <mergeCell ref="A15:A16"/>
    <mergeCell ref="B15:C16"/>
    <mergeCell ref="D15:D16"/>
    <mergeCell ref="E15:E16"/>
    <mergeCell ref="I15:I16"/>
    <mergeCell ref="H15:H16"/>
    <mergeCell ref="B18:C18"/>
    <mergeCell ref="B20:C20"/>
    <mergeCell ref="B21:C21"/>
    <mergeCell ref="B22:C22"/>
    <mergeCell ref="B23:C23"/>
    <mergeCell ref="B25:C25"/>
    <mergeCell ref="B26:C26"/>
    <mergeCell ref="B32:C32"/>
    <mergeCell ref="B33:C33"/>
    <mergeCell ref="B35:C35"/>
    <mergeCell ref="B36:C36"/>
    <mergeCell ref="B28:C28"/>
    <mergeCell ref="B29:C29"/>
  </mergeCells>
  <conditionalFormatting sqref="A218:D224 I225">
    <cfRule type="expression" dxfId="161" priority="293" stopIfTrue="1">
      <formula>#REF!=1</formula>
    </cfRule>
  </conditionalFormatting>
  <conditionalFormatting sqref="A18 A35:A214 A20:A33">
    <cfRule type="expression" dxfId="160" priority="294" stopIfTrue="1">
      <formula>#REF!&gt;0</formula>
    </cfRule>
    <cfRule type="expression" dxfId="159" priority="295" stopIfTrue="1">
      <formula>#REF!&gt;0</formula>
    </cfRule>
    <cfRule type="expression" dxfId="158" priority="296" stopIfTrue="1">
      <formula>#REF!&gt;0</formula>
    </cfRule>
  </conditionalFormatting>
  <conditionalFormatting sqref="B214:C214 B35:B213 E35:E98 E21:E33 B20:B33">
    <cfRule type="expression" dxfId="157" priority="297" stopIfTrue="1">
      <formula>#REF!&gt;0</formula>
    </cfRule>
    <cfRule type="expression" dxfId="156" priority="298" stopIfTrue="1">
      <formula>#REF!&gt;0</formula>
    </cfRule>
    <cfRule type="expression" dxfId="155" priority="299" stopIfTrue="1">
      <formula>#REF!&gt;0</formula>
    </cfRule>
  </conditionalFormatting>
  <conditionalFormatting sqref="A217:D217 B218:C219 B221:C224 A219 A221">
    <cfRule type="expression" dxfId="154" priority="300" stopIfTrue="1">
      <formula>#REF!=1</formula>
    </cfRule>
  </conditionalFormatting>
  <conditionalFormatting sqref="D217:D224 B217:C219 B221:C224 A217:A224 F217:F224 H218:I219 H221:I224 I220 I217">
    <cfRule type="expression" dxfId="153" priority="301" stopIfTrue="1">
      <formula>#REF!=1</formula>
    </cfRule>
  </conditionalFormatting>
  <conditionalFormatting sqref="I218">
    <cfRule type="expression" dxfId="152" priority="291" stopIfTrue="1">
      <formula>#REF!=1</formula>
    </cfRule>
  </conditionalFormatting>
  <conditionalFormatting sqref="I220">
    <cfRule type="expression" dxfId="151" priority="290" stopIfTrue="1">
      <formula>#REF!=1</formula>
    </cfRule>
  </conditionalFormatting>
  <conditionalFormatting sqref="I222:I223">
    <cfRule type="expression" dxfId="150" priority="289" stopIfTrue="1">
      <formula>#REF!=1</formula>
    </cfRule>
  </conditionalFormatting>
  <conditionalFormatting sqref="I224">
    <cfRule type="expression" dxfId="149" priority="288" stopIfTrue="1">
      <formula>#REF!=1</formula>
    </cfRule>
  </conditionalFormatting>
  <conditionalFormatting sqref="I221">
    <cfRule type="expression" dxfId="148" priority="287" stopIfTrue="1">
      <formula>#REF!=1</formula>
    </cfRule>
  </conditionalFormatting>
  <conditionalFormatting sqref="I219">
    <cfRule type="expression" dxfId="147" priority="286" stopIfTrue="1">
      <formula>#REF!=1</formula>
    </cfRule>
  </conditionalFormatting>
  <conditionalFormatting sqref="A217 A219 A221">
    <cfRule type="expression" dxfId="146" priority="285" stopIfTrue="1">
      <formula>#REF!=1</formula>
    </cfRule>
  </conditionalFormatting>
  <conditionalFormatting sqref="B217:C217">
    <cfRule type="expression" dxfId="145" priority="284" stopIfTrue="1">
      <formula>#REF!=1</formula>
    </cfRule>
  </conditionalFormatting>
  <conditionalFormatting sqref="B220:C220">
    <cfRule type="expression" dxfId="144" priority="283" stopIfTrue="1">
      <formula>#REF!=1</formula>
    </cfRule>
  </conditionalFormatting>
  <conditionalFormatting sqref="B222:C223">
    <cfRule type="expression" dxfId="143" priority="282" stopIfTrue="1">
      <formula>#REF!=1</formula>
    </cfRule>
  </conditionalFormatting>
  <conditionalFormatting sqref="A218 A220 A222:A223">
    <cfRule type="expression" dxfId="142" priority="281" stopIfTrue="1">
      <formula>#REF!=1</formula>
    </cfRule>
  </conditionalFormatting>
  <conditionalFormatting sqref="A218 A220 A222:A223">
    <cfRule type="expression" dxfId="141" priority="280" stopIfTrue="1">
      <formula>#REF!=1</formula>
    </cfRule>
  </conditionalFormatting>
  <conditionalFormatting sqref="B221:C221">
    <cfRule type="expression" dxfId="140" priority="150" stopIfTrue="1">
      <formula>#REF!=1</formula>
    </cfRule>
  </conditionalFormatting>
  <conditionalFormatting sqref="B18 E18">
    <cfRule type="expression" dxfId="139" priority="48" stopIfTrue="1">
      <formula>#REF!&gt;0</formula>
    </cfRule>
    <cfRule type="expression" dxfId="138" priority="49" stopIfTrue="1">
      <formula>#REF!&gt;0</formula>
    </cfRule>
    <cfRule type="expression" dxfId="137" priority="50" stopIfTrue="1">
      <formula>#REF!&gt;0</formula>
    </cfRule>
  </conditionalFormatting>
  <conditionalFormatting sqref="E99:E213">
    <cfRule type="expression" dxfId="136" priority="36" stopIfTrue="1">
      <formula>#REF!&gt;0</formula>
    </cfRule>
    <cfRule type="expression" dxfId="135" priority="37" stopIfTrue="1">
      <formula>#REF!&gt;0</formula>
    </cfRule>
    <cfRule type="expression" dxfId="134" priority="38" stopIfTrue="1">
      <formula>#REF!&gt;0</formula>
    </cfRule>
  </conditionalFormatting>
  <conditionalFormatting sqref="A215">
    <cfRule type="expression" dxfId="133" priority="24" stopIfTrue="1">
      <formula>#REF!&gt;0</formula>
    </cfRule>
    <cfRule type="expression" dxfId="132" priority="25" stopIfTrue="1">
      <formula>#REF!&gt;0</formula>
    </cfRule>
    <cfRule type="expression" dxfId="131" priority="26" stopIfTrue="1">
      <formula>#REF!&gt;0</formula>
    </cfRule>
  </conditionalFormatting>
  <conditionalFormatting sqref="H220">
    <cfRule type="expression" dxfId="130" priority="23" stopIfTrue="1">
      <formula>#REF!=1</formula>
    </cfRule>
  </conditionalFormatting>
  <conditionalFormatting sqref="H217">
    <cfRule type="expression" dxfId="129" priority="22" stopIfTrue="1">
      <formula>#REF!=1</formula>
    </cfRule>
  </conditionalFormatting>
  <conditionalFormatting sqref="E20">
    <cfRule type="expression" dxfId="128" priority="16" stopIfTrue="1">
      <formula>#REF!&gt;0</formula>
    </cfRule>
    <cfRule type="expression" dxfId="127" priority="17" stopIfTrue="1">
      <formula>#REF!&gt;0</formula>
    </cfRule>
    <cfRule type="expression" dxfId="126" priority="18" stopIfTrue="1">
      <formula>#REF!&gt;0</formula>
    </cfRule>
  </conditionalFormatting>
  <conditionalFormatting sqref="A19">
    <cfRule type="expression" dxfId="125" priority="10" stopIfTrue="1">
      <formula>#REF!&gt;0</formula>
    </cfRule>
    <cfRule type="expression" dxfId="124" priority="11" stopIfTrue="1">
      <formula>#REF!&gt;0</formula>
    </cfRule>
    <cfRule type="expression" dxfId="123" priority="12" stopIfTrue="1">
      <formula>#REF!&gt;0</formula>
    </cfRule>
  </conditionalFormatting>
  <conditionalFormatting sqref="B19">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E19">
    <cfRule type="expression" dxfId="119" priority="7" stopIfTrue="1">
      <formula>#REF!&gt;0</formula>
    </cfRule>
    <cfRule type="expression" dxfId="118" priority="8" stopIfTrue="1">
      <formula>#REF!&gt;0</formula>
    </cfRule>
    <cfRule type="expression" dxfId="117" priority="9" stopIfTrue="1">
      <formula>#REF!&gt;0</formula>
    </cfRule>
  </conditionalFormatting>
  <conditionalFormatting sqref="A34">
    <cfRule type="expression" dxfId="116" priority="1" stopIfTrue="1">
      <formula>#REF!&gt;0</formula>
    </cfRule>
    <cfRule type="expression" dxfId="115" priority="2" stopIfTrue="1">
      <formula>#REF!&gt;0</formula>
    </cfRule>
    <cfRule type="expression" dxfId="114" priority="3" stopIfTrue="1">
      <formula>#REF!&gt;0</formula>
    </cfRule>
  </conditionalFormatting>
  <conditionalFormatting sqref="E34 B34">
    <cfRule type="expression" dxfId="113" priority="4" stopIfTrue="1">
      <formula>#REF!&gt;0</formula>
    </cfRule>
    <cfRule type="expression" dxfId="112" priority="5" stopIfTrue="1">
      <formula>#REF!&gt;0</formula>
    </cfRule>
    <cfRule type="expression" dxfId="111" priority="6" stopIfTrue="1">
      <formula>#REF!&gt;0</formula>
    </cfRule>
  </conditionalFormatting>
  <pageMargins left="1.1811023622047245" right="0.78740157480314965" top="0.98425196850393704" bottom="0.78740157480314965" header="0.39370078740157483" footer="0.39370078740157483"/>
  <pageSetup paperSize="9" scale="5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3" tint="0.59999389629810485"/>
  </sheetPr>
  <dimension ref="A1:CA46"/>
  <sheetViews>
    <sheetView showZeros="0" view="pageBreakPreview" topLeftCell="A10" zoomScaleNormal="100" zoomScaleSheetLayoutView="100" workbookViewId="0">
      <selection activeCell="G20" sqref="G20"/>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8" width="15.7109375" style="8" customWidth="1"/>
    <col min="9" max="9" width="14.42578125" style="8" bestFit="1" customWidth="1"/>
    <col min="10" max="10" width="10.7109375" style="8" customWidth="1"/>
    <col min="11" max="30" width="10.7109375" style="171" customWidth="1"/>
    <col min="31" max="79" width="11.42578125" style="171"/>
    <col min="80" max="16384" width="11.42578125" style="8"/>
  </cols>
  <sheetData>
    <row r="1" spans="1:79" s="2" customFormat="1" ht="20.100000000000001" customHeight="1" x14ac:dyDescent="0.2">
      <c r="A1" s="3" t="s">
        <v>11</v>
      </c>
      <c r="B1" s="3"/>
      <c r="C1" s="3" t="str">
        <f>Comitente</f>
        <v>DIRECCIÓN PROVINCIAL RED DE GAS</v>
      </c>
      <c r="D1" s="4"/>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row>
    <row r="2" spans="1:79" s="5" customFormat="1" ht="20.100000000000001" customHeight="1" x14ac:dyDescent="0.2">
      <c r="A2" s="11" t="s">
        <v>12</v>
      </c>
      <c r="B2" s="11"/>
      <c r="C2" s="11" t="str">
        <f>Obra</f>
        <v>RED DE MEDIA PRESIÓN LOTEO CENTENARIO Y VILLA VIRGEN DEL ROSARIO</v>
      </c>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row>
    <row r="3" spans="1:79" s="5" customFormat="1" ht="20.100000000000001" customHeight="1" x14ac:dyDescent="0.2">
      <c r="A3" s="11" t="s">
        <v>16</v>
      </c>
      <c r="B3" s="11"/>
      <c r="C3" s="11" t="str">
        <f>Ubicación</f>
        <v>Departamento Chimbas</v>
      </c>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row>
    <row r="4" spans="1:79" s="5" customFormat="1" ht="20.100000000000001" customHeight="1" x14ac:dyDescent="0.2">
      <c r="A4" s="11" t="s">
        <v>2130</v>
      </c>
      <c r="B4" s="12"/>
      <c r="C4" s="112">
        <f>Licitación_N°</f>
        <v>0</v>
      </c>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row>
    <row r="5" spans="1:79" s="5" customFormat="1" ht="20.100000000000001" customHeight="1" x14ac:dyDescent="0.2">
      <c r="A5" s="11" t="s">
        <v>17</v>
      </c>
      <c r="B5" s="12"/>
      <c r="C5" s="113">
        <f>Plazo_Obra</f>
        <v>90</v>
      </c>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row>
    <row r="6" spans="1:79" s="5" customFormat="1" ht="20.100000000000001" customHeight="1" x14ac:dyDescent="0.2">
      <c r="A6" s="11" t="s">
        <v>13</v>
      </c>
      <c r="B6" s="11"/>
      <c r="C6" s="11">
        <f>Contratista</f>
        <v>0</v>
      </c>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row>
    <row r="7" spans="1:79" s="2" customFormat="1" ht="20.100000000000001" customHeight="1" x14ac:dyDescent="0.2">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row>
    <row r="8" spans="1:79" s="2" customFormat="1" ht="20.100000000000001" customHeight="1" x14ac:dyDescent="0.2">
      <c r="A8" s="457" t="s">
        <v>45</v>
      </c>
      <c r="B8" s="458"/>
      <c r="C8" s="458"/>
      <c r="D8" s="459"/>
      <c r="E8" s="7"/>
      <c r="F8" s="7"/>
      <c r="G8" s="7"/>
      <c r="H8" s="7"/>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row>
    <row r="10" spans="1:79" ht="20.100000000000001" customHeight="1" x14ac:dyDescent="0.2">
      <c r="A10" s="462" t="s">
        <v>1117</v>
      </c>
      <c r="B10" s="460" t="s">
        <v>0</v>
      </c>
      <c r="C10" s="460"/>
      <c r="D10" s="463" t="s">
        <v>15</v>
      </c>
      <c r="E10" s="93"/>
      <c r="F10" s="460" t="s">
        <v>20</v>
      </c>
      <c r="G10" s="460"/>
      <c r="H10" s="460"/>
      <c r="I10" s="62"/>
      <c r="J10" s="461" t="s">
        <v>19</v>
      </c>
    </row>
    <row r="11" spans="1:79" ht="20.100000000000001" customHeight="1" x14ac:dyDescent="0.2">
      <c r="A11" s="462"/>
      <c r="B11" s="460"/>
      <c r="C11" s="460"/>
      <c r="D11" s="463"/>
      <c r="E11" s="93">
        <v>0</v>
      </c>
      <c r="F11" s="70">
        <v>1</v>
      </c>
      <c r="G11" s="70">
        <f>F11+1</f>
        <v>2</v>
      </c>
      <c r="H11" s="70">
        <f>G11+1</f>
        <v>3</v>
      </c>
      <c r="I11" s="63"/>
      <c r="J11" s="461"/>
    </row>
    <row r="12" spans="1:79" ht="20.100000000000001" customHeight="1" x14ac:dyDescent="0.2">
      <c r="A12" s="71"/>
      <c r="B12" s="97"/>
      <c r="C12" s="97"/>
      <c r="D12" s="98"/>
      <c r="E12" s="93"/>
      <c r="F12" s="72"/>
      <c r="G12" s="103"/>
      <c r="H12" s="103"/>
      <c r="I12" s="63"/>
      <c r="J12" s="123"/>
    </row>
    <row r="13" spans="1:79" ht="20.100000000000001" customHeight="1" x14ac:dyDescent="0.2">
      <c r="A13" s="337">
        <f>CyP!A18</f>
        <v>1</v>
      </c>
      <c r="B13" s="466" t="str">
        <f t="shared" ref="B13:B36" si="0">IFERROR(VLOOKUP(A13,Tabla_CyP,2,FALSE),"")</f>
        <v>TRABAJOS PRELIMINARES</v>
      </c>
      <c r="C13" s="467"/>
      <c r="D13" s="13">
        <f t="shared" ref="D13:D36" si="1">IFERROR(VLOOKUP(A13,Tabla_CyP,9,FALSE),0)</f>
        <v>0</v>
      </c>
      <c r="E13" s="74"/>
      <c r="F13" s="168"/>
      <c r="G13" s="168"/>
      <c r="H13" s="168"/>
      <c r="I13" s="64"/>
      <c r="J13" s="65">
        <f t="shared" ref="J13:J37" si="2">SUM(F13:H13)</f>
        <v>0</v>
      </c>
    </row>
    <row r="14" spans="1:79" ht="30" customHeight="1" x14ac:dyDescent="0.2">
      <c r="A14" s="96" t="str">
        <f>CyP!A19</f>
        <v>1.1</v>
      </c>
      <c r="B14" s="464" t="str">
        <f>IFERROR(VLOOKUP(A14,Tabla_CyP,2,FALSE),"")</f>
        <v>Presentación de la Documentación ante la Distribuidora de Gas Cuyana</v>
      </c>
      <c r="C14" s="465"/>
      <c r="D14" s="361">
        <f t="shared" si="1"/>
        <v>0</v>
      </c>
      <c r="E14" s="74"/>
      <c r="F14" s="364"/>
      <c r="G14" s="364"/>
      <c r="H14" s="364"/>
      <c r="I14" s="64"/>
      <c r="J14" s="367">
        <f t="shared" si="2"/>
        <v>0</v>
      </c>
    </row>
    <row r="15" spans="1:79" ht="31.5" customHeight="1" x14ac:dyDescent="0.2">
      <c r="A15" s="96" t="str">
        <f>CyP!A20</f>
        <v>1.2</v>
      </c>
      <c r="B15" s="464" t="str">
        <f t="shared" si="0"/>
        <v>Aprobación Proyecto Constructivo en Ecogas (Redes de Pe/Ac de Media Presión)</v>
      </c>
      <c r="C15" s="465"/>
      <c r="D15" s="361">
        <f t="shared" si="1"/>
        <v>0</v>
      </c>
      <c r="E15" s="94"/>
      <c r="F15" s="364"/>
      <c r="G15" s="364"/>
      <c r="H15" s="364">
        <v>0</v>
      </c>
      <c r="I15" s="66"/>
      <c r="J15" s="367">
        <f t="shared" si="2"/>
        <v>0</v>
      </c>
    </row>
    <row r="16" spans="1:79" ht="20.100000000000001" customHeight="1" x14ac:dyDescent="0.2">
      <c r="A16" s="96" t="str">
        <f>CyP!A21</f>
        <v>1.3</v>
      </c>
      <c r="B16" s="464" t="str">
        <f t="shared" si="0"/>
        <v xml:space="preserve">Cartel de Obra </v>
      </c>
      <c r="C16" s="465"/>
      <c r="D16" s="361">
        <f t="shared" si="1"/>
        <v>0</v>
      </c>
      <c r="E16" s="94"/>
      <c r="F16" s="364"/>
      <c r="G16" s="364"/>
      <c r="H16" s="364"/>
      <c r="I16" s="66"/>
      <c r="J16" s="367">
        <f t="shared" si="2"/>
        <v>0</v>
      </c>
    </row>
    <row r="17" spans="1:10" ht="20.100000000000001" customHeight="1" x14ac:dyDescent="0.2">
      <c r="A17" s="337">
        <f>CyP!A22</f>
        <v>2</v>
      </c>
      <c r="B17" s="466" t="str">
        <f t="shared" si="0"/>
        <v>CAÑERÍAS</v>
      </c>
      <c r="C17" s="467"/>
      <c r="D17" s="361">
        <f t="shared" si="1"/>
        <v>0</v>
      </c>
      <c r="E17" s="94"/>
      <c r="F17" s="364"/>
      <c r="G17" s="364"/>
      <c r="H17" s="364"/>
      <c r="I17" s="66"/>
      <c r="J17" s="367">
        <f t="shared" si="2"/>
        <v>0</v>
      </c>
    </row>
    <row r="18" spans="1:10" ht="28.5" customHeight="1" x14ac:dyDescent="0.2">
      <c r="A18" s="96" t="str">
        <f>CyP!A23</f>
        <v>2.1</v>
      </c>
      <c r="B18" s="464" t="str">
        <f t="shared" si="0"/>
        <v xml:space="preserve">Provision y Colocación de  Caño PE p/red de media presion 50 mm diam. </v>
      </c>
      <c r="C18" s="465"/>
      <c r="D18" s="361">
        <f t="shared" si="1"/>
        <v>0</v>
      </c>
      <c r="E18" s="94"/>
      <c r="F18" s="364"/>
      <c r="G18" s="364"/>
      <c r="H18" s="364"/>
      <c r="I18" s="66"/>
      <c r="J18" s="367">
        <f t="shared" si="2"/>
        <v>0</v>
      </c>
    </row>
    <row r="19" spans="1:10" ht="28.5" customHeight="1" x14ac:dyDescent="0.2">
      <c r="A19" s="96" t="str">
        <f>CyP!A24</f>
        <v>2.2</v>
      </c>
      <c r="B19" s="464" t="str">
        <f t="shared" ref="B19" si="3">IFERROR(VLOOKUP(A19,Tabla_CyP,2,FALSE),"")</f>
        <v xml:space="preserve">Provision y Colocación de  Caño PE p/red de media presion 63 mm diam. </v>
      </c>
      <c r="C19" s="465"/>
      <c r="D19" s="361">
        <f t="shared" ref="D19" si="4">IFERROR(VLOOKUP(A19,Tabla_CyP,9,FALSE),0)</f>
        <v>0</v>
      </c>
      <c r="E19" s="94"/>
      <c r="F19" s="364"/>
      <c r="G19" s="364"/>
      <c r="H19" s="364"/>
      <c r="I19" s="66"/>
      <c r="J19" s="367"/>
    </row>
    <row r="20" spans="1:10" ht="32.25" customHeight="1" x14ac:dyDescent="0.2">
      <c r="A20" s="96" t="str">
        <f>CyP!A25</f>
        <v>2.3</v>
      </c>
      <c r="B20" s="464" t="str">
        <f t="shared" si="0"/>
        <v xml:space="preserve">Provisión y Colocación de Accesorios PE  (63,50) </v>
      </c>
      <c r="C20" s="465"/>
      <c r="D20" s="361">
        <f t="shared" si="1"/>
        <v>0</v>
      </c>
      <c r="E20" s="94"/>
      <c r="F20" s="364"/>
      <c r="G20" s="364"/>
      <c r="H20" s="364"/>
      <c r="I20" s="66"/>
      <c r="J20" s="367">
        <f t="shared" si="2"/>
        <v>0</v>
      </c>
    </row>
    <row r="21" spans="1:10" ht="27.75" customHeight="1" x14ac:dyDescent="0.2">
      <c r="A21" s="96" t="str">
        <f>CyP!A26</f>
        <v>2.4</v>
      </c>
      <c r="B21" s="464" t="str">
        <f t="shared" si="0"/>
        <v>Provisión y Colocación de Malla de advertencia 15 cm</v>
      </c>
      <c r="C21" s="465"/>
      <c r="D21" s="361">
        <f t="shared" si="1"/>
        <v>0</v>
      </c>
      <c r="E21" s="94"/>
      <c r="F21" s="364"/>
      <c r="G21" s="364"/>
      <c r="H21" s="364"/>
      <c r="I21" s="66"/>
      <c r="J21" s="367">
        <f t="shared" si="2"/>
        <v>0</v>
      </c>
    </row>
    <row r="22" spans="1:10" ht="27.75" customHeight="1" x14ac:dyDescent="0.2">
      <c r="A22" s="96" t="str">
        <f>CyP!A27</f>
        <v>2.5</v>
      </c>
      <c r="B22" s="464" t="str">
        <f t="shared" ref="B22" si="5">IFERROR(VLOOKUP(A22,Tabla_CyP,2,FALSE),"")</f>
        <v>Excavación de zanja para la instalación de cañeria PE -Red Media Presión</v>
      </c>
      <c r="C22" s="465"/>
      <c r="D22" s="361">
        <f t="shared" si="1"/>
        <v>0</v>
      </c>
      <c r="E22" s="94"/>
      <c r="F22" s="364"/>
      <c r="G22" s="364"/>
      <c r="H22" s="364"/>
      <c r="I22" s="66"/>
      <c r="J22" s="367">
        <f t="shared" si="2"/>
        <v>0</v>
      </c>
    </row>
    <row r="23" spans="1:10" ht="20.100000000000001" customHeight="1" x14ac:dyDescent="0.2">
      <c r="A23" s="96" t="str">
        <f>CyP!A28</f>
        <v>2.6</v>
      </c>
      <c r="B23" s="464" t="str">
        <f t="shared" si="0"/>
        <v>Provisión e Instalación de Servicios Integrales Domiciliarios</v>
      </c>
      <c r="C23" s="465"/>
      <c r="D23" s="361">
        <f t="shared" si="1"/>
        <v>0</v>
      </c>
      <c r="E23" s="94"/>
      <c r="F23" s="364"/>
      <c r="G23" s="364"/>
      <c r="H23" s="364"/>
      <c r="I23" s="66"/>
      <c r="J23" s="367">
        <f t="shared" si="2"/>
        <v>0</v>
      </c>
    </row>
    <row r="24" spans="1:10" ht="27" customHeight="1" x14ac:dyDescent="0.2">
      <c r="A24" s="96" t="str">
        <f>CyP!A29</f>
        <v>2.7</v>
      </c>
      <c r="B24" s="464" t="str">
        <f t="shared" si="0"/>
        <v>Tapado  y Compactación de zanja cañeria PE Red media presión</v>
      </c>
      <c r="C24" s="465"/>
      <c r="D24" s="361">
        <f t="shared" si="1"/>
        <v>0</v>
      </c>
      <c r="E24" s="94"/>
      <c r="F24" s="364"/>
      <c r="G24" s="364"/>
      <c r="H24" s="364"/>
      <c r="I24" s="66"/>
      <c r="J24" s="367">
        <f t="shared" si="2"/>
        <v>0</v>
      </c>
    </row>
    <row r="25" spans="1:10" ht="20.100000000000001" customHeight="1" x14ac:dyDescent="0.2">
      <c r="A25" s="96" t="str">
        <f>CyP!A30</f>
        <v>2.8</v>
      </c>
      <c r="B25" s="464" t="str">
        <f t="shared" si="0"/>
        <v>Rotura de calle de hormigon /  asfalto / veredas</v>
      </c>
      <c r="C25" s="465"/>
      <c r="D25" s="361">
        <f t="shared" si="1"/>
        <v>0</v>
      </c>
      <c r="E25" s="94"/>
      <c r="F25" s="364"/>
      <c r="G25" s="364"/>
      <c r="H25" s="364"/>
      <c r="I25" s="66"/>
      <c r="J25" s="367">
        <f t="shared" si="2"/>
        <v>0</v>
      </c>
    </row>
    <row r="26" spans="1:10" ht="27.75" customHeight="1" x14ac:dyDescent="0.2">
      <c r="A26" s="96" t="str">
        <f>CyP!A31</f>
        <v>2.9</v>
      </c>
      <c r="B26" s="464" t="str">
        <f t="shared" si="0"/>
        <v>Reparacion de calle de hormigon / asfalto / veredas</v>
      </c>
      <c r="C26" s="465"/>
      <c r="D26" s="361">
        <f t="shared" si="1"/>
        <v>0</v>
      </c>
      <c r="E26" s="94"/>
      <c r="F26" s="364"/>
      <c r="G26" s="364"/>
      <c r="H26" s="364"/>
      <c r="I26" s="66"/>
      <c r="J26" s="367">
        <f t="shared" si="2"/>
        <v>0</v>
      </c>
    </row>
    <row r="27" spans="1:10" ht="20.100000000000001" customHeight="1" x14ac:dyDescent="0.2">
      <c r="A27" s="96" t="str">
        <f>CyP!A32</f>
        <v>2.10</v>
      </c>
      <c r="B27" s="464" t="str">
        <f t="shared" si="0"/>
        <v>Prueba de hermeticidad cañeria PE - Red media presión</v>
      </c>
      <c r="C27" s="465"/>
      <c r="D27" s="361">
        <f t="shared" si="1"/>
        <v>0</v>
      </c>
      <c r="E27" s="94"/>
      <c r="F27" s="364"/>
      <c r="G27" s="364"/>
      <c r="H27" s="364"/>
      <c r="I27" s="66"/>
      <c r="J27" s="367">
        <f t="shared" si="2"/>
        <v>0</v>
      </c>
    </row>
    <row r="28" spans="1:10" ht="25.5" customHeight="1" x14ac:dyDescent="0.2">
      <c r="A28" s="337">
        <f>CyP!A33</f>
        <v>3</v>
      </c>
      <c r="B28" s="466" t="str">
        <f t="shared" si="0"/>
        <v>TRABAJOS FINALES</v>
      </c>
      <c r="C28" s="467"/>
      <c r="D28" s="361">
        <f t="shared" si="1"/>
        <v>0</v>
      </c>
      <c r="E28" s="94"/>
      <c r="F28" s="364"/>
      <c r="G28" s="364"/>
      <c r="H28" s="364"/>
      <c r="I28" s="66"/>
      <c r="J28" s="367">
        <f t="shared" si="2"/>
        <v>0</v>
      </c>
    </row>
    <row r="29" spans="1:10" ht="20.100000000000001" customHeight="1" x14ac:dyDescent="0.2">
      <c r="A29" s="96" t="str">
        <f>CyP!A34</f>
        <v>3.1</v>
      </c>
      <c r="B29" s="464" t="str">
        <f>IFERROR(VLOOKUP(A29,Tabla_CyP,2,FALSE),"")</f>
        <v>Hablitacion de red media presion PE/Ac</v>
      </c>
      <c r="C29" s="465"/>
      <c r="D29" s="361">
        <f t="shared" si="1"/>
        <v>0</v>
      </c>
      <c r="E29" s="94"/>
      <c r="F29" s="364"/>
      <c r="G29" s="364"/>
      <c r="H29" s="364"/>
      <c r="I29" s="66"/>
      <c r="J29" s="367">
        <f t="shared" si="2"/>
        <v>0</v>
      </c>
    </row>
    <row r="30" spans="1:10" ht="20.100000000000001" customHeight="1" x14ac:dyDescent="0.2">
      <c r="A30" s="96" t="str">
        <f>CyP!A35</f>
        <v>3.2</v>
      </c>
      <c r="B30" s="464" t="str">
        <f>IFERROR(VLOOKUP(A30,Tabla_CyP,2,FALSE),"")</f>
        <v>Limpieza de Obra</v>
      </c>
      <c r="C30" s="465"/>
      <c r="D30" s="361">
        <f t="shared" si="1"/>
        <v>0</v>
      </c>
      <c r="E30" s="94"/>
      <c r="F30" s="364"/>
      <c r="G30" s="364"/>
      <c r="H30" s="364"/>
      <c r="I30" s="66"/>
      <c r="J30" s="367">
        <f t="shared" si="2"/>
        <v>0</v>
      </c>
    </row>
    <row r="31" spans="1:10" ht="26.25" customHeight="1" x14ac:dyDescent="0.2">
      <c r="A31" s="96" t="str">
        <f>CyP!A36</f>
        <v>3.3</v>
      </c>
      <c r="B31" s="464" t="str">
        <f t="shared" ref="B31" si="6">IFERROR(VLOOKUP(A31,Tabla_CyP,2,FALSE),"")</f>
        <v>Doc. conforme a obra Aprobada por Ecogas (Cañería PE/Ac Red Media Presión)</v>
      </c>
      <c r="C31" s="465"/>
      <c r="D31" s="361">
        <f t="shared" si="1"/>
        <v>0</v>
      </c>
      <c r="E31" s="94"/>
      <c r="F31" s="364"/>
      <c r="G31" s="364"/>
      <c r="H31" s="364"/>
      <c r="I31" s="66"/>
      <c r="J31" s="367">
        <f t="shared" si="2"/>
        <v>0</v>
      </c>
    </row>
    <row r="32" spans="1:10" ht="20.100000000000001" customHeight="1" x14ac:dyDescent="0.2">
      <c r="A32" s="337">
        <f>CyP!A37</f>
        <v>0</v>
      </c>
      <c r="B32" s="466" t="str">
        <f t="shared" si="0"/>
        <v/>
      </c>
      <c r="C32" s="467"/>
      <c r="D32" s="361">
        <f t="shared" si="1"/>
        <v>0</v>
      </c>
      <c r="E32" s="94"/>
      <c r="F32" s="364"/>
      <c r="G32" s="364"/>
      <c r="H32" s="364"/>
      <c r="I32" s="66"/>
      <c r="J32" s="367">
        <f t="shared" si="2"/>
        <v>0</v>
      </c>
    </row>
    <row r="33" spans="1:10" ht="20.100000000000001" customHeight="1" x14ac:dyDescent="0.2">
      <c r="A33" s="96">
        <f>CyP!A38</f>
        <v>0</v>
      </c>
      <c r="B33" s="464" t="str">
        <f t="shared" si="0"/>
        <v/>
      </c>
      <c r="C33" s="465"/>
      <c r="D33" s="361">
        <f t="shared" si="1"/>
        <v>0</v>
      </c>
      <c r="E33" s="94"/>
      <c r="F33" s="364"/>
      <c r="G33" s="364"/>
      <c r="H33" s="364"/>
      <c r="I33" s="66"/>
      <c r="J33" s="367">
        <f t="shared" si="2"/>
        <v>0</v>
      </c>
    </row>
    <row r="34" spans="1:10" ht="20.100000000000001" customHeight="1" x14ac:dyDescent="0.2">
      <c r="A34" s="96">
        <f>CyP!A39</f>
        <v>0</v>
      </c>
      <c r="B34" s="464" t="str">
        <f t="shared" si="0"/>
        <v/>
      </c>
      <c r="C34" s="465"/>
      <c r="D34" s="361">
        <f t="shared" si="1"/>
        <v>0</v>
      </c>
      <c r="E34" s="94"/>
      <c r="F34" s="364"/>
      <c r="G34" s="364"/>
      <c r="H34" s="364"/>
      <c r="I34" s="66"/>
      <c r="J34" s="367">
        <f t="shared" si="2"/>
        <v>0</v>
      </c>
    </row>
    <row r="35" spans="1:10" ht="30.75" customHeight="1" x14ac:dyDescent="0.2">
      <c r="A35" s="96">
        <f>CyP!A40</f>
        <v>0</v>
      </c>
      <c r="B35" s="464" t="str">
        <f t="shared" si="0"/>
        <v/>
      </c>
      <c r="C35" s="465"/>
      <c r="D35" s="361">
        <f t="shared" si="1"/>
        <v>0</v>
      </c>
      <c r="E35" s="94"/>
      <c r="F35" s="365"/>
      <c r="G35" s="365"/>
      <c r="H35" s="365"/>
      <c r="I35" s="66"/>
      <c r="J35" s="367">
        <f t="shared" si="2"/>
        <v>0</v>
      </c>
    </row>
    <row r="36" spans="1:10" ht="20.100000000000001" customHeight="1" x14ac:dyDescent="0.2">
      <c r="A36" s="96">
        <f>CyP!A41</f>
        <v>0</v>
      </c>
      <c r="B36" s="464" t="str">
        <f t="shared" si="0"/>
        <v/>
      </c>
      <c r="C36" s="465"/>
      <c r="D36" s="361">
        <f t="shared" si="1"/>
        <v>0</v>
      </c>
      <c r="E36" s="94"/>
      <c r="F36" s="167"/>
      <c r="G36" s="167"/>
      <c r="H36" s="167"/>
      <c r="I36" s="66"/>
      <c r="J36" s="65">
        <f t="shared" si="2"/>
        <v>0</v>
      </c>
    </row>
    <row r="37" spans="1:10" ht="20.100000000000001" customHeight="1" x14ac:dyDescent="0.2">
      <c r="A37" s="99" t="s">
        <v>3</v>
      </c>
      <c r="B37" s="73" t="s">
        <v>3</v>
      </c>
      <c r="C37" s="73"/>
      <c r="D37" s="362" t="s">
        <v>4</v>
      </c>
      <c r="E37" s="74"/>
      <c r="F37" s="101"/>
      <c r="G37" s="102"/>
      <c r="H37" s="102"/>
      <c r="J37" s="67">
        <f t="shared" si="2"/>
        <v>0</v>
      </c>
    </row>
    <row r="38" spans="1:10" ht="20.100000000000001" customHeight="1" x14ac:dyDescent="0.2">
      <c r="A38" s="99" t="s">
        <v>3</v>
      </c>
      <c r="B38" s="97" t="s">
        <v>10</v>
      </c>
      <c r="C38" s="100"/>
      <c r="D38" s="363">
        <f>SUM(D13:D37)</f>
        <v>0</v>
      </c>
      <c r="E38" s="95"/>
      <c r="F38" s="75"/>
      <c r="G38" s="75"/>
      <c r="H38" s="75"/>
    </row>
    <row r="39" spans="1:10" ht="20.100000000000001" customHeight="1" x14ac:dyDescent="0.2">
      <c r="A39" s="5"/>
      <c r="B39" s="5"/>
      <c r="C39" s="5"/>
      <c r="D39" s="5"/>
      <c r="E39" s="5"/>
      <c r="F39" s="5"/>
      <c r="G39" s="5"/>
      <c r="H39" s="5"/>
    </row>
    <row r="40" spans="1:10" ht="20.100000000000001" customHeight="1" x14ac:dyDescent="0.2">
      <c r="A40" s="5"/>
      <c r="B40" s="5"/>
      <c r="C40" s="5"/>
      <c r="D40" s="76" t="s">
        <v>21</v>
      </c>
      <c r="E40" s="5">
        <v>0</v>
      </c>
      <c r="F40" s="366">
        <f>SUMPRODUCT($D$13:$D$36,F13:F36)</f>
        <v>0</v>
      </c>
      <c r="G40" s="366">
        <f t="shared" ref="G40:H40" si="7">SUMPRODUCT($D$13:$D$36,G13:G36)</f>
        <v>0</v>
      </c>
      <c r="H40" s="366">
        <f t="shared" si="7"/>
        <v>0</v>
      </c>
      <c r="I40" s="68"/>
    </row>
    <row r="41" spans="1:10" ht="20.100000000000001" customHeight="1" x14ac:dyDescent="0.2">
      <c r="A41" s="5"/>
      <c r="B41" s="5"/>
      <c r="C41" s="5"/>
      <c r="D41" s="76" t="s">
        <v>22</v>
      </c>
      <c r="E41" s="5">
        <v>0</v>
      </c>
      <c r="F41" s="366">
        <f>E41+F40</f>
        <v>0</v>
      </c>
      <c r="G41" s="366">
        <f t="shared" ref="G41:H41" si="8">F41+G40</f>
        <v>0</v>
      </c>
      <c r="H41" s="366">
        <f t="shared" si="8"/>
        <v>0</v>
      </c>
      <c r="I41" s="68"/>
    </row>
    <row r="42" spans="1:10" ht="20.100000000000001" customHeight="1" x14ac:dyDescent="0.2">
      <c r="A42" s="5"/>
      <c r="B42" s="5"/>
      <c r="C42" s="5"/>
      <c r="D42" s="77"/>
      <c r="E42" s="78" t="s">
        <v>1143</v>
      </c>
      <c r="F42" s="5"/>
      <c r="G42" s="5"/>
      <c r="H42" s="5"/>
    </row>
    <row r="43" spans="1:10" ht="20.100000000000001" customHeight="1" x14ac:dyDescent="0.2">
      <c r="A43" s="5"/>
      <c r="B43" s="5"/>
      <c r="C43" s="5"/>
      <c r="D43" s="76" t="s">
        <v>23</v>
      </c>
      <c r="E43" s="340">
        <f>Anticipo_Financiero*Monto_Oferta</f>
        <v>0</v>
      </c>
      <c r="F43" s="340">
        <f t="shared" ref="F43:H43" si="9">(Monto_Oferta*F40)-$E$43*F40</f>
        <v>0</v>
      </c>
      <c r="G43" s="340">
        <f t="shared" si="9"/>
        <v>0</v>
      </c>
      <c r="H43" s="340">
        <f t="shared" si="9"/>
        <v>0</v>
      </c>
      <c r="I43" s="9"/>
      <c r="J43" s="9"/>
    </row>
    <row r="44" spans="1:10" ht="20.100000000000001" customHeight="1" x14ac:dyDescent="0.2">
      <c r="A44" s="5"/>
      <c r="B44" s="5"/>
      <c r="C44" s="5"/>
      <c r="D44" s="76" t="s">
        <v>1114</v>
      </c>
      <c r="E44" s="340">
        <f>E43</f>
        <v>0</v>
      </c>
      <c r="F44" s="340">
        <f>E44+F43</f>
        <v>0</v>
      </c>
      <c r="G44" s="340">
        <f t="shared" ref="G44:H44" si="10">F44+G43</f>
        <v>0</v>
      </c>
      <c r="H44" s="340">
        <f t="shared" si="10"/>
        <v>0</v>
      </c>
      <c r="I44" s="9"/>
    </row>
    <row r="45" spans="1:10" ht="20.100000000000001" customHeight="1" x14ac:dyDescent="0.2">
      <c r="E45" s="69">
        <v>0</v>
      </c>
    </row>
    <row r="46" spans="1:10" ht="20.100000000000001" customHeight="1" x14ac:dyDescent="0.2">
      <c r="E46" s="69">
        <v>0</v>
      </c>
    </row>
  </sheetData>
  <mergeCells count="30">
    <mergeCell ref="B35:C35"/>
    <mergeCell ref="B36:C36"/>
    <mergeCell ref="B34:C34"/>
    <mergeCell ref="B25:C25"/>
    <mergeCell ref="B26:C26"/>
    <mergeCell ref="B27:C27"/>
    <mergeCell ref="B28:C28"/>
    <mergeCell ref="B31:C31"/>
    <mergeCell ref="B32:C32"/>
    <mergeCell ref="B33:C33"/>
    <mergeCell ref="B29:C29"/>
    <mergeCell ref="B30:C30"/>
    <mergeCell ref="B20:C20"/>
    <mergeCell ref="B21:C21"/>
    <mergeCell ref="B23:C23"/>
    <mergeCell ref="B24:C24"/>
    <mergeCell ref="B13:C13"/>
    <mergeCell ref="B15:C15"/>
    <mergeCell ref="B16:C16"/>
    <mergeCell ref="B17:C17"/>
    <mergeCell ref="B18:C18"/>
    <mergeCell ref="B14:C14"/>
    <mergeCell ref="B22:C22"/>
    <mergeCell ref="B19:C19"/>
    <mergeCell ref="A8:D8"/>
    <mergeCell ref="F10:H10"/>
    <mergeCell ref="J10:J11"/>
    <mergeCell ref="A10:A11"/>
    <mergeCell ref="B10:C11"/>
    <mergeCell ref="D10:D11"/>
  </mergeCells>
  <conditionalFormatting sqref="A13:B13 A32:A38 B32:B36 A15:A28">
    <cfRule type="expression" dxfId="110" priority="189" stopIfTrue="1">
      <formula>#REF!&gt;0</formula>
    </cfRule>
    <cfRule type="expression" dxfId="109" priority="190" stopIfTrue="1">
      <formula>#REF!&gt;0</formula>
    </cfRule>
    <cfRule type="expression" dxfId="108" priority="191" stopIfTrue="1">
      <formula>#REF!&gt;0</formula>
    </cfRule>
  </conditionalFormatting>
  <conditionalFormatting sqref="B37:C37">
    <cfRule type="expression" dxfId="107" priority="192" stopIfTrue="1">
      <formula>#REF!&gt;0</formula>
    </cfRule>
    <cfRule type="expression" dxfId="106" priority="193" stopIfTrue="1">
      <formula>#REF!&gt;0</formula>
    </cfRule>
    <cfRule type="expression" dxfId="105" priority="194" stopIfTrue="1">
      <formula>#REF!&gt;0</formula>
    </cfRule>
  </conditionalFormatting>
  <conditionalFormatting sqref="B15:B28">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14">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4">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9">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29">
    <cfRule type="expression" dxfId="92" priority="22" stopIfTrue="1">
      <formula>#REF!&gt;0</formula>
    </cfRule>
    <cfRule type="expression" dxfId="91" priority="23" stopIfTrue="1">
      <formula>#REF!&gt;0</formula>
    </cfRule>
    <cfRule type="expression" dxfId="90" priority="24" stopIfTrue="1">
      <formula>#REF!&gt;0</formula>
    </cfRule>
  </conditionalFormatting>
  <conditionalFormatting sqref="A30">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31">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B31">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3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1.1811023622047245" right="0.78740157480314965" top="1.3779527559055118" bottom="0.78740157480314965" header="0.78740157480314965" footer="0.39370078740157483"/>
  <pageSetup paperSize="9" scale="57"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theme="3" tint="0.59999389629810485"/>
    <pageSetUpPr fitToPage="1"/>
  </sheetPr>
  <dimension ref="B3:M5"/>
  <sheetViews>
    <sheetView showGridLines="0" zoomScale="90" zoomScaleNormal="90" zoomScaleSheetLayoutView="75" workbookViewId="0">
      <selection activeCell="B3" sqref="B3:M3"/>
    </sheetView>
  </sheetViews>
  <sheetFormatPr baseColWidth="10" defaultColWidth="10.7109375" defaultRowHeight="15" x14ac:dyDescent="0.25"/>
  <cols>
    <col min="1" max="16384" width="10.7109375" style="1"/>
  </cols>
  <sheetData>
    <row r="3" spans="2:13" ht="23.25" x14ac:dyDescent="0.35">
      <c r="B3" s="468" t="str">
        <f>"OBRA: " &amp; UPPER(Obra)</f>
        <v>OBRA: RED DE MEDIA PRESIÓN LOTEO CENTENARIO Y VILLA VIRGEN DEL ROSARIO</v>
      </c>
      <c r="C3" s="468"/>
      <c r="D3" s="468"/>
      <c r="E3" s="468"/>
      <c r="F3" s="468"/>
      <c r="G3" s="468"/>
      <c r="H3" s="468"/>
      <c r="I3" s="468"/>
      <c r="J3" s="468"/>
      <c r="K3" s="468"/>
      <c r="L3" s="468"/>
      <c r="M3" s="468"/>
    </row>
    <row r="4" spans="2:13" ht="23.25" x14ac:dyDescent="0.35">
      <c r="C4" s="468" t="s">
        <v>1157</v>
      </c>
      <c r="D4" s="468"/>
      <c r="E4" s="468"/>
      <c r="F4" s="468"/>
      <c r="G4" s="468"/>
      <c r="H4" s="468"/>
      <c r="I4" s="468"/>
      <c r="J4" s="468"/>
      <c r="K4" s="468"/>
      <c r="L4" s="468"/>
    </row>
    <row r="5" spans="2:13" ht="23.25" x14ac:dyDescent="0.35">
      <c r="C5" s="468" t="s">
        <v>1158</v>
      </c>
      <c r="D5" s="468"/>
      <c r="E5" s="468"/>
      <c r="F5" s="468"/>
      <c r="G5" s="468"/>
      <c r="H5" s="468"/>
      <c r="I5" s="468"/>
      <c r="J5" s="468"/>
      <c r="K5" s="468"/>
      <c r="L5" s="468"/>
    </row>
  </sheetData>
  <mergeCells count="3">
    <mergeCell ref="C4:L4"/>
    <mergeCell ref="C5:L5"/>
    <mergeCell ref="B3:M3"/>
  </mergeCells>
  <pageMargins left="0.78740157480314965" right="0.78740157480314965" top="1.3779527559055118" bottom="0.78740157480314965" header="0.78740157480314965" footer="0.39370078740157483"/>
  <pageSetup paperSize="9" scale="70"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theme="3" tint="0.59999389629810485"/>
    <pageSetUpPr fitToPage="1"/>
  </sheetPr>
  <dimension ref="C1:K3"/>
  <sheetViews>
    <sheetView showGridLines="0" zoomScale="70" zoomScaleNormal="70" zoomScaleSheetLayoutView="75" workbookViewId="0">
      <selection activeCell="C320" sqref="C320"/>
    </sheetView>
  </sheetViews>
  <sheetFormatPr baseColWidth="10" defaultColWidth="11.42578125" defaultRowHeight="15" x14ac:dyDescent="0.25"/>
  <cols>
    <col min="1" max="2" width="11.42578125" style="1"/>
    <col min="3" max="10" width="13.28515625" style="1" bestFit="1" customWidth="1"/>
    <col min="11" max="11" width="13.28515625" style="1" customWidth="1"/>
    <col min="12" max="12" width="23.28515625" style="1" customWidth="1"/>
    <col min="13" max="33" width="13.28515625" style="1" bestFit="1" customWidth="1"/>
    <col min="34" max="34" width="14.42578125" style="1" bestFit="1" customWidth="1"/>
    <col min="35" max="35" width="13.5703125" style="1" bestFit="1" customWidth="1"/>
    <col min="36" max="36" width="15.140625" style="1" customWidth="1"/>
    <col min="37" max="38" width="11.42578125" style="1"/>
    <col min="39" max="39" width="18.7109375" style="1" customWidth="1"/>
    <col min="40" max="43" width="11.42578125" style="1"/>
    <col min="44" max="44" width="14.42578125" style="1" bestFit="1" customWidth="1"/>
    <col min="45" max="16384" width="11.42578125" style="1"/>
  </cols>
  <sheetData>
    <row r="1" spans="3:11" ht="23.25" x14ac:dyDescent="0.35">
      <c r="C1" s="469" t="str">
        <f>"OBRA: " &amp; UPPER(Obra)</f>
        <v>OBRA: RED DE MEDIA PRESIÓN LOTEO CENTENARIO Y VILLA VIRGEN DEL ROSARIO</v>
      </c>
      <c r="D1" s="469"/>
      <c r="E1" s="469"/>
      <c r="F1" s="469"/>
      <c r="G1" s="469"/>
      <c r="H1" s="469"/>
      <c r="I1" s="469"/>
      <c r="J1" s="469"/>
      <c r="K1" s="342"/>
    </row>
    <row r="2" spans="3:11" ht="23.25" x14ac:dyDescent="0.35">
      <c r="C2" s="468" t="s">
        <v>1159</v>
      </c>
      <c r="D2" s="468"/>
      <c r="E2" s="468"/>
      <c r="F2" s="468"/>
      <c r="G2" s="468"/>
      <c r="H2" s="468"/>
      <c r="I2" s="468"/>
      <c r="J2" s="468"/>
      <c r="K2" s="341"/>
    </row>
    <row r="3" spans="3:11" ht="23.25" x14ac:dyDescent="0.35">
      <c r="C3" s="468" t="s">
        <v>1160</v>
      </c>
      <c r="D3" s="468"/>
      <c r="E3" s="468"/>
      <c r="F3" s="468"/>
      <c r="G3" s="468"/>
      <c r="H3" s="468"/>
      <c r="I3" s="468"/>
      <c r="J3" s="468"/>
      <c r="K3" s="34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2"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H78"/>
  <sheetViews>
    <sheetView showZeros="0" workbookViewId="0">
      <selection activeCell="A15" sqref="A15:B1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3.85546875" style="2" bestFit="1" customWidth="1"/>
    <col min="8" max="16384" width="11.42578125" style="2"/>
  </cols>
  <sheetData>
    <row r="1" spans="1:6" ht="20.100000000000001" customHeight="1" x14ac:dyDescent="0.2">
      <c r="A1" s="3" t="s">
        <v>11</v>
      </c>
      <c r="B1" s="3" t="str">
        <f>Comitente</f>
        <v>DIRECCIÓN PROVINCIAL RED DE GAS</v>
      </c>
      <c r="E1" s="4"/>
    </row>
    <row r="2" spans="1:6" s="5" customFormat="1" ht="20.100000000000001" customHeight="1" x14ac:dyDescent="0.2">
      <c r="A2" s="11" t="s">
        <v>12</v>
      </c>
      <c r="B2" s="11" t="str">
        <f>Obra</f>
        <v>RED DE MEDIA PRESIÓN LOTEO CENTENARIO Y VILLA VIRGEN DEL ROSARIO</v>
      </c>
    </row>
    <row r="3" spans="1:6" s="5" customFormat="1" ht="20.100000000000001" customHeight="1" x14ac:dyDescent="0.2">
      <c r="A3" s="11" t="s">
        <v>16</v>
      </c>
      <c r="B3" s="11" t="str">
        <f>Ubicación</f>
        <v>Departamento Chimbas</v>
      </c>
    </row>
    <row r="4" spans="1:6" s="5" customFormat="1" ht="20.100000000000001" customHeight="1" x14ac:dyDescent="0.2">
      <c r="A4" s="11" t="s">
        <v>2132</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482" t="s">
        <v>40</v>
      </c>
      <c r="B7" s="483"/>
      <c r="C7" s="483"/>
      <c r="D7" s="483"/>
      <c r="E7" s="484"/>
    </row>
    <row r="8" spans="1:6" ht="20.100000000000001" customHeight="1" x14ac:dyDescent="0.2">
      <c r="A8" s="485" t="s">
        <v>721</v>
      </c>
      <c r="B8" s="486"/>
      <c r="C8" s="487"/>
      <c r="D8" s="487"/>
      <c r="E8" s="488"/>
    </row>
    <row r="9" spans="1:6" ht="20.100000000000001" customHeight="1" x14ac:dyDescent="0.2">
      <c r="A9" s="481"/>
      <c r="B9" s="481"/>
    </row>
    <row r="10" spans="1:6" ht="20.100000000000001" customHeight="1" x14ac:dyDescent="0.2">
      <c r="A10" s="476"/>
      <c r="B10" s="477"/>
      <c r="C10" s="105" t="s">
        <v>44</v>
      </c>
      <c r="D10" s="106" t="s">
        <v>41</v>
      </c>
      <c r="E10" s="106" t="s">
        <v>42</v>
      </c>
    </row>
    <row r="11" spans="1:6" ht="20.100000000000001" customHeight="1" x14ac:dyDescent="0.2">
      <c r="A11" s="474" t="s">
        <v>1147</v>
      </c>
      <c r="B11" s="475"/>
      <c r="C11" s="125">
        <f>ROUND(SUBTOTAL(9,C12:C34),2)</f>
        <v>0</v>
      </c>
      <c r="D11" s="14">
        <f>SUBTOTAL(9,D12:D34)</f>
        <v>0</v>
      </c>
      <c r="E11" s="10"/>
    </row>
    <row r="12" spans="1:6" ht="20.100000000000001" customHeight="1" x14ac:dyDescent="0.2">
      <c r="A12" s="472"/>
      <c r="B12" s="473"/>
      <c r="C12" s="201"/>
      <c r="D12" s="13">
        <f t="shared" ref="D12:D34" si="0">IFERROR(C12/GG_Obra,0)</f>
        <v>0</v>
      </c>
      <c r="E12" s="13">
        <f t="shared" ref="E12:E34" si="1">IFERROR(C12/GG_Pesos,0)</f>
        <v>0</v>
      </c>
    </row>
    <row r="13" spans="1:6" ht="20.100000000000001" customHeight="1" x14ac:dyDescent="0.2">
      <c r="A13" s="472"/>
      <c r="B13" s="473"/>
      <c r="C13" s="201"/>
      <c r="D13" s="13">
        <f t="shared" si="0"/>
        <v>0</v>
      </c>
      <c r="E13" s="13">
        <f t="shared" si="1"/>
        <v>0</v>
      </c>
    </row>
    <row r="14" spans="1:6" ht="20.100000000000001" customHeight="1" x14ac:dyDescent="0.2">
      <c r="A14" s="472"/>
      <c r="B14" s="473"/>
      <c r="C14" s="201"/>
      <c r="D14" s="13">
        <f t="shared" si="0"/>
        <v>0</v>
      </c>
      <c r="E14" s="13">
        <f t="shared" si="1"/>
        <v>0</v>
      </c>
    </row>
    <row r="15" spans="1:6" ht="20.100000000000001" customHeight="1" x14ac:dyDescent="0.2">
      <c r="A15" s="472"/>
      <c r="B15" s="473"/>
      <c r="C15" s="201"/>
      <c r="D15" s="13">
        <f t="shared" si="0"/>
        <v>0</v>
      </c>
      <c r="E15" s="13">
        <f t="shared" si="1"/>
        <v>0</v>
      </c>
    </row>
    <row r="16" spans="1:6" ht="20.100000000000001" customHeight="1" x14ac:dyDescent="0.2">
      <c r="A16" s="472"/>
      <c r="B16" s="473"/>
      <c r="C16" s="201"/>
      <c r="D16" s="13">
        <f t="shared" si="0"/>
        <v>0</v>
      </c>
      <c r="E16" s="13">
        <f t="shared" si="1"/>
        <v>0</v>
      </c>
    </row>
    <row r="17" spans="1:5" ht="20.100000000000001" customHeight="1" x14ac:dyDescent="0.2">
      <c r="A17" s="489"/>
      <c r="B17" s="490"/>
      <c r="C17" s="126"/>
      <c r="D17" s="13">
        <f t="shared" si="0"/>
        <v>0</v>
      </c>
      <c r="E17" s="13">
        <f t="shared" si="1"/>
        <v>0</v>
      </c>
    </row>
    <row r="18" spans="1:5" ht="20.100000000000001" customHeight="1" x14ac:dyDescent="0.2">
      <c r="A18" s="476"/>
      <c r="B18" s="477"/>
      <c r="C18" s="126"/>
      <c r="D18" s="13">
        <f t="shared" si="0"/>
        <v>0</v>
      </c>
      <c r="E18" s="13">
        <f t="shared" si="1"/>
        <v>0</v>
      </c>
    </row>
    <row r="19" spans="1:5" ht="20.100000000000001" customHeight="1" x14ac:dyDescent="0.2">
      <c r="A19" s="476"/>
      <c r="B19" s="477"/>
      <c r="C19" s="126"/>
      <c r="D19" s="13">
        <f t="shared" si="0"/>
        <v>0</v>
      </c>
      <c r="E19" s="13">
        <f t="shared" si="1"/>
        <v>0</v>
      </c>
    </row>
    <row r="20" spans="1:5" ht="20.100000000000001" hidden="1" customHeight="1" x14ac:dyDescent="0.2">
      <c r="A20" s="476"/>
      <c r="B20" s="477"/>
      <c r="C20" s="126"/>
      <c r="D20" s="13">
        <f t="shared" si="0"/>
        <v>0</v>
      </c>
      <c r="E20" s="13">
        <f t="shared" si="1"/>
        <v>0</v>
      </c>
    </row>
    <row r="21" spans="1:5" ht="20.100000000000001" hidden="1" customHeight="1" x14ac:dyDescent="0.2">
      <c r="A21" s="476"/>
      <c r="B21" s="477"/>
      <c r="C21" s="126"/>
      <c r="D21" s="13">
        <f t="shared" si="0"/>
        <v>0</v>
      </c>
      <c r="E21" s="13">
        <f t="shared" si="1"/>
        <v>0</v>
      </c>
    </row>
    <row r="22" spans="1:5" ht="20.100000000000001" hidden="1" customHeight="1" x14ac:dyDescent="0.2">
      <c r="A22" s="476"/>
      <c r="B22" s="477"/>
      <c r="C22" s="126"/>
      <c r="D22" s="13">
        <f t="shared" si="0"/>
        <v>0</v>
      </c>
      <c r="E22" s="13">
        <f t="shared" si="1"/>
        <v>0</v>
      </c>
    </row>
    <row r="23" spans="1:5" ht="20.100000000000001" hidden="1" customHeight="1" x14ac:dyDescent="0.2">
      <c r="A23" s="476"/>
      <c r="B23" s="477"/>
      <c r="C23" s="126"/>
      <c r="D23" s="13">
        <f t="shared" si="0"/>
        <v>0</v>
      </c>
      <c r="E23" s="13">
        <f t="shared" si="1"/>
        <v>0</v>
      </c>
    </row>
    <row r="24" spans="1:5" ht="20.100000000000001" hidden="1" customHeight="1" x14ac:dyDescent="0.2">
      <c r="A24" s="476"/>
      <c r="B24" s="477"/>
      <c r="C24" s="126"/>
      <c r="D24" s="13">
        <f t="shared" si="0"/>
        <v>0</v>
      </c>
      <c r="E24" s="13">
        <f t="shared" si="1"/>
        <v>0</v>
      </c>
    </row>
    <row r="25" spans="1:5" ht="20.100000000000001" hidden="1" customHeight="1" x14ac:dyDescent="0.2">
      <c r="A25" s="476"/>
      <c r="B25" s="477"/>
      <c r="C25" s="126"/>
      <c r="D25" s="13">
        <f>IFERROR(C25/GG_Obra,0)</f>
        <v>0</v>
      </c>
      <c r="E25" s="13">
        <f>IFERROR(C25/GG_Pesos,0)</f>
        <v>0</v>
      </c>
    </row>
    <row r="26" spans="1:5" ht="20.100000000000001" hidden="1" customHeight="1" x14ac:dyDescent="0.2">
      <c r="A26" s="476"/>
      <c r="B26" s="477"/>
      <c r="C26" s="126"/>
      <c r="D26" s="13">
        <f>IFERROR(C26/GG_Obra,0)</f>
        <v>0</v>
      </c>
      <c r="E26" s="13">
        <f>IFERROR(C26/GG_Pesos,0)</f>
        <v>0</v>
      </c>
    </row>
    <row r="27" spans="1:5" ht="20.100000000000001" hidden="1" customHeight="1" x14ac:dyDescent="0.2">
      <c r="A27" s="476"/>
      <c r="B27" s="477"/>
      <c r="C27" s="126"/>
      <c r="D27" s="13">
        <f>IFERROR(C27/GG_Obra,0)</f>
        <v>0</v>
      </c>
      <c r="E27" s="13">
        <f>IFERROR(C27/GG_Pesos,0)</f>
        <v>0</v>
      </c>
    </row>
    <row r="28" spans="1:5" ht="20.100000000000001" hidden="1" customHeight="1" x14ac:dyDescent="0.2">
      <c r="A28" s="476"/>
      <c r="B28" s="477"/>
      <c r="C28" s="126"/>
      <c r="D28" s="13">
        <f>IFERROR(C28/GG_Obra,0)</f>
        <v>0</v>
      </c>
      <c r="E28" s="13">
        <f>IFERROR(C28/GG_Pesos,0)</f>
        <v>0</v>
      </c>
    </row>
    <row r="29" spans="1:5" ht="20.100000000000001" hidden="1" customHeight="1" x14ac:dyDescent="0.2">
      <c r="A29" s="476"/>
      <c r="B29" s="477"/>
      <c r="C29" s="126"/>
      <c r="D29" s="13">
        <f t="shared" si="0"/>
        <v>0</v>
      </c>
      <c r="E29" s="13">
        <f t="shared" si="1"/>
        <v>0</v>
      </c>
    </row>
    <row r="30" spans="1:5" ht="20.100000000000001" hidden="1" customHeight="1" x14ac:dyDescent="0.2">
      <c r="A30" s="476"/>
      <c r="B30" s="477"/>
      <c r="C30" s="126"/>
      <c r="D30" s="13">
        <f t="shared" si="0"/>
        <v>0</v>
      </c>
      <c r="E30" s="13">
        <f t="shared" si="1"/>
        <v>0</v>
      </c>
    </row>
    <row r="31" spans="1:5" ht="20.100000000000001" hidden="1" customHeight="1" x14ac:dyDescent="0.2">
      <c r="A31" s="476"/>
      <c r="B31" s="477"/>
      <c r="C31" s="126"/>
      <c r="D31" s="13">
        <f t="shared" si="0"/>
        <v>0</v>
      </c>
      <c r="E31" s="13">
        <f t="shared" si="1"/>
        <v>0</v>
      </c>
    </row>
    <row r="32" spans="1:5" ht="20.100000000000001" hidden="1" customHeight="1" x14ac:dyDescent="0.2">
      <c r="A32" s="476"/>
      <c r="B32" s="477"/>
      <c r="C32" s="126"/>
      <c r="D32" s="13">
        <f t="shared" si="0"/>
        <v>0</v>
      </c>
      <c r="E32" s="13">
        <f t="shared" si="1"/>
        <v>0</v>
      </c>
    </row>
    <row r="33" spans="1:5" ht="20.100000000000001" hidden="1" customHeight="1" x14ac:dyDescent="0.2">
      <c r="A33" s="476"/>
      <c r="B33" s="477"/>
      <c r="C33" s="126"/>
      <c r="D33" s="13">
        <f t="shared" si="0"/>
        <v>0</v>
      </c>
      <c r="E33" s="13">
        <f t="shared" si="1"/>
        <v>0</v>
      </c>
    </row>
    <row r="34" spans="1:5" ht="20.100000000000001" hidden="1" customHeight="1" x14ac:dyDescent="0.2">
      <c r="A34" s="476"/>
      <c r="B34" s="477"/>
      <c r="C34" s="126"/>
      <c r="D34" s="13">
        <f t="shared" si="0"/>
        <v>0</v>
      </c>
      <c r="E34" s="13">
        <f t="shared" si="1"/>
        <v>0</v>
      </c>
    </row>
    <row r="35" spans="1:5" ht="20.100000000000001" hidden="1" customHeight="1" x14ac:dyDescent="0.2">
      <c r="A35" s="480"/>
      <c r="B35" s="481"/>
      <c r="E35" s="108"/>
    </row>
    <row r="36" spans="1:5" ht="20.100000000000001" customHeight="1" x14ac:dyDescent="0.2">
      <c r="A36" s="474" t="s">
        <v>43</v>
      </c>
      <c r="B36" s="475"/>
      <c r="C36" s="125">
        <f>ROUND(SUBTOTAL(9,C37:C73),2)</f>
        <v>0</v>
      </c>
      <c r="D36" s="14">
        <f>SUBTOTAL(9,D37:D80)</f>
        <v>0</v>
      </c>
      <c r="E36" s="10"/>
    </row>
    <row r="37" spans="1:5" ht="20.100000000000001" customHeight="1" x14ac:dyDescent="0.2">
      <c r="A37" s="478"/>
      <c r="B37" s="479"/>
      <c r="C37" s="199"/>
      <c r="D37" s="13">
        <f>IFERROR(C37/GG_Empresa,0)</f>
        <v>0</v>
      </c>
      <c r="E37" s="13">
        <f>IFERROR(C37/GG_Pesos,0)</f>
        <v>0</v>
      </c>
    </row>
    <row r="38" spans="1:5" ht="20.100000000000001" customHeight="1" x14ac:dyDescent="0.2">
      <c r="A38" s="478"/>
      <c r="B38" s="479"/>
      <c r="C38" s="199"/>
      <c r="D38" s="13">
        <f>IFERROR(C38/GG_Empresa,0)</f>
        <v>0</v>
      </c>
      <c r="E38" s="13">
        <f>IFERROR(C38/GG_Pesos,0)</f>
        <v>0</v>
      </c>
    </row>
    <row r="39" spans="1:5" ht="20.100000000000001" customHeight="1" x14ac:dyDescent="0.2">
      <c r="A39" s="478"/>
      <c r="B39" s="479"/>
      <c r="C39" s="199"/>
      <c r="D39" s="13">
        <f>IFERROR(C39/GG_Empresa,0)</f>
        <v>0</v>
      </c>
      <c r="E39" s="13">
        <f>IFERROR(C39/GG_Pesos,0)</f>
        <v>0</v>
      </c>
    </row>
    <row r="40" spans="1:5" ht="20.100000000000001" customHeight="1" x14ac:dyDescent="0.2">
      <c r="A40" s="478"/>
      <c r="B40" s="479"/>
      <c r="C40" s="199"/>
      <c r="D40" s="13">
        <f>IFERROR(C40/GG_Empresa,0)</f>
        <v>0</v>
      </c>
      <c r="E40" s="13">
        <f>IFERROR(C40/GG_Pesos,0)</f>
        <v>0</v>
      </c>
    </row>
    <row r="41" spans="1:5" ht="20.100000000000001" customHeight="1" x14ac:dyDescent="0.2">
      <c r="A41" s="478"/>
      <c r="B41" s="479"/>
      <c r="C41" s="199"/>
      <c r="D41" s="13">
        <f t="shared" ref="D41:D60" si="2">IFERROR(C41/GG_Empresa,0)</f>
        <v>0</v>
      </c>
      <c r="E41" s="13">
        <f t="shared" ref="E41:E60" si="3">IFERROR(C41/GG_Pesos,0)</f>
        <v>0</v>
      </c>
    </row>
    <row r="42" spans="1:5" ht="20.100000000000001" customHeight="1" x14ac:dyDescent="0.2">
      <c r="A42" s="470"/>
      <c r="B42" s="471"/>
      <c r="C42" s="199"/>
      <c r="D42" s="13">
        <f t="shared" si="2"/>
        <v>0</v>
      </c>
      <c r="E42" s="13">
        <f t="shared" si="3"/>
        <v>0</v>
      </c>
    </row>
    <row r="43" spans="1:5" ht="20.100000000000001" customHeight="1" x14ac:dyDescent="0.2">
      <c r="A43" s="470"/>
      <c r="B43" s="471"/>
      <c r="C43" s="199"/>
      <c r="D43" s="13">
        <f t="shared" si="2"/>
        <v>0</v>
      </c>
      <c r="E43" s="13">
        <f t="shared" si="3"/>
        <v>0</v>
      </c>
    </row>
    <row r="44" spans="1:5" ht="20.100000000000001" customHeight="1" x14ac:dyDescent="0.2">
      <c r="A44" s="470"/>
      <c r="B44" s="471"/>
      <c r="C44" s="199"/>
      <c r="D44" s="13">
        <f t="shared" si="2"/>
        <v>0</v>
      </c>
      <c r="E44" s="13">
        <f t="shared" si="3"/>
        <v>0</v>
      </c>
    </row>
    <row r="45" spans="1:5" ht="20.100000000000001" customHeight="1" x14ac:dyDescent="0.2">
      <c r="A45" s="470"/>
      <c r="B45" s="471"/>
      <c r="C45" s="199"/>
      <c r="D45" s="13">
        <f t="shared" si="2"/>
        <v>0</v>
      </c>
      <c r="E45" s="13">
        <f t="shared" si="3"/>
        <v>0</v>
      </c>
    </row>
    <row r="46" spans="1:5" ht="20.100000000000001" customHeight="1" x14ac:dyDescent="0.2">
      <c r="A46" s="470"/>
      <c r="B46" s="471"/>
      <c r="C46" s="199"/>
      <c r="D46" s="13">
        <f t="shared" si="2"/>
        <v>0</v>
      </c>
      <c r="E46" s="13">
        <f t="shared" si="3"/>
        <v>0</v>
      </c>
    </row>
    <row r="47" spans="1:5" ht="20.100000000000001" customHeight="1" x14ac:dyDescent="0.2">
      <c r="A47" s="197"/>
      <c r="B47" s="198"/>
      <c r="C47" s="199"/>
      <c r="D47" s="13">
        <f t="shared" si="2"/>
        <v>0</v>
      </c>
      <c r="E47" s="13">
        <f t="shared" si="3"/>
        <v>0</v>
      </c>
    </row>
    <row r="48" spans="1:5" ht="20.100000000000001" customHeight="1" x14ac:dyDescent="0.2">
      <c r="A48" s="197"/>
      <c r="B48" s="198"/>
      <c r="C48" s="199"/>
      <c r="D48" s="13">
        <f t="shared" si="2"/>
        <v>0</v>
      </c>
      <c r="E48" s="13">
        <f t="shared" si="3"/>
        <v>0</v>
      </c>
    </row>
    <row r="49" spans="1:5" ht="20.100000000000001" customHeight="1" x14ac:dyDescent="0.2">
      <c r="A49" s="197"/>
      <c r="B49" s="198"/>
      <c r="C49" s="199"/>
      <c r="D49" s="13">
        <f t="shared" si="2"/>
        <v>0</v>
      </c>
      <c r="E49" s="13">
        <f t="shared" si="3"/>
        <v>0</v>
      </c>
    </row>
    <row r="50" spans="1:5" ht="20.100000000000001" customHeight="1" x14ac:dyDescent="0.2">
      <c r="A50" s="197"/>
      <c r="B50" s="198"/>
      <c r="C50" s="199"/>
      <c r="D50" s="13">
        <f t="shared" si="2"/>
        <v>0</v>
      </c>
      <c r="E50" s="13">
        <f t="shared" si="3"/>
        <v>0</v>
      </c>
    </row>
    <row r="51" spans="1:5" ht="20.100000000000001" hidden="1" customHeight="1" x14ac:dyDescent="0.2">
      <c r="A51" s="197"/>
      <c r="B51" s="198"/>
      <c r="C51" s="199"/>
      <c r="D51" s="13">
        <f t="shared" si="2"/>
        <v>0</v>
      </c>
      <c r="E51" s="13">
        <f t="shared" si="3"/>
        <v>0</v>
      </c>
    </row>
    <row r="52" spans="1:5" ht="20.100000000000001" hidden="1" customHeight="1" x14ac:dyDescent="0.2">
      <c r="A52" s="197"/>
      <c r="B52" s="198"/>
      <c r="C52" s="199"/>
      <c r="D52" s="13">
        <f t="shared" si="2"/>
        <v>0</v>
      </c>
      <c r="E52" s="13">
        <f t="shared" si="3"/>
        <v>0</v>
      </c>
    </row>
    <row r="53" spans="1:5" ht="20.100000000000001" hidden="1" customHeight="1" x14ac:dyDescent="0.2">
      <c r="A53" s="197"/>
      <c r="B53" s="198"/>
      <c r="C53" s="199"/>
      <c r="D53" s="13">
        <f t="shared" si="2"/>
        <v>0</v>
      </c>
      <c r="E53" s="13">
        <f t="shared" si="3"/>
        <v>0</v>
      </c>
    </row>
    <row r="54" spans="1:5" ht="20.100000000000001" hidden="1" customHeight="1" x14ac:dyDescent="0.2">
      <c r="A54" s="197"/>
      <c r="B54" s="198"/>
      <c r="C54" s="199"/>
      <c r="D54" s="13">
        <f t="shared" si="2"/>
        <v>0</v>
      </c>
      <c r="E54" s="13">
        <f t="shared" si="3"/>
        <v>0</v>
      </c>
    </row>
    <row r="55" spans="1:5" ht="20.100000000000001" hidden="1" customHeight="1" x14ac:dyDescent="0.2">
      <c r="A55" s="197"/>
      <c r="B55" s="198"/>
      <c r="C55" s="199"/>
      <c r="D55" s="13">
        <f t="shared" si="2"/>
        <v>0</v>
      </c>
      <c r="E55" s="13">
        <f t="shared" si="3"/>
        <v>0</v>
      </c>
    </row>
    <row r="56" spans="1:5" ht="20.100000000000001" hidden="1" customHeight="1" x14ac:dyDescent="0.2">
      <c r="A56" s="197"/>
      <c r="B56" s="198"/>
      <c r="C56" s="199"/>
      <c r="D56" s="13">
        <f t="shared" si="2"/>
        <v>0</v>
      </c>
      <c r="E56" s="13">
        <f t="shared" si="3"/>
        <v>0</v>
      </c>
    </row>
    <row r="57" spans="1:5" ht="20.100000000000001" hidden="1" customHeight="1" x14ac:dyDescent="0.2">
      <c r="A57" s="197"/>
      <c r="B57" s="198"/>
      <c r="C57" s="199"/>
      <c r="D57" s="13">
        <f t="shared" si="2"/>
        <v>0</v>
      </c>
      <c r="E57" s="13">
        <f t="shared" si="3"/>
        <v>0</v>
      </c>
    </row>
    <row r="58" spans="1:5" ht="20.100000000000001" hidden="1" customHeight="1" x14ac:dyDescent="0.2">
      <c r="A58" s="197"/>
      <c r="B58" s="200"/>
      <c r="C58" s="199"/>
      <c r="D58" s="13">
        <f t="shared" si="2"/>
        <v>0</v>
      </c>
      <c r="E58" s="13">
        <f t="shared" si="3"/>
        <v>0</v>
      </c>
    </row>
    <row r="59" spans="1:5" ht="20.100000000000001" hidden="1" customHeight="1" x14ac:dyDescent="0.2">
      <c r="A59" s="197"/>
      <c r="B59" s="200"/>
      <c r="C59" s="199"/>
      <c r="D59" s="13">
        <f t="shared" si="2"/>
        <v>0</v>
      </c>
      <c r="E59" s="13">
        <f t="shared" si="3"/>
        <v>0</v>
      </c>
    </row>
    <row r="60" spans="1:5" ht="20.100000000000001" hidden="1" customHeight="1" x14ac:dyDescent="0.2">
      <c r="A60" s="197"/>
      <c r="B60" s="200"/>
      <c r="C60" s="199"/>
      <c r="D60" s="13">
        <f t="shared" si="2"/>
        <v>0</v>
      </c>
      <c r="E60" s="13">
        <f t="shared" si="3"/>
        <v>0</v>
      </c>
    </row>
    <row r="61" spans="1:5" ht="20.100000000000001" hidden="1" customHeight="1" x14ac:dyDescent="0.2">
      <c r="A61" s="197"/>
      <c r="B61" s="200"/>
      <c r="C61" s="199"/>
      <c r="D61" s="13">
        <f t="shared" ref="D61:D73" si="4">IFERROR(C61/GG_Empresa,0)</f>
        <v>0</v>
      </c>
      <c r="E61" s="13">
        <f t="shared" ref="E61:E73" si="5">IFERROR(C61/GG_Pesos,0)</f>
        <v>0</v>
      </c>
    </row>
    <row r="62" spans="1:5" ht="20.100000000000001" hidden="1" customHeight="1" x14ac:dyDescent="0.2">
      <c r="A62" s="197"/>
      <c r="B62" s="200"/>
      <c r="C62" s="199"/>
      <c r="D62" s="13">
        <f t="shared" si="4"/>
        <v>0</v>
      </c>
      <c r="E62" s="13">
        <f t="shared" si="5"/>
        <v>0</v>
      </c>
    </row>
    <row r="63" spans="1:5" ht="20.100000000000001" hidden="1" customHeight="1" x14ac:dyDescent="0.2">
      <c r="A63" s="197"/>
      <c r="B63" s="200"/>
      <c r="C63" s="199"/>
      <c r="D63" s="13">
        <f t="shared" si="4"/>
        <v>0</v>
      </c>
      <c r="E63" s="13">
        <f t="shared" si="5"/>
        <v>0</v>
      </c>
    </row>
    <row r="64" spans="1:5" ht="20.100000000000001" hidden="1" customHeight="1" x14ac:dyDescent="0.2">
      <c r="A64" s="197"/>
      <c r="B64" s="200"/>
      <c r="C64" s="199"/>
      <c r="D64" s="13">
        <f t="shared" si="4"/>
        <v>0</v>
      </c>
      <c r="E64" s="13">
        <f t="shared" si="5"/>
        <v>0</v>
      </c>
    </row>
    <row r="65" spans="1:8" ht="20.100000000000001" hidden="1" customHeight="1" x14ac:dyDescent="0.2">
      <c r="A65" s="197"/>
      <c r="B65" s="200"/>
      <c r="C65" s="199"/>
      <c r="D65" s="13">
        <f t="shared" si="4"/>
        <v>0</v>
      </c>
      <c r="E65" s="13">
        <f t="shared" si="5"/>
        <v>0</v>
      </c>
    </row>
    <row r="66" spans="1:8" ht="20.100000000000001" hidden="1" customHeight="1" x14ac:dyDescent="0.2">
      <c r="A66" s="197"/>
      <c r="B66" s="200"/>
      <c r="C66" s="199"/>
      <c r="D66" s="13">
        <f t="shared" si="4"/>
        <v>0</v>
      </c>
      <c r="E66" s="13">
        <f t="shared" si="5"/>
        <v>0</v>
      </c>
    </row>
    <row r="67" spans="1:8" ht="20.100000000000001" hidden="1" customHeight="1" x14ac:dyDescent="0.2">
      <c r="A67" s="197"/>
      <c r="B67" s="200"/>
      <c r="C67" s="199"/>
      <c r="D67" s="13">
        <f t="shared" si="4"/>
        <v>0</v>
      </c>
      <c r="E67" s="13">
        <f t="shared" si="5"/>
        <v>0</v>
      </c>
    </row>
    <row r="68" spans="1:8" ht="20.100000000000001" hidden="1" customHeight="1" x14ac:dyDescent="0.2">
      <c r="A68" s="197"/>
      <c r="B68" s="200"/>
      <c r="C68" s="199"/>
      <c r="D68" s="13">
        <f t="shared" si="4"/>
        <v>0</v>
      </c>
      <c r="E68" s="13">
        <f t="shared" si="5"/>
        <v>0</v>
      </c>
    </row>
    <row r="69" spans="1:8" ht="20.100000000000001" hidden="1" customHeight="1" x14ac:dyDescent="0.2">
      <c r="A69" s="197"/>
      <c r="B69" s="200"/>
      <c r="C69" s="199"/>
      <c r="D69" s="13">
        <f t="shared" si="4"/>
        <v>0</v>
      </c>
      <c r="E69" s="13">
        <f t="shared" si="5"/>
        <v>0</v>
      </c>
    </row>
    <row r="70" spans="1:8" ht="20.100000000000001" hidden="1" customHeight="1" x14ac:dyDescent="0.2">
      <c r="A70" s="197"/>
      <c r="B70" s="200"/>
      <c r="C70" s="199"/>
      <c r="D70" s="13">
        <f t="shared" si="4"/>
        <v>0</v>
      </c>
      <c r="E70" s="13">
        <f t="shared" si="5"/>
        <v>0</v>
      </c>
    </row>
    <row r="71" spans="1:8" ht="20.100000000000001" hidden="1" customHeight="1" x14ac:dyDescent="0.2">
      <c r="A71" s="197"/>
      <c r="B71" s="200"/>
      <c r="C71" s="199"/>
      <c r="D71" s="13">
        <f t="shared" si="4"/>
        <v>0</v>
      </c>
      <c r="E71" s="13">
        <f t="shared" si="5"/>
        <v>0</v>
      </c>
    </row>
    <row r="72" spans="1:8" ht="20.100000000000001" hidden="1" customHeight="1" x14ac:dyDescent="0.2">
      <c r="A72" s="197"/>
      <c r="B72" s="200"/>
      <c r="C72" s="199"/>
      <c r="D72" s="13">
        <f t="shared" si="4"/>
        <v>0</v>
      </c>
      <c r="E72" s="13">
        <f t="shared" si="5"/>
        <v>0</v>
      </c>
    </row>
    <row r="73" spans="1:8" ht="20.100000000000001" hidden="1" customHeight="1" x14ac:dyDescent="0.2">
      <c r="A73" s="197"/>
      <c r="B73" s="200"/>
      <c r="C73" s="199"/>
      <c r="D73" s="13">
        <f t="shared" si="4"/>
        <v>0</v>
      </c>
      <c r="E73" s="13">
        <f t="shared" si="5"/>
        <v>0</v>
      </c>
    </row>
    <row r="74" spans="1:8" ht="20.100000000000001" customHeight="1" x14ac:dyDescent="0.2">
      <c r="A74" s="107"/>
      <c r="E74" s="108"/>
    </row>
    <row r="75" spans="1:8" ht="20.100000000000001" customHeight="1" x14ac:dyDescent="0.2">
      <c r="A75" s="474" t="s">
        <v>722</v>
      </c>
      <c r="B75" s="475"/>
      <c r="C75" s="414">
        <f>ROUND(SUBTOTAL(9,C11:C73),2)</f>
        <v>0</v>
      </c>
      <c r="D75" s="109"/>
      <c r="E75" s="110">
        <f>SUBTOTAL(9,E11:E73)</f>
        <v>0</v>
      </c>
      <c r="G75" s="351"/>
      <c r="H75" s="352"/>
    </row>
    <row r="76" spans="1:8" ht="20.100000000000001" customHeight="1" x14ac:dyDescent="0.2">
      <c r="E76" s="104"/>
    </row>
    <row r="77" spans="1:8" ht="20.100000000000001" customHeight="1" x14ac:dyDescent="0.2">
      <c r="D77" s="351"/>
    </row>
    <row r="78" spans="1:8" ht="20.100000000000001" customHeight="1" x14ac:dyDescent="0.2">
      <c r="C78" s="6"/>
    </row>
  </sheetData>
  <mergeCells count="41">
    <mergeCell ref="A7:E7"/>
    <mergeCell ref="A8:E8"/>
    <mergeCell ref="A11:B11"/>
    <mergeCell ref="A20:B20"/>
    <mergeCell ref="A21:B21"/>
    <mergeCell ref="A10:B10"/>
    <mergeCell ref="A12:B12"/>
    <mergeCell ref="A13:B13"/>
    <mergeCell ref="A14:B14"/>
    <mergeCell ref="A15:B15"/>
    <mergeCell ref="A9:B9"/>
    <mergeCell ref="A17:B17"/>
    <mergeCell ref="A18:B18"/>
    <mergeCell ref="A19:B19"/>
    <mergeCell ref="A42:B42"/>
    <mergeCell ref="A43:B43"/>
    <mergeCell ref="A44:B44"/>
    <mergeCell ref="A22:B22"/>
    <mergeCell ref="A23:B23"/>
    <mergeCell ref="A34:B34"/>
    <mergeCell ref="A24:B24"/>
    <mergeCell ref="A25:B25"/>
    <mergeCell ref="A26:B26"/>
    <mergeCell ref="A27:B27"/>
    <mergeCell ref="A28:B28"/>
    <mergeCell ref="A45:B45"/>
    <mergeCell ref="A46:B46"/>
    <mergeCell ref="A16:B16"/>
    <mergeCell ref="A75:B75"/>
    <mergeCell ref="A36:B36"/>
    <mergeCell ref="A29:B29"/>
    <mergeCell ref="A30:B30"/>
    <mergeCell ref="A31:B31"/>
    <mergeCell ref="A32:B32"/>
    <mergeCell ref="A33:B33"/>
    <mergeCell ref="A37:B37"/>
    <mergeCell ref="A38:B38"/>
    <mergeCell ref="A39:B39"/>
    <mergeCell ref="A35:B35"/>
    <mergeCell ref="A40:B40"/>
    <mergeCell ref="A41:B4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AP</vt:lpstr>
      <vt:lpstr>CyP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2022-10-06T16:54:49Z</cp:lastPrinted>
  <dcterms:created xsi:type="dcterms:W3CDTF">2016-09-02T20:54:46Z</dcterms:created>
  <dcterms:modified xsi:type="dcterms:W3CDTF">2023-01-18T15:38:56Z</dcterms:modified>
</cp:coreProperties>
</file>