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5 POCITO CREPRI 2022 CREACION PRIMARIA Bº CRUCE DE LOS ANDES POCITO FN\Proyecto Ejecutivo\Circulares\"/>
    </mc:Choice>
  </mc:AlternateContent>
  <bookViews>
    <workbookView xWindow="0" yWindow="0" windowWidth="11490" windowHeight="4485" tabRatio="855" activeTab="8"/>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AP!$C$1:$C$12200</definedName>
    <definedName name="_xlnm._FilterDatabase" localSheetId="3" hidden="1">CyP!$A$1:$A$367</definedName>
    <definedName name="_xlnm._FilterDatabase" localSheetId="2" hidden="1">Datos!#REF!</definedName>
    <definedName name="_xlnm._FilterDatabase" localSheetId="0" hidden="1">Indices!#REF!</definedName>
    <definedName name="_xlnm._FilterDatabase" localSheetId="5" hidden="1">PTyCI!$D$1:$D$358</definedName>
    <definedName name="Anticipo_Financiero" localSheetId="6">[2]Datos!$C$7</definedName>
    <definedName name="Anticipo_Financiero">Datos!$C$8</definedName>
    <definedName name="_xlnm.Print_Area" localSheetId="4">AP!$A$1:$G$12200</definedName>
    <definedName name="_xlnm.Print_Area" localSheetId="3">CyP!$A$18:$I$367</definedName>
    <definedName name="_xlnm.Print_Area" localSheetId="2">Datos!$B$1:$H$86</definedName>
    <definedName name="_xlnm.Print_Area" localSheetId="5">PTyCI!$A$13:$Q$355</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CyP!$F$354</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CyP!$H$354</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49" i="9" l="1"/>
  <c r="B12496" i="6"/>
  <c r="B12497" i="6"/>
  <c r="B12498" i="6"/>
  <c r="G12498" i="6"/>
  <c r="B12499" i="6"/>
  <c r="A12506" i="6"/>
  <c r="B12506" i="6"/>
  <c r="D12506" i="6"/>
  <c r="F12506" i="6"/>
  <c r="G12506" i="6" s="1"/>
  <c r="A12507" i="6"/>
  <c r="B12507" i="6"/>
  <c r="D12507" i="6"/>
  <c r="F12507" i="6"/>
  <c r="G12507" i="6"/>
  <c r="A12508" i="6"/>
  <c r="B12508" i="6"/>
  <c r="D12508" i="6"/>
  <c r="F12508" i="6"/>
  <c r="G12508" i="6" s="1"/>
  <c r="A12509" i="6"/>
  <c r="B12509" i="6"/>
  <c r="D12509" i="6"/>
  <c r="F12509" i="6"/>
  <c r="G12509" i="6"/>
  <c r="A12510" i="6"/>
  <c r="B12510" i="6"/>
  <c r="D12510" i="6"/>
  <c r="F12510" i="6"/>
  <c r="G12510" i="6"/>
  <c r="A12511" i="6"/>
  <c r="B12511" i="6"/>
  <c r="D12511" i="6"/>
  <c r="F12511" i="6"/>
  <c r="G12511" i="6"/>
  <c r="A12512" i="6"/>
  <c r="B12512" i="6"/>
  <c r="D12512" i="6"/>
  <c r="F12512" i="6"/>
  <c r="G12512" i="6" s="1"/>
  <c r="A12513" i="6"/>
  <c r="B12513" i="6"/>
  <c r="D12513" i="6"/>
  <c r="F12513" i="6"/>
  <c r="G12513" i="6"/>
  <c r="A12514" i="6"/>
  <c r="B12514" i="6"/>
  <c r="D12514" i="6"/>
  <c r="F12514" i="6"/>
  <c r="G12514" i="6" s="1"/>
  <c r="A12515" i="6"/>
  <c r="B12515" i="6"/>
  <c r="D12515" i="6"/>
  <c r="F12515" i="6"/>
  <c r="G12515" i="6"/>
  <c r="A12516" i="6"/>
  <c r="B12516" i="6"/>
  <c r="D12516" i="6"/>
  <c r="F12516" i="6"/>
  <c r="G12516" i="6" s="1"/>
  <c r="A12517" i="6"/>
  <c r="B12517" i="6"/>
  <c r="D12517" i="6"/>
  <c r="F12517" i="6"/>
  <c r="G12517" i="6"/>
  <c r="A12518" i="6"/>
  <c r="B12518" i="6"/>
  <c r="D12518" i="6"/>
  <c r="F12518" i="6"/>
  <c r="G12518" i="6" s="1"/>
  <c r="A12519" i="6"/>
  <c r="B12519" i="6"/>
  <c r="D12519" i="6"/>
  <c r="F12519" i="6"/>
  <c r="G12519" i="6"/>
  <c r="A12522" i="6"/>
  <c r="B12522" i="6"/>
  <c r="D12522" i="6"/>
  <c r="F12522" i="6"/>
  <c r="G12522" i="6"/>
  <c r="A12523" i="6"/>
  <c r="B12523" i="6"/>
  <c r="D12523" i="6"/>
  <c r="F12523" i="6"/>
  <c r="G12523" i="6" s="1"/>
  <c r="A12524" i="6"/>
  <c r="B12524" i="6" s="1"/>
  <c r="D12524" i="6"/>
  <c r="F12524" i="6"/>
  <c r="G12524" i="6"/>
  <c r="A12525" i="6"/>
  <c r="B12525" i="6"/>
  <c r="D12525" i="6"/>
  <c r="F12525" i="6"/>
  <c r="G12525" i="6" s="1"/>
  <c r="A12526" i="6"/>
  <c r="B12526" i="6" s="1"/>
  <c r="D12526" i="6"/>
  <c r="F12526" i="6"/>
  <c r="G12526" i="6"/>
  <c r="A12527" i="6"/>
  <c r="B12527" i="6"/>
  <c r="D12527" i="6"/>
  <c r="F12527" i="6"/>
  <c r="G12527" i="6" s="1"/>
  <c r="A12528" i="6"/>
  <c r="B12528" i="6" s="1"/>
  <c r="D12528" i="6"/>
  <c r="F12528" i="6"/>
  <c r="G12528" i="6"/>
  <c r="A12529" i="6"/>
  <c r="B12529" i="6" s="1"/>
  <c r="D12529" i="6"/>
  <c r="F12529" i="6"/>
  <c r="G12529" i="6" s="1"/>
  <c r="A12532" i="6"/>
  <c r="B12532" i="6"/>
  <c r="D12532" i="6"/>
  <c r="F12532" i="6"/>
  <c r="G12532" i="6" s="1"/>
  <c r="A12533" i="6"/>
  <c r="B12533" i="6"/>
  <c r="D12533" i="6"/>
  <c r="F12533" i="6"/>
  <c r="G12533" i="6"/>
  <c r="A12534" i="6"/>
  <c r="B12534" i="6"/>
  <c r="D12534" i="6"/>
  <c r="F12534" i="6"/>
  <c r="G12534" i="6" s="1"/>
  <c r="A12535" i="6"/>
  <c r="B12535" i="6"/>
  <c r="D12535" i="6"/>
  <c r="F12535" i="6"/>
  <c r="G12535" i="6" s="1"/>
  <c r="A12536" i="6"/>
  <c r="B12536" i="6"/>
  <c r="D12536" i="6"/>
  <c r="F12536" i="6"/>
  <c r="G12536" i="6" s="1"/>
  <c r="A12537" i="6"/>
  <c r="B12537" i="6"/>
  <c r="D12537" i="6"/>
  <c r="F12537" i="6"/>
  <c r="G12537" i="6"/>
  <c r="A12538" i="6"/>
  <c r="B12538" i="6"/>
  <c r="D12538" i="6"/>
  <c r="F12538" i="6"/>
  <c r="G12538" i="6" s="1"/>
  <c r="A12539" i="6"/>
  <c r="B12539" i="6"/>
  <c r="D12539" i="6"/>
  <c r="F12539" i="6"/>
  <c r="G12539" i="6"/>
  <c r="A12540" i="6"/>
  <c r="B12540" i="6"/>
  <c r="D12540" i="6"/>
  <c r="F12540" i="6"/>
  <c r="G12540" i="6"/>
  <c r="B12447" i="6"/>
  <c r="B12448" i="6"/>
  <c r="B12449" i="6"/>
  <c r="G12449" i="6"/>
  <c r="B12450" i="6"/>
  <c r="A12457" i="6"/>
  <c r="B12457" i="6"/>
  <c r="D12457" i="6"/>
  <c r="F12457" i="6"/>
  <c r="G12457" i="6"/>
  <c r="G12471" i="6" s="1"/>
  <c r="A12458" i="6"/>
  <c r="B12458" i="6"/>
  <c r="D12458" i="6"/>
  <c r="F12458" i="6"/>
  <c r="G12458" i="6"/>
  <c r="A12459" i="6"/>
  <c r="B12459" i="6"/>
  <c r="D12459" i="6"/>
  <c r="F12459" i="6"/>
  <c r="G12459" i="6"/>
  <c r="A12460" i="6"/>
  <c r="B12460" i="6"/>
  <c r="D12460" i="6"/>
  <c r="F12460" i="6"/>
  <c r="G12460" i="6" s="1"/>
  <c r="A12461" i="6"/>
  <c r="B12461" i="6"/>
  <c r="D12461" i="6"/>
  <c r="F12461" i="6"/>
  <c r="G12461" i="6"/>
  <c r="A12462" i="6"/>
  <c r="B12462" i="6"/>
  <c r="D12462" i="6"/>
  <c r="F12462" i="6"/>
  <c r="G12462" i="6"/>
  <c r="A12463" i="6"/>
  <c r="B12463" i="6"/>
  <c r="D12463" i="6"/>
  <c r="F12463" i="6"/>
  <c r="G12463" i="6" s="1"/>
  <c r="A12464" i="6"/>
  <c r="B12464" i="6"/>
  <c r="D12464" i="6"/>
  <c r="F12464" i="6"/>
  <c r="G12464" i="6" s="1"/>
  <c r="A12465" i="6"/>
  <c r="B12465" i="6"/>
  <c r="D12465" i="6"/>
  <c r="F12465" i="6"/>
  <c r="G12465" i="6"/>
  <c r="A12466" i="6"/>
  <c r="B12466" i="6"/>
  <c r="D12466" i="6"/>
  <c r="F12466" i="6"/>
  <c r="G12466" i="6" s="1"/>
  <c r="A12467" i="6"/>
  <c r="B12467" i="6"/>
  <c r="D12467" i="6"/>
  <c r="F12467" i="6"/>
  <c r="G12467" i="6" s="1"/>
  <c r="A12468" i="6"/>
  <c r="B12468" i="6"/>
  <c r="D12468" i="6"/>
  <c r="F12468" i="6"/>
  <c r="G12468" i="6"/>
  <c r="A12469" i="6"/>
  <c r="B12469" i="6"/>
  <c r="D12469" i="6"/>
  <c r="F12469" i="6"/>
  <c r="G12469" i="6"/>
  <c r="A12470" i="6"/>
  <c r="B12470" i="6"/>
  <c r="D12470" i="6"/>
  <c r="F12470" i="6"/>
  <c r="G12470" i="6"/>
  <c r="A12473" i="6"/>
  <c r="B12473" i="6"/>
  <c r="D12473" i="6"/>
  <c r="F12473" i="6"/>
  <c r="G12473" i="6" s="1"/>
  <c r="A12474" i="6"/>
  <c r="B12474" i="6"/>
  <c r="D12474" i="6"/>
  <c r="F12474" i="6"/>
  <c r="G12474" i="6"/>
  <c r="A12475" i="6"/>
  <c r="B12475" i="6" s="1"/>
  <c r="D12475" i="6"/>
  <c r="F12475" i="6"/>
  <c r="G12475" i="6" s="1"/>
  <c r="A12476" i="6"/>
  <c r="B12476" i="6" s="1"/>
  <c r="D12476" i="6"/>
  <c r="F12476" i="6"/>
  <c r="G12476" i="6" s="1"/>
  <c r="A12477" i="6"/>
  <c r="B12477" i="6"/>
  <c r="D12477" i="6"/>
  <c r="F12477" i="6"/>
  <c r="G12477" i="6"/>
  <c r="A12478" i="6"/>
  <c r="B12478" i="6" s="1"/>
  <c r="D12478" i="6"/>
  <c r="F12478" i="6"/>
  <c r="G12478" i="6"/>
  <c r="A12479" i="6"/>
  <c r="B12479" i="6" s="1"/>
  <c r="D12479" i="6"/>
  <c r="F12479" i="6"/>
  <c r="G12479" i="6"/>
  <c r="A12480" i="6"/>
  <c r="B12480" i="6"/>
  <c r="D12480" i="6"/>
  <c r="F12480" i="6"/>
  <c r="G12480" i="6"/>
  <c r="A12483" i="6"/>
  <c r="B12483" i="6"/>
  <c r="D12483" i="6"/>
  <c r="F12483" i="6"/>
  <c r="G12483" i="6"/>
  <c r="A12484" i="6"/>
  <c r="B12484" i="6"/>
  <c r="D12484" i="6"/>
  <c r="F12484" i="6"/>
  <c r="G12484" i="6" s="1"/>
  <c r="A12485" i="6"/>
  <c r="B12485" i="6"/>
  <c r="D12485" i="6"/>
  <c r="F12485" i="6"/>
  <c r="G12485" i="6" s="1"/>
  <c r="A12486" i="6"/>
  <c r="B12486" i="6"/>
  <c r="D12486" i="6"/>
  <c r="F12486" i="6"/>
  <c r="G12486" i="6"/>
  <c r="A12487" i="6"/>
  <c r="B12487" i="6"/>
  <c r="D12487" i="6"/>
  <c r="F12487" i="6"/>
  <c r="G12487" i="6"/>
  <c r="A12488" i="6"/>
  <c r="B12488" i="6"/>
  <c r="D12488" i="6"/>
  <c r="F12488" i="6"/>
  <c r="G12488" i="6"/>
  <c r="A12489" i="6"/>
  <c r="B12489" i="6"/>
  <c r="D12489" i="6"/>
  <c r="F12489" i="6"/>
  <c r="G12489" i="6"/>
  <c r="A12490" i="6"/>
  <c r="B12490" i="6"/>
  <c r="D12490" i="6"/>
  <c r="F12490" i="6"/>
  <c r="G12490" i="6"/>
  <c r="A12491" i="6"/>
  <c r="B12491" i="6"/>
  <c r="D12491" i="6"/>
  <c r="F12491" i="6"/>
  <c r="G12491" i="6"/>
  <c r="B12398" i="6"/>
  <c r="B12399" i="6"/>
  <c r="B12400" i="6"/>
  <c r="G12400" i="6"/>
  <c r="B12401" i="6"/>
  <c r="A12408" i="6"/>
  <c r="B12408" i="6"/>
  <c r="D12408" i="6"/>
  <c r="F12408" i="6"/>
  <c r="G12408" i="6"/>
  <c r="A12409" i="6"/>
  <c r="B12409" i="6"/>
  <c r="D12409" i="6"/>
  <c r="F12409" i="6"/>
  <c r="G12409" i="6"/>
  <c r="G12422" i="6" s="1"/>
  <c r="A12410" i="6"/>
  <c r="B12410" i="6"/>
  <c r="D12410" i="6"/>
  <c r="F12410" i="6"/>
  <c r="G12410" i="6" s="1"/>
  <c r="A12411" i="6"/>
  <c r="B12411" i="6"/>
  <c r="D12411" i="6"/>
  <c r="F12411" i="6"/>
  <c r="G12411" i="6"/>
  <c r="A12412" i="6"/>
  <c r="B12412" i="6"/>
  <c r="D12412" i="6"/>
  <c r="F12412" i="6"/>
  <c r="G12412" i="6"/>
  <c r="A12413" i="6"/>
  <c r="B12413" i="6"/>
  <c r="D12413" i="6"/>
  <c r="F12413" i="6"/>
  <c r="G12413" i="6" s="1"/>
  <c r="A12414" i="6"/>
  <c r="B12414" i="6"/>
  <c r="D12414" i="6"/>
  <c r="F12414" i="6"/>
  <c r="G12414" i="6" s="1"/>
  <c r="A12415" i="6"/>
  <c r="B12415" i="6"/>
  <c r="D12415" i="6"/>
  <c r="F12415" i="6"/>
  <c r="G12415" i="6" s="1"/>
  <c r="A12416" i="6"/>
  <c r="B12416" i="6"/>
  <c r="D12416" i="6"/>
  <c r="F12416" i="6"/>
  <c r="G12416" i="6" s="1"/>
  <c r="A12417" i="6"/>
  <c r="B12417" i="6"/>
  <c r="D12417" i="6"/>
  <c r="F12417" i="6"/>
  <c r="G12417" i="6"/>
  <c r="A12418" i="6"/>
  <c r="B12418" i="6"/>
  <c r="D12418" i="6"/>
  <c r="F12418" i="6"/>
  <c r="G12418" i="6"/>
  <c r="A12419" i="6"/>
  <c r="B12419" i="6"/>
  <c r="D12419" i="6"/>
  <c r="F12419" i="6"/>
  <c r="G12419" i="6" s="1"/>
  <c r="A12420" i="6"/>
  <c r="B12420" i="6"/>
  <c r="D12420" i="6"/>
  <c r="F12420" i="6"/>
  <c r="G12420" i="6"/>
  <c r="A12421" i="6"/>
  <c r="B12421" i="6"/>
  <c r="D12421" i="6"/>
  <c r="F12421" i="6"/>
  <c r="G12421" i="6"/>
  <c r="A12424" i="6"/>
  <c r="B12424" i="6"/>
  <c r="D12424" i="6"/>
  <c r="F12424" i="6"/>
  <c r="G12424" i="6" s="1"/>
  <c r="A12425" i="6"/>
  <c r="B12425" i="6" s="1"/>
  <c r="D12425" i="6"/>
  <c r="F12425" i="6"/>
  <c r="G12425" i="6"/>
  <c r="A12426" i="6"/>
  <c r="B12426" i="6" s="1"/>
  <c r="D12426" i="6"/>
  <c r="F12426" i="6"/>
  <c r="G12426" i="6"/>
  <c r="A12427" i="6"/>
  <c r="B12427" i="6" s="1"/>
  <c r="D12427" i="6"/>
  <c r="F12427" i="6"/>
  <c r="G12427" i="6"/>
  <c r="A12428" i="6"/>
  <c r="B12428" i="6"/>
  <c r="D12428" i="6"/>
  <c r="F12428" i="6"/>
  <c r="G12428" i="6" s="1"/>
  <c r="A12429" i="6"/>
  <c r="B12429" i="6"/>
  <c r="D12429" i="6"/>
  <c r="F12429" i="6"/>
  <c r="G12429" i="6"/>
  <c r="A12430" i="6"/>
  <c r="B12430" i="6" s="1"/>
  <c r="D12430" i="6"/>
  <c r="F12430" i="6"/>
  <c r="G12430" i="6"/>
  <c r="A12431" i="6"/>
  <c r="B12431" i="6" s="1"/>
  <c r="D12431" i="6"/>
  <c r="F12431" i="6"/>
  <c r="G12431" i="6" s="1"/>
  <c r="A12434" i="6"/>
  <c r="B12434" i="6"/>
  <c r="D12434" i="6"/>
  <c r="F12434" i="6"/>
  <c r="G12434" i="6"/>
  <c r="A12435" i="6"/>
  <c r="B12435" i="6"/>
  <c r="D12435" i="6"/>
  <c r="F12435" i="6"/>
  <c r="G12435" i="6"/>
  <c r="A12436" i="6"/>
  <c r="B12436" i="6"/>
  <c r="D12436" i="6"/>
  <c r="F12436" i="6"/>
  <c r="G12436" i="6" s="1"/>
  <c r="A12437" i="6"/>
  <c r="B12437" i="6"/>
  <c r="D12437" i="6"/>
  <c r="F12437" i="6"/>
  <c r="G12437" i="6" s="1"/>
  <c r="A12438" i="6"/>
  <c r="B12438" i="6"/>
  <c r="D12438" i="6"/>
  <c r="F12438" i="6"/>
  <c r="G12438" i="6"/>
  <c r="A12439" i="6"/>
  <c r="B12439" i="6"/>
  <c r="D12439" i="6"/>
  <c r="F12439" i="6"/>
  <c r="G12439" i="6"/>
  <c r="A12440" i="6"/>
  <c r="B12440" i="6"/>
  <c r="D12440" i="6"/>
  <c r="F12440" i="6"/>
  <c r="G12440" i="6" s="1"/>
  <c r="A12441" i="6"/>
  <c r="B12441" i="6"/>
  <c r="D12441" i="6"/>
  <c r="F12441" i="6"/>
  <c r="G12441" i="6"/>
  <c r="A12442" i="6"/>
  <c r="B12442" i="6"/>
  <c r="D12442" i="6"/>
  <c r="F12442" i="6"/>
  <c r="G12442" i="6"/>
  <c r="B12349" i="6"/>
  <c r="B12350" i="6"/>
  <c r="B12351" i="6"/>
  <c r="G12351" i="6"/>
  <c r="B12352" i="6"/>
  <c r="A12359" i="6"/>
  <c r="B12359" i="6"/>
  <c r="D12359" i="6"/>
  <c r="F12359" i="6"/>
  <c r="G12359" i="6" s="1"/>
  <c r="A12360" i="6"/>
  <c r="B12360" i="6"/>
  <c r="D12360" i="6"/>
  <c r="F12360" i="6"/>
  <c r="G12360" i="6"/>
  <c r="A12361" i="6"/>
  <c r="B12361" i="6"/>
  <c r="D12361" i="6"/>
  <c r="F12361" i="6"/>
  <c r="G12361" i="6" s="1"/>
  <c r="A12362" i="6"/>
  <c r="B12362" i="6"/>
  <c r="D12362" i="6"/>
  <c r="F12362" i="6"/>
  <c r="G12362" i="6" s="1"/>
  <c r="A12363" i="6"/>
  <c r="B12363" i="6"/>
  <c r="D12363" i="6"/>
  <c r="F12363" i="6"/>
  <c r="G12363" i="6"/>
  <c r="A12364" i="6"/>
  <c r="B12364" i="6"/>
  <c r="D12364" i="6"/>
  <c r="F12364" i="6"/>
  <c r="G12364" i="6"/>
  <c r="A12365" i="6"/>
  <c r="B12365" i="6"/>
  <c r="D12365" i="6"/>
  <c r="F12365" i="6"/>
  <c r="G12365" i="6" s="1"/>
  <c r="A12366" i="6"/>
  <c r="B12366" i="6"/>
  <c r="D12366" i="6"/>
  <c r="F12366" i="6"/>
  <c r="G12366" i="6" s="1"/>
  <c r="A12367" i="6"/>
  <c r="B12367" i="6"/>
  <c r="D12367" i="6"/>
  <c r="F12367" i="6"/>
  <c r="G12367" i="6"/>
  <c r="A12368" i="6"/>
  <c r="B12368" i="6"/>
  <c r="D12368" i="6"/>
  <c r="F12368" i="6"/>
  <c r="G12368" i="6"/>
  <c r="A12369" i="6"/>
  <c r="B12369" i="6"/>
  <c r="D12369" i="6"/>
  <c r="F12369" i="6"/>
  <c r="G12369" i="6" s="1"/>
  <c r="A12370" i="6"/>
  <c r="B12370" i="6"/>
  <c r="D12370" i="6"/>
  <c r="F12370" i="6"/>
  <c r="G12370" i="6" s="1"/>
  <c r="A12371" i="6"/>
  <c r="B12371" i="6"/>
  <c r="D12371" i="6"/>
  <c r="F12371" i="6"/>
  <c r="G12371" i="6" s="1"/>
  <c r="A12372" i="6"/>
  <c r="B12372" i="6"/>
  <c r="D12372" i="6"/>
  <c r="F12372" i="6"/>
  <c r="G12372" i="6"/>
  <c r="A12375" i="6"/>
  <c r="B12375" i="6"/>
  <c r="D12375" i="6"/>
  <c r="F12375" i="6"/>
  <c r="G12375" i="6" s="1"/>
  <c r="G12383" i="6" s="1"/>
  <c r="A12376" i="6"/>
  <c r="B12376" i="6"/>
  <c r="D12376" i="6"/>
  <c r="F12376" i="6"/>
  <c r="G12376" i="6" s="1"/>
  <c r="A12377" i="6"/>
  <c r="B12377" i="6" s="1"/>
  <c r="D12377" i="6"/>
  <c r="F12377" i="6"/>
  <c r="G12377" i="6"/>
  <c r="A12378" i="6"/>
  <c r="B12378" i="6" s="1"/>
  <c r="D12378" i="6"/>
  <c r="F12378" i="6"/>
  <c r="G12378" i="6" s="1"/>
  <c r="A12379" i="6"/>
  <c r="B12379" i="6" s="1"/>
  <c r="D12379" i="6"/>
  <c r="F12379" i="6"/>
  <c r="G12379" i="6"/>
  <c r="A12380" i="6"/>
  <c r="B12380" i="6"/>
  <c r="D12380" i="6"/>
  <c r="F12380" i="6"/>
  <c r="G12380" i="6" s="1"/>
  <c r="A12381" i="6"/>
  <c r="B12381" i="6" s="1"/>
  <c r="D12381" i="6"/>
  <c r="F12381" i="6"/>
  <c r="G12381" i="6"/>
  <c r="A12382" i="6"/>
  <c r="B12382" i="6" s="1"/>
  <c r="D12382" i="6"/>
  <c r="F12382" i="6"/>
  <c r="G12382" i="6" s="1"/>
  <c r="A12385" i="6"/>
  <c r="B12385" i="6"/>
  <c r="D12385" i="6"/>
  <c r="F12385" i="6"/>
  <c r="G12385" i="6" s="1"/>
  <c r="A12386" i="6"/>
  <c r="B12386" i="6"/>
  <c r="D12386" i="6"/>
  <c r="F12386" i="6"/>
  <c r="G12386" i="6"/>
  <c r="A12387" i="6"/>
  <c r="B12387" i="6"/>
  <c r="D12387" i="6"/>
  <c r="F12387" i="6"/>
  <c r="G12387" i="6" s="1"/>
  <c r="A12388" i="6"/>
  <c r="B12388" i="6"/>
  <c r="D12388" i="6"/>
  <c r="F12388" i="6"/>
  <c r="G12388" i="6" s="1"/>
  <c r="A12389" i="6"/>
  <c r="B12389" i="6"/>
  <c r="D12389" i="6"/>
  <c r="F12389" i="6"/>
  <c r="G12389" i="6" s="1"/>
  <c r="A12390" i="6"/>
  <c r="B12390" i="6"/>
  <c r="D12390" i="6"/>
  <c r="F12390" i="6"/>
  <c r="G12390" i="6"/>
  <c r="A12391" i="6"/>
  <c r="B12391" i="6"/>
  <c r="D12391" i="6"/>
  <c r="F12391" i="6"/>
  <c r="G12391" i="6" s="1"/>
  <c r="A12392" i="6"/>
  <c r="B12392" i="6"/>
  <c r="D12392" i="6"/>
  <c r="F12392" i="6"/>
  <c r="G12392" i="6"/>
  <c r="A12393" i="6"/>
  <c r="B12393" i="6"/>
  <c r="D12393" i="6"/>
  <c r="F12393" i="6"/>
  <c r="G12393" i="6"/>
  <c r="B12300" i="6"/>
  <c r="B12301" i="6"/>
  <c r="B12302" i="6"/>
  <c r="G12302" i="6"/>
  <c r="B12303" i="6"/>
  <c r="A12310" i="6"/>
  <c r="B12310" i="6"/>
  <c r="D12310" i="6"/>
  <c r="F12310" i="6"/>
  <c r="G12310" i="6" s="1"/>
  <c r="A12311" i="6"/>
  <c r="B12311" i="6"/>
  <c r="D12311" i="6"/>
  <c r="F12311" i="6"/>
  <c r="G12311" i="6"/>
  <c r="A12312" i="6"/>
  <c r="B12312" i="6"/>
  <c r="D12312" i="6"/>
  <c r="F12312" i="6"/>
  <c r="G12312" i="6" s="1"/>
  <c r="A12313" i="6"/>
  <c r="B12313" i="6"/>
  <c r="D12313" i="6"/>
  <c r="F12313" i="6"/>
  <c r="G12313" i="6"/>
  <c r="A12314" i="6"/>
  <c r="B12314" i="6"/>
  <c r="D12314" i="6"/>
  <c r="F12314" i="6"/>
  <c r="G12314" i="6"/>
  <c r="A12315" i="6"/>
  <c r="B12315" i="6"/>
  <c r="D12315" i="6"/>
  <c r="F12315" i="6"/>
  <c r="G12315" i="6" s="1"/>
  <c r="A12316" i="6"/>
  <c r="B12316" i="6"/>
  <c r="D12316" i="6"/>
  <c r="F12316" i="6"/>
  <c r="G12316" i="6" s="1"/>
  <c r="A12317" i="6"/>
  <c r="B12317" i="6"/>
  <c r="D12317" i="6"/>
  <c r="F12317" i="6"/>
  <c r="G12317" i="6"/>
  <c r="A12318" i="6"/>
  <c r="B12318" i="6"/>
  <c r="D12318" i="6"/>
  <c r="F12318" i="6"/>
  <c r="G12318" i="6" s="1"/>
  <c r="A12319" i="6"/>
  <c r="B12319" i="6"/>
  <c r="D12319" i="6"/>
  <c r="F12319" i="6"/>
  <c r="G12319" i="6"/>
  <c r="A12320" i="6"/>
  <c r="B12320" i="6"/>
  <c r="D12320" i="6"/>
  <c r="F12320" i="6"/>
  <c r="G12320" i="6" s="1"/>
  <c r="A12321" i="6"/>
  <c r="B12321" i="6"/>
  <c r="D12321" i="6"/>
  <c r="F12321" i="6"/>
  <c r="G12321" i="6" s="1"/>
  <c r="A12322" i="6"/>
  <c r="B12322" i="6"/>
  <c r="D12322" i="6"/>
  <c r="F12322" i="6"/>
  <c r="G12322" i="6" s="1"/>
  <c r="A12323" i="6"/>
  <c r="B12323" i="6"/>
  <c r="D12323" i="6"/>
  <c r="F12323" i="6"/>
  <c r="G12323" i="6"/>
  <c r="A12326" i="6"/>
  <c r="B12326" i="6"/>
  <c r="D12326" i="6"/>
  <c r="F12326" i="6"/>
  <c r="G12326" i="6"/>
  <c r="A12327" i="6"/>
  <c r="B12327" i="6" s="1"/>
  <c r="D12327" i="6"/>
  <c r="F12327" i="6"/>
  <c r="G12327" i="6" s="1"/>
  <c r="A12328" i="6"/>
  <c r="B12328" i="6" s="1"/>
  <c r="D12328" i="6"/>
  <c r="F12328" i="6"/>
  <c r="G12328" i="6"/>
  <c r="A12329" i="6"/>
  <c r="B12329" i="6"/>
  <c r="D12329" i="6"/>
  <c r="F12329" i="6"/>
  <c r="G12329" i="6"/>
  <c r="A12330" i="6"/>
  <c r="B12330" i="6" s="1"/>
  <c r="D12330" i="6"/>
  <c r="F12330" i="6"/>
  <c r="G12330" i="6"/>
  <c r="A12331" i="6"/>
  <c r="B12331" i="6"/>
  <c r="D12331" i="6"/>
  <c r="F12331" i="6"/>
  <c r="G12331" i="6" s="1"/>
  <c r="A12332" i="6"/>
  <c r="B12332" i="6" s="1"/>
  <c r="D12332" i="6"/>
  <c r="F12332" i="6"/>
  <c r="G12332" i="6"/>
  <c r="A12333" i="6"/>
  <c r="B12333" i="6" s="1"/>
  <c r="D12333" i="6"/>
  <c r="F12333" i="6"/>
  <c r="G12333" i="6" s="1"/>
  <c r="A12336" i="6"/>
  <c r="B12336" i="6"/>
  <c r="D12336" i="6"/>
  <c r="F12336" i="6"/>
  <c r="G12336" i="6" s="1"/>
  <c r="A12337" i="6"/>
  <c r="B12337" i="6"/>
  <c r="D12337" i="6"/>
  <c r="F12337" i="6"/>
  <c r="G12337" i="6"/>
  <c r="A12338" i="6"/>
  <c r="B12338" i="6"/>
  <c r="D12338" i="6"/>
  <c r="F12338" i="6"/>
  <c r="G12338" i="6" s="1"/>
  <c r="A12339" i="6"/>
  <c r="B12339" i="6"/>
  <c r="D12339" i="6"/>
  <c r="F12339" i="6"/>
  <c r="G12339" i="6" s="1"/>
  <c r="A12340" i="6"/>
  <c r="B12340" i="6"/>
  <c r="D12340" i="6"/>
  <c r="F12340" i="6"/>
  <c r="G12340" i="6" s="1"/>
  <c r="A12341" i="6"/>
  <c r="B12341" i="6"/>
  <c r="D12341" i="6"/>
  <c r="F12341" i="6"/>
  <c r="G12341" i="6"/>
  <c r="A12342" i="6"/>
  <c r="B12342" i="6"/>
  <c r="D12342" i="6"/>
  <c r="F12342" i="6"/>
  <c r="G12342" i="6" s="1"/>
  <c r="A12343" i="6"/>
  <c r="B12343" i="6"/>
  <c r="D12343" i="6"/>
  <c r="F12343" i="6"/>
  <c r="G12343" i="6"/>
  <c r="A12344" i="6"/>
  <c r="B12344" i="6"/>
  <c r="D12344" i="6"/>
  <c r="F12344" i="6"/>
  <c r="G12344" i="6"/>
  <c r="F12295" i="6"/>
  <c r="G12295" i="6" s="1"/>
  <c r="D12295" i="6"/>
  <c r="B12295" i="6"/>
  <c r="A12295" i="6"/>
  <c r="F12294" i="6"/>
  <c r="G12294" i="6" s="1"/>
  <c r="D12294" i="6"/>
  <c r="B12294" i="6"/>
  <c r="A12294" i="6"/>
  <c r="G12293" i="6"/>
  <c r="F12293" i="6"/>
  <c r="D12293" i="6"/>
  <c r="B12293" i="6"/>
  <c r="A12293" i="6"/>
  <c r="F12292" i="6"/>
  <c r="G12292" i="6" s="1"/>
  <c r="D12292" i="6"/>
  <c r="B12292" i="6"/>
  <c r="A12292" i="6"/>
  <c r="G12291" i="6"/>
  <c r="F12291" i="6"/>
  <c r="D12291" i="6"/>
  <c r="B12291" i="6"/>
  <c r="A12291" i="6"/>
  <c r="F12290" i="6"/>
  <c r="G12290" i="6" s="1"/>
  <c r="D12290" i="6"/>
  <c r="B12290" i="6"/>
  <c r="A12290" i="6"/>
  <c r="G12289" i="6"/>
  <c r="F12289" i="6"/>
  <c r="D12289" i="6"/>
  <c r="B12289" i="6"/>
  <c r="A12289" i="6"/>
  <c r="F12288" i="6"/>
  <c r="G12288" i="6" s="1"/>
  <c r="D12288" i="6"/>
  <c r="B12288" i="6"/>
  <c r="A12288" i="6"/>
  <c r="G12287" i="6"/>
  <c r="G12296" i="6" s="1"/>
  <c r="F12287" i="6"/>
  <c r="D12287" i="6"/>
  <c r="B12287" i="6"/>
  <c r="A12287" i="6"/>
  <c r="G12284" i="6"/>
  <c r="F12284" i="6"/>
  <c r="D12284" i="6"/>
  <c r="A12284" i="6"/>
  <c r="B12284" i="6" s="1"/>
  <c r="F12283" i="6"/>
  <c r="G12283" i="6" s="1"/>
  <c r="D12283" i="6"/>
  <c r="B12283" i="6"/>
  <c r="A12283" i="6"/>
  <c r="G12282" i="6"/>
  <c r="F12282" i="6"/>
  <c r="D12282" i="6"/>
  <c r="A12282" i="6"/>
  <c r="B12282" i="6" s="1"/>
  <c r="F12281" i="6"/>
  <c r="G12281" i="6" s="1"/>
  <c r="D12281" i="6"/>
  <c r="B12281" i="6"/>
  <c r="A12281" i="6"/>
  <c r="G12280" i="6"/>
  <c r="F12280" i="6"/>
  <c r="D12280" i="6"/>
  <c r="A12280" i="6"/>
  <c r="B12280" i="6" s="1"/>
  <c r="F12279" i="6"/>
  <c r="G12279" i="6" s="1"/>
  <c r="D12279" i="6"/>
  <c r="A12279" i="6"/>
  <c r="B12279" i="6" s="1"/>
  <c r="G12278" i="6"/>
  <c r="F12278" i="6"/>
  <c r="D12278" i="6"/>
  <c r="A12278" i="6"/>
  <c r="B12278" i="6" s="1"/>
  <c r="F12277" i="6"/>
  <c r="G12277" i="6" s="1"/>
  <c r="G12285" i="6" s="1"/>
  <c r="D12277" i="6"/>
  <c r="B12277" i="6"/>
  <c r="A12277" i="6"/>
  <c r="F12274" i="6"/>
  <c r="G12274" i="6" s="1"/>
  <c r="D12274" i="6"/>
  <c r="B12274" i="6"/>
  <c r="A12274" i="6"/>
  <c r="G12273" i="6"/>
  <c r="F12273" i="6"/>
  <c r="D12273" i="6"/>
  <c r="B12273" i="6"/>
  <c r="A12273" i="6"/>
  <c r="F12272" i="6"/>
  <c r="G12272" i="6" s="1"/>
  <c r="D12272" i="6"/>
  <c r="B12272" i="6"/>
  <c r="A12272" i="6"/>
  <c r="G12271" i="6"/>
  <c r="F12271" i="6"/>
  <c r="D12271" i="6"/>
  <c r="B12271" i="6"/>
  <c r="A12271" i="6"/>
  <c r="F12270" i="6"/>
  <c r="G12270" i="6" s="1"/>
  <c r="D12270" i="6"/>
  <c r="B12270" i="6"/>
  <c r="A12270" i="6"/>
  <c r="G12269" i="6"/>
  <c r="F12269" i="6"/>
  <c r="D12269" i="6"/>
  <c r="B12269" i="6"/>
  <c r="A12269" i="6"/>
  <c r="F12268" i="6"/>
  <c r="G12268" i="6" s="1"/>
  <c r="D12268" i="6"/>
  <c r="B12268" i="6"/>
  <c r="A12268" i="6"/>
  <c r="F12267" i="6"/>
  <c r="G12267" i="6" s="1"/>
  <c r="D12267" i="6"/>
  <c r="B12267" i="6"/>
  <c r="A12267" i="6"/>
  <c r="F12266" i="6"/>
  <c r="G12266" i="6" s="1"/>
  <c r="D12266" i="6"/>
  <c r="B12266" i="6"/>
  <c r="A12266" i="6"/>
  <c r="G12265" i="6"/>
  <c r="F12265" i="6"/>
  <c r="D12265" i="6"/>
  <c r="B12265" i="6"/>
  <c r="A12265" i="6"/>
  <c r="F12264" i="6"/>
  <c r="G12264" i="6" s="1"/>
  <c r="D12264" i="6"/>
  <c r="B12264" i="6"/>
  <c r="A12264" i="6"/>
  <c r="G12263" i="6"/>
  <c r="F12263" i="6"/>
  <c r="D12263" i="6"/>
  <c r="B12263" i="6"/>
  <c r="A12263" i="6"/>
  <c r="F12262" i="6"/>
  <c r="G12262" i="6" s="1"/>
  <c r="D12262" i="6"/>
  <c r="B12262" i="6"/>
  <c r="A12262" i="6"/>
  <c r="G12261" i="6"/>
  <c r="F12261" i="6"/>
  <c r="D12261" i="6"/>
  <c r="B12261" i="6"/>
  <c r="A12261" i="6"/>
  <c r="B12254" i="6"/>
  <c r="G12253" i="6"/>
  <c r="B12253" i="6"/>
  <c r="B12252" i="6"/>
  <c r="B12251" i="6"/>
  <c r="F12246" i="6"/>
  <c r="G12246" i="6" s="1"/>
  <c r="D12246" i="6"/>
  <c r="B12246" i="6"/>
  <c r="A12246" i="6"/>
  <c r="F12245" i="6"/>
  <c r="G12245" i="6" s="1"/>
  <c r="D12245" i="6"/>
  <c r="B12245" i="6"/>
  <c r="A12245" i="6"/>
  <c r="G12244" i="6"/>
  <c r="F12244" i="6"/>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G12238" i="6"/>
  <c r="F12238" i="6"/>
  <c r="D12238" i="6"/>
  <c r="B12238" i="6"/>
  <c r="A12238" i="6"/>
  <c r="G12235" i="6"/>
  <c r="F12235" i="6"/>
  <c r="D12235" i="6"/>
  <c r="A12235" i="6"/>
  <c r="B12235" i="6" s="1"/>
  <c r="F12234" i="6"/>
  <c r="G12234" i="6" s="1"/>
  <c r="D12234" i="6"/>
  <c r="A12234" i="6"/>
  <c r="B12234" i="6" s="1"/>
  <c r="F12233" i="6"/>
  <c r="G12233" i="6" s="1"/>
  <c r="D12233" i="6"/>
  <c r="A12233" i="6"/>
  <c r="B12233" i="6" s="1"/>
  <c r="F12232" i="6"/>
  <c r="G12232" i="6" s="1"/>
  <c r="D12232" i="6"/>
  <c r="B12232" i="6"/>
  <c r="A12232" i="6"/>
  <c r="F12231" i="6"/>
  <c r="G12231" i="6" s="1"/>
  <c r="D12231" i="6"/>
  <c r="B12231" i="6"/>
  <c r="A12231" i="6"/>
  <c r="F12230" i="6"/>
  <c r="G12230" i="6" s="1"/>
  <c r="D12230" i="6"/>
  <c r="B12230" i="6"/>
  <c r="A12230" i="6"/>
  <c r="G12229" i="6"/>
  <c r="F12229" i="6"/>
  <c r="D12229" i="6"/>
  <c r="B12229" i="6"/>
  <c r="A12229" i="6"/>
  <c r="G12228" i="6"/>
  <c r="F12228" i="6"/>
  <c r="D12228" i="6"/>
  <c r="B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G12220" i="6"/>
  <c r="F12220" i="6"/>
  <c r="D12220" i="6"/>
  <c r="B12220" i="6"/>
  <c r="A12220" i="6"/>
  <c r="G12219" i="6"/>
  <c r="F12219" i="6"/>
  <c r="D12219" i="6"/>
  <c r="B12219" i="6"/>
  <c r="A12219" i="6"/>
  <c r="G12218" i="6"/>
  <c r="F12218" i="6"/>
  <c r="D12218" i="6"/>
  <c r="B12218" i="6"/>
  <c r="A12218" i="6"/>
  <c r="G12217" i="6"/>
  <c r="F12217" i="6"/>
  <c r="D12217" i="6"/>
  <c r="B12217" i="6"/>
  <c r="A12217" i="6"/>
  <c r="G12216" i="6"/>
  <c r="F12216" i="6"/>
  <c r="D12216" i="6"/>
  <c r="B12216" i="6"/>
  <c r="A12216" i="6"/>
  <c r="G12215" i="6"/>
  <c r="F12215" i="6"/>
  <c r="D12215" i="6"/>
  <c r="B12215" i="6"/>
  <c r="A12215" i="6"/>
  <c r="G12214" i="6"/>
  <c r="F12214" i="6"/>
  <c r="D12214" i="6"/>
  <c r="B12214" i="6"/>
  <c r="A12214" i="6"/>
  <c r="F12213" i="6"/>
  <c r="G12213" i="6" s="1"/>
  <c r="D12213" i="6"/>
  <c r="B12213" i="6"/>
  <c r="A12213" i="6"/>
  <c r="F12212" i="6"/>
  <c r="G12212" i="6" s="1"/>
  <c r="D12212" i="6"/>
  <c r="B12212" i="6"/>
  <c r="A12212" i="6"/>
  <c r="B12205" i="6"/>
  <c r="G12204" i="6"/>
  <c r="B12204" i="6"/>
  <c r="B12203" i="6"/>
  <c r="B12202" i="6"/>
  <c r="A353" i="2"/>
  <c r="E353" i="2" s="1"/>
  <c r="A349" i="2"/>
  <c r="E349" i="2" s="1"/>
  <c r="A350" i="2"/>
  <c r="A345" i="9" s="1"/>
  <c r="A351" i="2"/>
  <c r="D351" i="2" s="1"/>
  <c r="A352" i="2"/>
  <c r="E352" i="2" s="1"/>
  <c r="A347" i="2"/>
  <c r="A342" i="9" s="1"/>
  <c r="A348" i="2"/>
  <c r="D348" i="2" s="1"/>
  <c r="C361" i="15"/>
  <c r="D361" i="15"/>
  <c r="C356" i="15"/>
  <c r="D356" i="15"/>
  <c r="C357" i="15"/>
  <c r="D357" i="15"/>
  <c r="C358" i="15"/>
  <c r="D358" i="15"/>
  <c r="C359" i="15"/>
  <c r="D359" i="15"/>
  <c r="C360" i="15"/>
  <c r="D360" i="15"/>
  <c r="A346" i="9" l="1"/>
  <c r="D353" i="2"/>
  <c r="B353" i="2"/>
  <c r="A347" i="9"/>
  <c r="A348" i="9"/>
  <c r="E350" i="2"/>
  <c r="A344" i="9"/>
  <c r="A343" i="9"/>
  <c r="E348" i="2"/>
  <c r="D350" i="2"/>
  <c r="B350" i="2"/>
  <c r="B348" i="2"/>
  <c r="G12530" i="6"/>
  <c r="G12541" i="6"/>
  <c r="G12520" i="6"/>
  <c r="G12543" i="6" s="1"/>
  <c r="G12481" i="6"/>
  <c r="G12492" i="6"/>
  <c r="G12494" i="6"/>
  <c r="G12443" i="6"/>
  <c r="G12432" i="6"/>
  <c r="G12445" i="6" s="1"/>
  <c r="G12373" i="6"/>
  <c r="G12394" i="6"/>
  <c r="G12396" i="6" s="1"/>
  <c r="G12324" i="6"/>
  <c r="G12347" i="6" s="1"/>
  <c r="G12345" i="6"/>
  <c r="G12334" i="6"/>
  <c r="G12275" i="6"/>
  <c r="G12298" i="6" s="1"/>
  <c r="G12249" i="6"/>
  <c r="G12226" i="6"/>
  <c r="G12236" i="6"/>
  <c r="G12247" i="6"/>
  <c r="B351" i="2"/>
  <c r="D352" i="2"/>
  <c r="D349" i="2"/>
  <c r="B352" i="2"/>
  <c r="B349" i="2"/>
  <c r="E351" i="2"/>
  <c r="E347" i="2"/>
  <c r="E92" i="14" l="1"/>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A20" i="2"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C270" i="15"/>
  <c r="D270" i="15"/>
  <c r="C271" i="15"/>
  <c r="D271" i="15"/>
  <c r="C254" i="15"/>
  <c r="D254" i="15"/>
  <c r="A19" i="2" l="1"/>
  <c r="A14" i="9" s="1"/>
  <c r="A16" i="9"/>
  <c r="C253" i="15"/>
  <c r="D253" i="15"/>
  <c r="A337" i="9" l="1"/>
  <c r="A329" i="9"/>
  <c r="A321"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36" i="9"/>
  <c r="A328" i="9"/>
  <c r="A320"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327" i="9"/>
  <c r="A311"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35" i="9"/>
  <c r="A319" i="9"/>
  <c r="A334" i="9"/>
  <c r="A326" i="9"/>
  <c r="A318"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341" i="9"/>
  <c r="A333" i="9"/>
  <c r="A325"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A21" i="9"/>
  <c r="A340" i="9"/>
  <c r="A332" i="9"/>
  <c r="A324" i="9"/>
  <c r="A316" i="9"/>
  <c r="A308" i="9"/>
  <c r="A300" i="9"/>
  <c r="A292" i="9"/>
  <c r="A284" i="9"/>
  <c r="A276" i="9"/>
  <c r="A268" i="9"/>
  <c r="A260" i="9"/>
  <c r="A252" i="9"/>
  <c r="A244" i="9"/>
  <c r="A236" i="9"/>
  <c r="A228" i="9"/>
  <c r="A220" i="9"/>
  <c r="A212" i="9"/>
  <c r="A204" i="9"/>
  <c r="A196" i="9"/>
  <c r="A188" i="9"/>
  <c r="A180" i="9"/>
  <c r="A172" i="9"/>
  <c r="A164" i="9"/>
  <c r="A156" i="9"/>
  <c r="A148" i="9"/>
  <c r="A140" i="9"/>
  <c r="A132" i="9"/>
  <c r="A124" i="9"/>
  <c r="A116" i="9"/>
  <c r="A108" i="9"/>
  <c r="A100" i="9"/>
  <c r="A92" i="9"/>
  <c r="A84" i="9"/>
  <c r="A76" i="9"/>
  <c r="A68" i="9"/>
  <c r="A60" i="9"/>
  <c r="A52" i="9"/>
  <c r="A44" i="9"/>
  <c r="A36" i="9"/>
  <c r="A28" i="9"/>
  <c r="A20" i="9"/>
  <c r="A331" i="9"/>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39" i="9"/>
  <c r="A323" i="9"/>
  <c r="A338" i="9"/>
  <c r="A330" i="9"/>
  <c r="A322"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C350" i="15"/>
  <c r="D350" i="15"/>
  <c r="C346" i="15"/>
  <c r="D346" i="15"/>
  <c r="C347" i="15"/>
  <c r="D347" i="15"/>
  <c r="D339" i="2" s="1"/>
  <c r="C341" i="15"/>
  <c r="D338" i="2"/>
  <c r="C332" i="15"/>
  <c r="D332" i="15"/>
  <c r="C330" i="15"/>
  <c r="D330" i="15"/>
  <c r="C324" i="15"/>
  <c r="D324" i="15"/>
  <c r="C325" i="15"/>
  <c r="D325" i="15"/>
  <c r="C326" i="15"/>
  <c r="D326" i="15"/>
  <c r="C327" i="15"/>
  <c r="D327" i="15"/>
  <c r="C328" i="15"/>
  <c r="D328" i="15"/>
  <c r="C329" i="15"/>
  <c r="D329" i="15"/>
  <c r="C331" i="15"/>
  <c r="D331" i="15"/>
  <c r="C333" i="15"/>
  <c r="D333" i="15"/>
  <c r="C334" i="15"/>
  <c r="D334" i="15"/>
  <c r="C335" i="15"/>
  <c r="D335" i="15"/>
  <c r="C298" i="15"/>
  <c r="D298" i="15"/>
  <c r="C299" i="15"/>
  <c r="D299" i="15"/>
  <c r="C300" i="15"/>
  <c r="D300" i="15"/>
  <c r="C301" i="15"/>
  <c r="D301" i="15"/>
  <c r="C302" i="15"/>
  <c r="D302" i="15"/>
  <c r="C303" i="15"/>
  <c r="D303" i="15"/>
  <c r="C304" i="15"/>
  <c r="D304" i="15"/>
  <c r="C305" i="15"/>
  <c r="D305" i="15"/>
  <c r="C306" i="15"/>
  <c r="D306" i="15"/>
  <c r="C307" i="15"/>
  <c r="D307" i="15"/>
  <c r="C308" i="15"/>
  <c r="D308" i="15"/>
  <c r="C273" i="15"/>
  <c r="D273" i="15"/>
  <c r="C274" i="15"/>
  <c r="D274" i="15"/>
  <c r="C275" i="15"/>
  <c r="D275" i="15"/>
  <c r="C256" i="15"/>
  <c r="D256" i="15"/>
  <c r="C257" i="15"/>
  <c r="D257" i="15"/>
  <c r="C258" i="15"/>
  <c r="D258" i="15"/>
  <c r="D254" i="2" s="1"/>
  <c r="C259" i="15"/>
  <c r="D259" i="15"/>
  <c r="C260" i="15"/>
  <c r="D260" i="15"/>
  <c r="C261" i="15"/>
  <c r="D261" i="15"/>
  <c r="C262" i="15"/>
  <c r="D262" i="15"/>
  <c r="D259" i="2"/>
  <c r="C263" i="15"/>
  <c r="D263" i="15"/>
  <c r="C264" i="15"/>
  <c r="D264" i="15"/>
  <c r="D262" i="2" s="1"/>
  <c r="C265" i="15"/>
  <c r="D265" i="15"/>
  <c r="D263" i="2" s="1"/>
  <c r="C266" i="15"/>
  <c r="D266" i="15"/>
  <c r="C267" i="15"/>
  <c r="D267" i="15"/>
  <c r="C268" i="15"/>
  <c r="D268" i="15"/>
  <c r="D266" i="2" s="1"/>
  <c r="C269" i="15"/>
  <c r="D269" i="15"/>
  <c r="C229" i="15"/>
  <c r="D229" i="15"/>
  <c r="C215" i="15"/>
  <c r="D215" i="15"/>
  <c r="C216" i="15"/>
  <c r="D216" i="15"/>
  <c r="C217" i="15"/>
  <c r="D217" i="15"/>
  <c r="C190" i="15"/>
  <c r="D190" i="15"/>
  <c r="C87" i="15"/>
  <c r="D87" i="15"/>
  <c r="C84" i="15"/>
  <c r="D84" i="15"/>
  <c r="C77" i="15"/>
  <c r="D77" i="15"/>
  <c r="C78" i="15"/>
  <c r="D78" i="15"/>
  <c r="C72" i="15"/>
  <c r="D72" i="15"/>
  <c r="C62" i="15"/>
  <c r="D62" i="15"/>
  <c r="S327" i="9"/>
  <c r="S328" i="9"/>
  <c r="S329" i="9"/>
  <c r="S330" i="9"/>
  <c r="S331" i="9"/>
  <c r="S332" i="9"/>
  <c r="S333" i="9"/>
  <c r="S334" i="9"/>
  <c r="S335" i="9"/>
  <c r="S336" i="9"/>
  <c r="S337" i="9"/>
  <c r="S338" i="9"/>
  <c r="S339" i="9"/>
  <c r="S340" i="9"/>
  <c r="S349" i="9"/>
  <c r="C297" i="15"/>
  <c r="D297" i="15"/>
  <c r="C293" i="15"/>
  <c r="D293" i="15"/>
  <c r="D292" i="2" s="1"/>
  <c r="C294" i="15"/>
  <c r="D294" i="15"/>
  <c r="C295" i="15"/>
  <c r="D295" i="15"/>
  <c r="D294" i="2" s="1"/>
  <c r="C290" i="15"/>
  <c r="D290" i="15"/>
  <c r="C291" i="15"/>
  <c r="D291" i="15"/>
  <c r="D290" i="2" s="1"/>
  <c r="C281" i="15"/>
  <c r="D281" i="15"/>
  <c r="C282" i="15"/>
  <c r="D282" i="15"/>
  <c r="C283" i="15"/>
  <c r="D283" i="15"/>
  <c r="C284" i="15"/>
  <c r="D284" i="15"/>
  <c r="C285" i="15"/>
  <c r="D285" i="15"/>
  <c r="C286" i="15"/>
  <c r="D286" i="15"/>
  <c r="D285" i="2" s="1"/>
  <c r="C208" i="15"/>
  <c r="D208" i="15"/>
  <c r="C209" i="15"/>
  <c r="D209" i="15"/>
  <c r="C210" i="15"/>
  <c r="D210" i="15"/>
  <c r="C211" i="15"/>
  <c r="D211" i="15"/>
  <c r="D208" i="2" s="1"/>
  <c r="C188" i="15"/>
  <c r="D188" i="15"/>
  <c r="C189" i="15"/>
  <c r="D189" i="15"/>
  <c r="C186" i="15"/>
  <c r="D186" i="15"/>
  <c r="C102" i="15"/>
  <c r="D102" i="15"/>
  <c r="C52" i="15"/>
  <c r="D52" i="15"/>
  <c r="D257" i="2" l="1"/>
  <c r="D79" i="2"/>
  <c r="D253" i="2"/>
  <c r="D207" i="2"/>
  <c r="D327" i="2"/>
  <c r="D265" i="2"/>
  <c r="D300" i="2"/>
  <c r="D283" i="2"/>
  <c r="D326" i="2"/>
  <c r="D282" i="2"/>
  <c r="D256" i="2"/>
  <c r="D297" i="2"/>
  <c r="D293" i="2"/>
  <c r="D258" i="2"/>
  <c r="D274" i="2"/>
  <c r="D299" i="2"/>
  <c r="D250" i="2"/>
  <c r="D296" i="2"/>
  <c r="D273" i="2"/>
  <c r="D298" i="2"/>
  <c r="D289" i="2"/>
  <c r="D261" i="2"/>
  <c r="D260" i="2"/>
  <c r="D267" i="2"/>
  <c r="D255" i="2"/>
  <c r="D252" i="2"/>
  <c r="E346" i="2"/>
  <c r="E336" i="2"/>
  <c r="E338" i="2"/>
  <c r="E345" i="2"/>
  <c r="E344" i="2"/>
  <c r="E343" i="2"/>
  <c r="E342" i="2"/>
  <c r="E341" i="2"/>
  <c r="E340" i="2"/>
  <c r="E339" i="2"/>
  <c r="E337" i="2"/>
  <c r="E335" i="2"/>
  <c r="E333" i="2"/>
  <c r="E334" i="2"/>
  <c r="E332" i="2"/>
  <c r="E329" i="2"/>
  <c r="C249" i="15"/>
  <c r="D249" i="15"/>
  <c r="D246" i="2" s="1"/>
  <c r="C121" i="15"/>
  <c r="D121" i="15"/>
  <c r="C122" i="15"/>
  <c r="D122" i="15"/>
  <c r="C67" i="15"/>
  <c r="D67" i="15"/>
  <c r="S324" i="9"/>
  <c r="S325" i="9"/>
  <c r="S326" i="9"/>
  <c r="C289" i="15"/>
  <c r="D289" i="15"/>
  <c r="D281" i="2" s="1"/>
  <c r="E331" i="2" l="1"/>
  <c r="E330" i="2"/>
  <c r="C180" i="15"/>
  <c r="C181" i="15"/>
  <c r="C182" i="15"/>
  <c r="C183" i="15"/>
  <c r="C184" i="15"/>
  <c r="C185" i="15"/>
  <c r="C164" i="15"/>
  <c r="D164" i="15"/>
  <c r="C165" i="15"/>
  <c r="D165" i="15"/>
  <c r="C166" i="15"/>
  <c r="D166" i="15"/>
  <c r="D163" i="2" s="1"/>
  <c r="C167" i="15"/>
  <c r="D167" i="15"/>
  <c r="C168" i="15"/>
  <c r="D168" i="15"/>
  <c r="C169" i="15"/>
  <c r="D169" i="15"/>
  <c r="C170" i="15"/>
  <c r="D170" i="15"/>
  <c r="C171" i="15"/>
  <c r="D171" i="15"/>
  <c r="D161" i="15"/>
  <c r="C161" i="15"/>
  <c r="D157" i="15"/>
  <c r="C157" i="15"/>
  <c r="C153" i="15"/>
  <c r="C149" i="15"/>
  <c r="D145" i="15"/>
  <c r="D144" i="15"/>
  <c r="D148" i="15"/>
  <c r="D152" i="15"/>
  <c r="D160" i="15"/>
  <c r="D157" i="2" s="1"/>
  <c r="D172" i="15"/>
  <c r="D176" i="15"/>
  <c r="C162" i="15"/>
  <c r="C158" i="15"/>
  <c r="C154" i="15"/>
  <c r="C150" i="15"/>
  <c r="D146" i="15"/>
  <c r="C146" i="15"/>
  <c r="C145" i="15"/>
  <c r="C66" i="15"/>
  <c r="D66"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43" i="15"/>
  <c r="D143" i="15"/>
  <c r="C144" i="15"/>
  <c r="C147" i="15"/>
  <c r="D147" i="15"/>
  <c r="C148" i="15"/>
  <c r="D149" i="15"/>
  <c r="D150" i="15"/>
  <c r="C151" i="15"/>
  <c r="D151" i="15"/>
  <c r="C152" i="15"/>
  <c r="D153" i="15"/>
  <c r="D154" i="15"/>
  <c r="C155" i="15"/>
  <c r="D155" i="15"/>
  <c r="C156" i="15"/>
  <c r="D156" i="15"/>
  <c r="D158" i="15"/>
  <c r="C159" i="15"/>
  <c r="D159" i="15"/>
  <c r="C160" i="15"/>
  <c r="D162" i="15"/>
  <c r="D159" i="2" s="1"/>
  <c r="C163" i="15"/>
  <c r="D163" i="15"/>
  <c r="D160" i="2" s="1"/>
  <c r="C172" i="15"/>
  <c r="D173" i="15"/>
  <c r="D174" i="15"/>
  <c r="D171" i="2" s="1"/>
  <c r="D175" i="15"/>
  <c r="D177" i="15"/>
  <c r="D174" i="2" s="1"/>
  <c r="C178" i="15"/>
  <c r="D178" i="15"/>
  <c r="C179" i="15"/>
  <c r="D179" i="15"/>
  <c r="D180" i="15"/>
  <c r="D181" i="15"/>
  <c r="D178" i="2" s="1"/>
  <c r="D182" i="15"/>
  <c r="D183" i="15"/>
  <c r="D180" i="2" s="1"/>
  <c r="D184" i="15"/>
  <c r="D181" i="2" s="1"/>
  <c r="D185" i="15"/>
  <c r="D182" i="2" s="1"/>
  <c r="C187" i="15"/>
  <c r="D187" i="15"/>
  <c r="D184" i="2" s="1"/>
  <c r="C191" i="15"/>
  <c r="D191" i="15"/>
  <c r="C192" i="15"/>
  <c r="D192" i="15"/>
  <c r="C193" i="15"/>
  <c r="D193" i="15"/>
  <c r="D194" i="15"/>
  <c r="D195" i="15"/>
  <c r="D196" i="15"/>
  <c r="D193" i="2" s="1"/>
  <c r="D197" i="15"/>
  <c r="C198" i="15"/>
  <c r="D198" i="15"/>
  <c r="C199" i="15"/>
  <c r="D199" i="15"/>
  <c r="C200" i="15"/>
  <c r="D200" i="15"/>
  <c r="C201" i="15"/>
  <c r="D201" i="15"/>
  <c r="C202" i="15"/>
  <c r="D202" i="15"/>
  <c r="C203" i="15"/>
  <c r="D203" i="15"/>
  <c r="D200" i="2" s="1"/>
  <c r="C204" i="15"/>
  <c r="D204" i="15"/>
  <c r="D201" i="2" s="1"/>
  <c r="C212" i="15"/>
  <c r="D212" i="15"/>
  <c r="D209" i="2" s="1"/>
  <c r="C214" i="15"/>
  <c r="D214" i="15"/>
  <c r="C218" i="15"/>
  <c r="D218" i="15"/>
  <c r="C219" i="15"/>
  <c r="D219" i="15"/>
  <c r="C220" i="15"/>
  <c r="D220" i="15"/>
  <c r="C221" i="15"/>
  <c r="D221" i="15"/>
  <c r="C231" i="15"/>
  <c r="D231" i="15"/>
  <c r="C233" i="15"/>
  <c r="D233" i="15"/>
  <c r="C234" i="15"/>
  <c r="D234" i="15"/>
  <c r="C235" i="15"/>
  <c r="D235" i="15"/>
  <c r="C250" i="15"/>
  <c r="D250" i="15"/>
  <c r="C251" i="15"/>
  <c r="D251" i="15"/>
  <c r="D248" i="2" s="1"/>
  <c r="C252" i="15"/>
  <c r="D252" i="15"/>
  <c r="D249" i="2" s="1"/>
  <c r="C255" i="15"/>
  <c r="D255" i="15"/>
  <c r="C272" i="15"/>
  <c r="D272" i="15"/>
  <c r="C276" i="15"/>
  <c r="D276" i="15"/>
  <c r="D275" i="2" s="1"/>
  <c r="C277" i="15"/>
  <c r="D277" i="15"/>
  <c r="D276" i="2" s="1"/>
  <c r="C278" i="15"/>
  <c r="D278" i="15"/>
  <c r="C279" i="15"/>
  <c r="D279" i="15"/>
  <c r="D278" i="2" s="1"/>
  <c r="C280" i="15"/>
  <c r="D280" i="15"/>
  <c r="C287" i="15"/>
  <c r="D287" i="15"/>
  <c r="D286" i="2" s="1"/>
  <c r="C288" i="15"/>
  <c r="D288" i="15"/>
  <c r="C292" i="15"/>
  <c r="D292" i="15"/>
  <c r="C296" i="15"/>
  <c r="D296" i="15"/>
  <c r="D295" i="2" s="1"/>
  <c r="C309" i="15"/>
  <c r="D309" i="15"/>
  <c r="C310" i="15"/>
  <c r="D310" i="15"/>
  <c r="C311" i="15"/>
  <c r="D311" i="15"/>
  <c r="C312" i="15"/>
  <c r="D312" i="15"/>
  <c r="C313" i="15"/>
  <c r="D313" i="15"/>
  <c r="C314" i="15"/>
  <c r="D314" i="15"/>
  <c r="C315" i="15"/>
  <c r="D315" i="15"/>
  <c r="C316" i="15"/>
  <c r="D316" i="15"/>
  <c r="C317" i="15"/>
  <c r="D317" i="15"/>
  <c r="C318" i="15"/>
  <c r="D318" i="15"/>
  <c r="C319" i="15"/>
  <c r="D319" i="15"/>
  <c r="D321" i="2" s="1"/>
  <c r="C320" i="15"/>
  <c r="D320" i="15"/>
  <c r="D322" i="2" s="1"/>
  <c r="C321" i="15"/>
  <c r="D321" i="15"/>
  <c r="D323" i="2" s="1"/>
  <c r="C322" i="15"/>
  <c r="D322" i="15"/>
  <c r="D324" i="2" s="1"/>
  <c r="C323" i="15"/>
  <c r="D323" i="15"/>
  <c r="D325" i="2" s="1"/>
  <c r="B296" i="2"/>
  <c r="C336" i="15"/>
  <c r="D336" i="15"/>
  <c r="C337" i="15"/>
  <c r="D337" i="15"/>
  <c r="C338" i="15"/>
  <c r="B332" i="2" s="1"/>
  <c r="D338" i="15"/>
  <c r="C339" i="15"/>
  <c r="B333" i="2" s="1"/>
  <c r="D339" i="15"/>
  <c r="C340" i="15"/>
  <c r="D340" i="15"/>
  <c r="D341" i="15"/>
  <c r="C342" i="15"/>
  <c r="B334" i="2" s="1"/>
  <c r="D342" i="15"/>
  <c r="C343" i="15"/>
  <c r="B338" i="2" s="1"/>
  <c r="D343" i="15"/>
  <c r="D335" i="2" s="1"/>
  <c r="C344" i="15"/>
  <c r="B339" i="2" s="1"/>
  <c r="D344" i="15"/>
  <c r="D336" i="2" s="1"/>
  <c r="C345" i="15"/>
  <c r="D345" i="15"/>
  <c r="D337" i="2" s="1"/>
  <c r="C348" i="15"/>
  <c r="D348" i="15"/>
  <c r="D340" i="2" s="1"/>
  <c r="C349" i="15"/>
  <c r="D349" i="15"/>
  <c r="D29" i="15"/>
  <c r="D30" i="15"/>
  <c r="D31" i="15"/>
  <c r="D32" i="15"/>
  <c r="D33" i="15"/>
  <c r="D34" i="15"/>
  <c r="D26" i="2" s="1"/>
  <c r="D35" i="15"/>
  <c r="D36" i="15"/>
  <c r="D30" i="2" s="1"/>
  <c r="D37" i="15"/>
  <c r="D38" i="15"/>
  <c r="D26" i="15"/>
  <c r="A26" i="15" s="1"/>
  <c r="D27" i="15"/>
  <c r="D19" i="2" s="1"/>
  <c r="D28" i="15"/>
  <c r="D355" i="15"/>
  <c r="D347" i="2" s="1"/>
  <c r="D354" i="15"/>
  <c r="D353" i="15"/>
  <c r="D352" i="15"/>
  <c r="D351" i="15"/>
  <c r="D248" i="15"/>
  <c r="D245" i="2" s="1"/>
  <c r="D247" i="15"/>
  <c r="D246" i="15"/>
  <c r="D245" i="15"/>
  <c r="D244" i="15"/>
  <c r="D241" i="2" s="1"/>
  <c r="D243" i="15"/>
  <c r="D242" i="15"/>
  <c r="D241" i="15"/>
  <c r="D240" i="15"/>
  <c r="D239" i="15"/>
  <c r="D238" i="15"/>
  <c r="D237" i="15"/>
  <c r="D236" i="15"/>
  <c r="D232" i="15"/>
  <c r="D230" i="15"/>
  <c r="D227" i="2" s="1"/>
  <c r="D228" i="15"/>
  <c r="D225" i="2" s="1"/>
  <c r="D227" i="15"/>
  <c r="D226" i="15"/>
  <c r="D223" i="2" s="1"/>
  <c r="D225" i="15"/>
  <c r="D224" i="15"/>
  <c r="D221" i="2" s="1"/>
  <c r="D223" i="15"/>
  <c r="D222" i="15"/>
  <c r="D213" i="15"/>
  <c r="D207" i="15"/>
  <c r="D204" i="2" s="1"/>
  <c r="D206" i="15"/>
  <c r="D203" i="2" s="1"/>
  <c r="D205" i="15"/>
  <c r="D202" i="2" s="1"/>
  <c r="C355" i="15"/>
  <c r="B347" i="2" s="1"/>
  <c r="C354" i="15"/>
  <c r="C353" i="15"/>
  <c r="C352" i="15"/>
  <c r="C351" i="15"/>
  <c r="C248" i="15"/>
  <c r="C247" i="15"/>
  <c r="C246" i="15"/>
  <c r="C245" i="15"/>
  <c r="C244" i="15"/>
  <c r="C243" i="15"/>
  <c r="C242" i="15"/>
  <c r="C241" i="15"/>
  <c r="C240" i="15"/>
  <c r="C239" i="15"/>
  <c r="C238" i="15"/>
  <c r="C237" i="15"/>
  <c r="C236" i="15"/>
  <c r="C232" i="15"/>
  <c r="C230" i="15"/>
  <c r="C228" i="15"/>
  <c r="C227" i="15"/>
  <c r="C226" i="15"/>
  <c r="C225" i="15"/>
  <c r="C224" i="15"/>
  <c r="C223" i="15"/>
  <c r="C222" i="15"/>
  <c r="C213" i="15"/>
  <c r="C207" i="15"/>
  <c r="C206" i="15"/>
  <c r="C205" i="15"/>
  <c r="C197" i="15"/>
  <c r="C196" i="15"/>
  <c r="C195" i="15"/>
  <c r="C194" i="15"/>
  <c r="C177" i="15"/>
  <c r="C176" i="15"/>
  <c r="C175" i="15"/>
  <c r="C174" i="15"/>
  <c r="C173" i="15"/>
  <c r="D233" i="2" l="1"/>
  <c r="D156" i="2"/>
  <c r="B340" i="2"/>
  <c r="D155" i="2"/>
  <c r="D149" i="2"/>
  <c r="D29" i="2"/>
  <c r="D153" i="2"/>
  <c r="D25" i="2"/>
  <c r="D170" i="2"/>
  <c r="D141" i="2"/>
  <c r="D24" i="2"/>
  <c r="D20" i="2"/>
  <c r="D244" i="2"/>
  <c r="D220" i="2"/>
  <c r="D152" i="2"/>
  <c r="D237" i="2"/>
  <c r="D239" i="2"/>
  <c r="D224" i="2"/>
  <c r="D243" i="2"/>
  <c r="D195" i="2"/>
  <c r="D172" i="2"/>
  <c r="D140" i="2"/>
  <c r="D166" i="2"/>
  <c r="D240" i="2"/>
  <c r="D151" i="2"/>
  <c r="D142" i="2"/>
  <c r="D271" i="2"/>
  <c r="D179" i="2"/>
  <c r="D242" i="2"/>
  <c r="D177" i="2"/>
  <c r="D148" i="2"/>
  <c r="D189" i="2"/>
  <c r="D147" i="2"/>
  <c r="D234" i="2"/>
  <c r="D173" i="2"/>
  <c r="D210" i="2"/>
  <c r="D205" i="2"/>
  <c r="D222" i="2"/>
  <c r="D334" i="2"/>
  <c r="D320" i="2"/>
  <c r="D310" i="2"/>
  <c r="D314" i="2"/>
  <c r="D304" i="2"/>
  <c r="D287" i="2"/>
  <c r="D280" i="2"/>
  <c r="D247" i="2"/>
  <c r="D217" i="2"/>
  <c r="D212" i="2"/>
  <c r="D194" i="2"/>
  <c r="D145" i="2"/>
  <c r="D232" i="2"/>
  <c r="D216" i="2"/>
  <c r="D199" i="2"/>
  <c r="D192" i="2"/>
  <c r="D187" i="2"/>
  <c r="D313" i="2"/>
  <c r="D303" i="2"/>
  <c r="D345" i="2"/>
  <c r="D332" i="2"/>
  <c r="D269" i="2"/>
  <c r="D191" i="2"/>
  <c r="D186" i="2"/>
  <c r="D150" i="2"/>
  <c r="D143" i="2"/>
  <c r="D165" i="2"/>
  <c r="B335" i="2"/>
  <c r="D318" i="2"/>
  <c r="D308" i="2"/>
  <c r="D312" i="2"/>
  <c r="D302" i="2"/>
  <c r="D279" i="2"/>
  <c r="D272" i="2"/>
  <c r="D268" i="2"/>
  <c r="D264" i="2"/>
  <c r="D231" i="2"/>
  <c r="D226" i="2"/>
  <c r="D215" i="2"/>
  <c r="D198" i="2"/>
  <c r="D190" i="2"/>
  <c r="D185" i="2"/>
  <c r="D346" i="2"/>
  <c r="D333" i="2"/>
  <c r="D319" i="2"/>
  <c r="D309" i="2"/>
  <c r="D229" i="2"/>
  <c r="D344" i="2"/>
  <c r="D331" i="2"/>
  <c r="D164" i="2"/>
  <c r="D317" i="2"/>
  <c r="D307" i="2"/>
  <c r="D311" i="2"/>
  <c r="D301" i="2"/>
  <c r="D230" i="2"/>
  <c r="D211" i="2"/>
  <c r="D206" i="2"/>
  <c r="D197" i="2"/>
  <c r="D176" i="2"/>
  <c r="D154" i="2"/>
  <c r="D343" i="2"/>
  <c r="D330" i="2"/>
  <c r="D277" i="2"/>
  <c r="D270" i="2"/>
  <c r="D228" i="2"/>
  <c r="D196" i="2"/>
  <c r="D188" i="2"/>
  <c r="D183" i="2"/>
  <c r="D175" i="2"/>
  <c r="D146" i="2"/>
  <c r="D158" i="2"/>
  <c r="D316" i="2"/>
  <c r="D306" i="2"/>
  <c r="D219" i="2"/>
  <c r="D214" i="2"/>
  <c r="D236" i="2"/>
  <c r="D342" i="2"/>
  <c r="D329" i="2"/>
  <c r="D169" i="2"/>
  <c r="D168" i="2"/>
  <c r="D162" i="2"/>
  <c r="D315" i="2"/>
  <c r="D305" i="2"/>
  <c r="D291" i="2"/>
  <c r="D284" i="2"/>
  <c r="D218" i="2"/>
  <c r="D213" i="2"/>
  <c r="D144" i="2"/>
  <c r="D235" i="2"/>
  <c r="D341" i="2"/>
  <c r="D328" i="2"/>
  <c r="D167" i="2"/>
  <c r="D161" i="2"/>
  <c r="D288" i="2"/>
  <c r="D238" i="2"/>
  <c r="D251" i="2"/>
  <c r="D28" i="2"/>
  <c r="D27" i="2"/>
  <c r="D23" i="2"/>
  <c r="D22" i="2"/>
  <c r="B343" i="2"/>
  <c r="B344" i="2"/>
  <c r="B342" i="2"/>
  <c r="B346" i="2"/>
  <c r="B345" i="2"/>
  <c r="B341" i="2"/>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A29" i="15" s="1"/>
  <c r="A30" i="15" s="1"/>
  <c r="A31" i="15" s="1"/>
  <c r="A32" i="15" s="1"/>
  <c r="A33" i="15" s="1"/>
  <c r="A34" i="15" s="1"/>
  <c r="A35" i="15" s="1"/>
  <c r="A36" i="15" s="1"/>
  <c r="A37" i="15" s="1"/>
  <c r="A38" i="15" s="1"/>
  <c r="C1" i="19" l="1"/>
  <c r="F12196" i="6" l="1"/>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1286" i="6"/>
  <c r="G115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1526" i="6"/>
  <c r="G11747" i="6"/>
  <c r="G11997" i="6"/>
  <c r="G12047" i="6"/>
  <c r="G12176" i="6"/>
  <c r="G11276" i="6"/>
  <c r="G11347" i="6"/>
  <c r="G11497" i="6"/>
  <c r="G11536" i="6"/>
  <c r="G11836" i="6"/>
  <c r="G12147" i="6"/>
  <c r="G12186" i="6"/>
  <c r="G12197" i="6"/>
  <c r="G12026" i="6"/>
  <c r="G12036" i="6"/>
  <c r="G12126" i="6"/>
  <c r="G12097" i="6"/>
  <c r="G12076" i="6"/>
  <c r="G9076" i="6"/>
  <c r="G9147" i="6"/>
  <c r="G9226" i="6"/>
  <c r="G9047" i="6"/>
  <c r="G9126" i="6"/>
  <c r="G9176" i="6"/>
  <c r="G9426" i="6"/>
  <c r="G9026" i="6"/>
  <c r="G9236" i="6"/>
  <c r="G9276" i="6"/>
  <c r="G9297" i="6"/>
  <c r="G9097" i="6"/>
  <c r="G9197" i="6"/>
  <c r="G9386" i="6"/>
  <c r="G9536" i="6"/>
  <c r="G9736" i="6"/>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426" i="6"/>
  <c r="G11647" i="6"/>
  <c r="G11176" i="6"/>
  <c r="G11547" i="6"/>
  <c r="G11576" i="6"/>
  <c r="G11597" i="6"/>
  <c r="G11676" i="6"/>
  <c r="G11236" i="6"/>
  <c r="G11476" i="6"/>
  <c r="G11626" i="6"/>
  <c r="G11726" i="6"/>
  <c r="G11749" i="6" s="1"/>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49" i="6" s="1"/>
  <c r="G6397" i="6"/>
  <c r="G6447" i="6"/>
  <c r="G6097" i="6"/>
  <c r="G6147" i="6"/>
  <c r="G6426" i="6"/>
  <c r="G6497" i="6"/>
  <c r="G6547" i="6"/>
  <c r="G6636" i="6"/>
  <c r="G6649" i="6" s="1"/>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699" i="6" s="1"/>
  <c r="G7799" i="6"/>
  <c r="G7826" i="6"/>
  <c r="G7849" i="6" s="1"/>
  <c r="G7876" i="6"/>
  <c r="G7926" i="6"/>
  <c r="G7949" i="6" s="1"/>
  <c r="G7997" i="6"/>
  <c r="G7999" i="6" s="1"/>
  <c r="G8047" i="6"/>
  <c r="G8226" i="6"/>
  <c r="G7626" i="6"/>
  <c r="G7649" i="6" s="1"/>
  <c r="G8026" i="6"/>
  <c r="G8097" i="6"/>
  <c r="G8099" i="6"/>
  <c r="G8276" i="6"/>
  <c r="G8297" i="6"/>
  <c r="G8326" i="6"/>
  <c r="G8349" i="6" s="1"/>
  <c r="G8397" i="6"/>
  <c r="G8576" i="6"/>
  <c r="G8599" i="6" s="1"/>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399" i="6" s="1"/>
  <c r="G3426" i="6"/>
  <c r="G3449" i="6" s="1"/>
  <c r="G3636" i="6"/>
  <c r="G3647" i="6"/>
  <c r="G3686" i="6"/>
  <c r="G3697"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099" i="6" s="1"/>
  <c r="G4126"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c r="G2376" i="6"/>
  <c r="G2399" i="6" s="1"/>
  <c r="G2476" i="6"/>
  <c r="G2126" i="6"/>
  <c r="G2149" i="6" s="1"/>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3299" i="6" l="1"/>
  <c r="G8999" i="6"/>
  <c r="G11399" i="6"/>
  <c r="G7599" i="6"/>
  <c r="G3799" i="6"/>
  <c r="G2799" i="6"/>
  <c r="G2899" i="6"/>
  <c r="G10349" i="6"/>
  <c r="G8849" i="6"/>
  <c r="G9549" i="6"/>
  <c r="G4899" i="6"/>
  <c r="G1949" i="6"/>
  <c r="G11549" i="6"/>
  <c r="G10599" i="6"/>
  <c r="G10499" i="6"/>
  <c r="G10199" i="6"/>
  <c r="G2249" i="6"/>
  <c r="G4149" i="6"/>
  <c r="G6849" i="6"/>
  <c r="G11449" i="6"/>
  <c r="G399" i="6"/>
  <c r="G8199" i="6"/>
  <c r="G7749" i="6"/>
  <c r="G7049" i="6"/>
  <c r="G10549" i="6"/>
  <c r="G9949" i="6"/>
  <c r="G7549" i="6"/>
  <c r="G1849" i="6"/>
  <c r="G4349" i="6"/>
  <c r="G499" i="6"/>
  <c r="G7349" i="6"/>
  <c r="G5699" i="6"/>
  <c r="G10699" i="6"/>
  <c r="G3999" i="6"/>
  <c r="G7449" i="6"/>
  <c r="G6199" i="6"/>
  <c r="G6299" i="6"/>
  <c r="G11949" i="6"/>
  <c r="G7499" i="6"/>
  <c r="G10399" i="6"/>
  <c r="G9399" i="6"/>
  <c r="G3049" i="6"/>
  <c r="G7899" i="6"/>
  <c r="G11199" i="6"/>
  <c r="G11049" i="6"/>
  <c r="G1349" i="6"/>
  <c r="G11849" i="6"/>
  <c r="G11649" i="6"/>
  <c r="G2699" i="6"/>
  <c r="G11999" i="6"/>
  <c r="G11499" i="6"/>
  <c r="G11299" i="6"/>
  <c r="G9749" i="6"/>
  <c r="G7249" i="6"/>
  <c r="G7149" i="6"/>
  <c r="G7099" i="6"/>
  <c r="G1899" i="6"/>
  <c r="G2199" i="6"/>
  <c r="G9999" i="6"/>
  <c r="G9149" i="6"/>
  <c r="G1549" i="6"/>
  <c r="G5199" i="6"/>
  <c r="G11599" i="6"/>
  <c r="G12049" i="6"/>
  <c r="G12199" i="6"/>
  <c r="G10449" i="6"/>
  <c r="G1299" i="6"/>
  <c r="G1049" i="6"/>
  <c r="G3349" i="6"/>
  <c r="G7199" i="6"/>
  <c r="G5149" i="6"/>
  <c r="G4649" i="6"/>
  <c r="G2849" i="6"/>
  <c r="G8049" i="6"/>
  <c r="G9649" i="6"/>
  <c r="G9449" i="6"/>
  <c r="G1399" i="6"/>
  <c r="G5999" i="6"/>
  <c r="G8749" i="6"/>
  <c r="G9199" i="6"/>
  <c r="G9299" i="6"/>
  <c r="G9249" i="6"/>
  <c r="G6899" i="6"/>
  <c r="G6249" i="6"/>
  <c r="G10849" i="6"/>
  <c r="G10049" i="6"/>
  <c r="G12149" i="6"/>
  <c r="G649" i="6"/>
  <c r="G5249" i="6"/>
  <c r="G12099" i="6"/>
  <c r="G149" i="6"/>
  <c r="G549" i="6"/>
  <c r="G4849" i="6"/>
  <c r="G8699" i="6"/>
  <c r="G10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7399" i="6"/>
  <c r="G116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H360" i="2"/>
  <c r="E357" i="2"/>
  <c r="B357" i="2"/>
  <c r="B363" i="2"/>
  <c r="B362" i="2"/>
  <c r="B360" i="2"/>
  <c r="A18" i="2"/>
  <c r="B343" i="9" l="1"/>
  <c r="B345" i="9"/>
  <c r="B347" i="9"/>
  <c r="B346" i="9"/>
  <c r="B344" i="9"/>
  <c r="B342" i="9"/>
  <c r="B348" i="9"/>
  <c r="B341" i="9"/>
  <c r="B336" i="9"/>
  <c r="B329" i="9"/>
  <c r="B330" i="9"/>
  <c r="B328" i="9"/>
  <c r="B333" i="9"/>
  <c r="B337" i="9"/>
  <c r="B332" i="9"/>
  <c r="B327" i="9"/>
  <c r="B339" i="9"/>
  <c r="B331" i="9"/>
  <c r="B340" i="9"/>
  <c r="B338"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2180"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1478" i="6"/>
  <c r="B11529" i="6"/>
  <c r="B11784" i="6"/>
  <c r="B11882" i="6"/>
  <c r="B11978" i="6"/>
  <c r="B12033" i="6"/>
  <c r="B12081" i="6"/>
  <c r="B12134" i="6"/>
  <c r="B11435" i="6"/>
  <c r="B11533" i="6"/>
  <c r="B11584" i="6"/>
  <c r="B11681" i="6"/>
  <c r="B11779" i="6"/>
  <c r="B11883" i="6"/>
  <c r="B11935" i="6"/>
  <c r="B12132" i="6"/>
  <c r="B11380" i="6"/>
  <c r="B11579" i="6"/>
  <c r="B11682" i="6"/>
  <c r="B11783" i="6"/>
  <c r="B11879" i="6"/>
  <c r="B11980" i="6"/>
  <c r="B12130" i="6"/>
  <c r="B12181"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1382" i="6"/>
  <c r="B11482" i="6"/>
  <c r="B11578" i="6"/>
  <c r="B11629" i="6"/>
  <c r="B11729" i="6"/>
  <c r="B11833" i="6"/>
  <c r="B11884" i="6"/>
  <c r="B11982" i="6"/>
  <c r="B12029" i="6"/>
  <c r="B12079" i="6"/>
  <c r="B11284" i="6"/>
  <c r="B11433" i="6"/>
  <c r="B11580" i="6"/>
  <c r="B11732" i="6"/>
  <c r="B11880" i="6"/>
  <c r="B12032"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1429" i="6"/>
  <c r="B11583" i="6"/>
  <c r="B11635" i="6"/>
  <c r="B11878" i="6"/>
  <c r="B11929" i="6"/>
  <c r="B11985" i="6"/>
  <c r="B12030" i="6"/>
  <c r="B12085" i="6"/>
  <c r="B12183" i="6"/>
  <c r="B11229" i="6"/>
  <c r="B11480" i="6"/>
  <c r="B11531" i="6"/>
  <c r="B11633" i="6"/>
  <c r="B11780" i="6"/>
  <c r="B11831" i="6"/>
  <c r="B11933" i="6"/>
  <c r="B12083"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3" i="2" l="1"/>
  <c r="E362" i="2"/>
  <c r="E36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27"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19" i="2" l="1"/>
  <c r="C30" i="15"/>
  <c r="C26" i="15"/>
  <c r="D40" i="15"/>
  <c r="D63" i="15"/>
  <c r="D58" i="2" s="1"/>
  <c r="C88" i="15"/>
  <c r="C56" i="15"/>
  <c r="C92" i="15"/>
  <c r="C69" i="15"/>
  <c r="C28" i="15"/>
  <c r="C50" i="15"/>
  <c r="D61" i="15"/>
  <c r="D89" i="15"/>
  <c r="C95" i="15"/>
  <c r="D116" i="15"/>
  <c r="D134" i="15"/>
  <c r="C138" i="15"/>
  <c r="C101" i="15"/>
  <c r="C116" i="15"/>
  <c r="D132" i="15"/>
  <c r="D124" i="2" s="1"/>
  <c r="C51" i="15"/>
  <c r="C65" i="15"/>
  <c r="C55" i="15"/>
  <c r="D90" i="15"/>
  <c r="D118" i="15"/>
  <c r="D114" i="2" s="1"/>
  <c r="C96" i="15"/>
  <c r="C42" i="15"/>
  <c r="D68" i="15"/>
  <c r="C79" i="15"/>
  <c r="C103" i="15"/>
  <c r="D109" i="15"/>
  <c r="D51" i="15"/>
  <c r="C104" i="15"/>
  <c r="D131" i="15"/>
  <c r="C117" i="15"/>
  <c r="D49" i="15"/>
  <c r="D58" i="15"/>
  <c r="D73" i="15"/>
  <c r="D115" i="15"/>
  <c r="D140" i="15"/>
  <c r="D137" i="2" s="1"/>
  <c r="C47" i="15"/>
  <c r="C105" i="15"/>
  <c r="C126" i="15"/>
  <c r="D39" i="15"/>
  <c r="D114" i="15"/>
  <c r="D110" i="2" s="1"/>
  <c r="C46" i="15"/>
  <c r="D56" i="15"/>
  <c r="D71" i="15"/>
  <c r="C81" i="15"/>
  <c r="D100" i="15"/>
  <c r="C110" i="15"/>
  <c r="C123" i="15"/>
  <c r="D128" i="15"/>
  <c r="C136" i="15"/>
  <c r="C93" i="15"/>
  <c r="D110" i="15"/>
  <c r="C36" i="15"/>
  <c r="C61" i="15"/>
  <c r="D141" i="15"/>
  <c r="D138" i="2" s="1"/>
  <c r="C44" i="15"/>
  <c r="C74" i="15"/>
  <c r="C29" i="15"/>
  <c r="C142" i="15"/>
  <c r="D57" i="15"/>
  <c r="C45" i="15"/>
  <c r="D55" i="15"/>
  <c r="D70" i="15"/>
  <c r="C109" i="15"/>
  <c r="D123" i="15"/>
  <c r="D120" i="2" s="1"/>
  <c r="D137" i="15"/>
  <c r="C41" i="15"/>
  <c r="C82" i="15"/>
  <c r="C100" i="15"/>
  <c r="D103" i="15"/>
  <c r="D129" i="15"/>
  <c r="C43" i="15"/>
  <c r="D53" i="15"/>
  <c r="D69" i="15"/>
  <c r="C80" i="15"/>
  <c r="D98" i="15"/>
  <c r="D94" i="2" s="1"/>
  <c r="C107" i="15"/>
  <c r="D104" i="15"/>
  <c r="D133" i="15"/>
  <c r="D130" i="2" s="1"/>
  <c r="C32" i="15"/>
  <c r="D54" i="15"/>
  <c r="D79" i="15"/>
  <c r="C33" i="15"/>
  <c r="C63" i="15"/>
  <c r="D85" i="15"/>
  <c r="C99" i="15"/>
  <c r="C137" i="15"/>
  <c r="D107" i="15"/>
  <c r="C141" i="15"/>
  <c r="C139" i="15"/>
  <c r="C34" i="15"/>
  <c r="D46" i="15"/>
  <c r="C57" i="15"/>
  <c r="D81" i="15"/>
  <c r="C112" i="15"/>
  <c r="D125" i="15"/>
  <c r="D138" i="15"/>
  <c r="D135" i="2" s="1"/>
  <c r="C85" i="15"/>
  <c r="C134" i="15"/>
  <c r="D65" i="15"/>
  <c r="D139" i="15"/>
  <c r="D136" i="2" s="1"/>
  <c r="C127" i="15"/>
  <c r="C39" i="15"/>
  <c r="D50" i="15"/>
  <c r="D44" i="2" s="1"/>
  <c r="C76" i="15"/>
  <c r="D99" i="15"/>
  <c r="D95" i="2" s="1"/>
  <c r="C132" i="15"/>
  <c r="C53" i="15"/>
  <c r="C118" i="15"/>
  <c r="C131" i="15"/>
  <c r="D91" i="15"/>
  <c r="D117" i="15"/>
  <c r="D113" i="2" s="1"/>
  <c r="C38" i="15"/>
  <c r="C60" i="15"/>
  <c r="C75" i="15"/>
  <c r="D82" i="15"/>
  <c r="D77" i="2" s="1"/>
  <c r="C115" i="15"/>
  <c r="D126" i="15"/>
  <c r="C133" i="15"/>
  <c r="C119" i="15"/>
  <c r="D45" i="15"/>
  <c r="C111" i="15"/>
  <c r="C128" i="15"/>
  <c r="D112" i="15"/>
  <c r="D108" i="2" s="1"/>
  <c r="C98" i="15"/>
  <c r="C40" i="15"/>
  <c r="C113" i="15"/>
  <c r="C91" i="15"/>
  <c r="C71" i="15"/>
  <c r="C37" i="15"/>
  <c r="D48" i="15"/>
  <c r="C59" i="15"/>
  <c r="C83" i="15"/>
  <c r="D95" i="15"/>
  <c r="D120" i="15"/>
  <c r="D142" i="15"/>
  <c r="D139" i="2" s="1"/>
  <c r="C108" i="15"/>
  <c r="D59" i="15"/>
  <c r="D54" i="2" s="1"/>
  <c r="D88" i="15"/>
  <c r="D83" i="2" s="1"/>
  <c r="D119" i="15"/>
  <c r="C35" i="15"/>
  <c r="D47" i="15"/>
  <c r="C58" i="15"/>
  <c r="C73" i="15"/>
  <c r="D92" i="15"/>
  <c r="D111" i="15"/>
  <c r="D107" i="2" s="1"/>
  <c r="C130" i="15"/>
  <c r="C94" i="15"/>
  <c r="C114" i="15"/>
  <c r="C124" i="15"/>
  <c r="C135" i="15"/>
  <c r="C64" i="15"/>
  <c r="C89" i="15"/>
  <c r="D44" i="15"/>
  <c r="D108" i="15"/>
  <c r="D86" i="15"/>
  <c r="D81" i="2" s="1"/>
  <c r="D42" i="15"/>
  <c r="D106" i="15"/>
  <c r="D113" i="15"/>
  <c r="C49" i="15"/>
  <c r="D60" i="15"/>
  <c r="D55" i="2" s="1"/>
  <c r="D75" i="15"/>
  <c r="D97" i="15"/>
  <c r="D93" i="2" s="1"/>
  <c r="C129" i="15"/>
  <c r="D21" i="2"/>
  <c r="D94" i="15"/>
  <c r="D90" i="2" s="1"/>
  <c r="D83" i="15"/>
  <c r="C70" i="15"/>
  <c r="C125" i="15"/>
  <c r="D43" i="15"/>
  <c r="C54" i="15"/>
  <c r="D80" i="15"/>
  <c r="C106" i="15"/>
  <c r="D136" i="15"/>
  <c r="D96" i="15"/>
  <c r="D76" i="15"/>
  <c r="D71" i="2" s="1"/>
  <c r="D101" i="15"/>
  <c r="C31" i="15"/>
  <c r="D41" i="15"/>
  <c r="D64" i="15"/>
  <c r="D59" i="2" s="1"/>
  <c r="C68" i="15"/>
  <c r="C86" i="15"/>
  <c r="C97" i="15"/>
  <c r="D105" i="15"/>
  <c r="D101" i="2" s="1"/>
  <c r="C120" i="15"/>
  <c r="C140" i="15"/>
  <c r="D130" i="15"/>
  <c r="D127" i="2" s="1"/>
  <c r="C27" i="15"/>
  <c r="D93" i="15"/>
  <c r="D135" i="15"/>
  <c r="D132" i="2" s="1"/>
  <c r="D124" i="15"/>
  <c r="D121" i="2" s="1"/>
  <c r="C48" i="15"/>
  <c r="D74" i="15"/>
  <c r="D69" i="2" s="1"/>
  <c r="C90" i="15"/>
  <c r="D51" i="2" l="1"/>
  <c r="D103" i="2"/>
  <c r="D106" i="2"/>
  <c r="D35" i="2"/>
  <c r="D126" i="2"/>
  <c r="D38" i="2"/>
  <c r="D41" i="2"/>
  <c r="D53" i="2"/>
  <c r="D40" i="2"/>
  <c r="D78" i="2"/>
  <c r="D74" i="2"/>
  <c r="D96" i="2"/>
  <c r="D66" i="2"/>
  <c r="D43" i="2"/>
  <c r="D85" i="2"/>
  <c r="D82" i="2"/>
  <c r="D56" i="2"/>
  <c r="D133" i="2"/>
  <c r="D70" i="2"/>
  <c r="D67" i="2"/>
  <c r="D100" i="2"/>
  <c r="D75" i="2"/>
  <c r="D72" i="2"/>
  <c r="D31" i="2"/>
  <c r="A39" i="15"/>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D60" i="2"/>
  <c r="D57" i="2"/>
  <c r="D109" i="2"/>
  <c r="D86" i="2"/>
  <c r="D65" i="2"/>
  <c r="D62" i="2"/>
  <c r="D105" i="2"/>
  <c r="D92" i="2"/>
  <c r="D88" i="2"/>
  <c r="D37" i="2"/>
  <c r="D102" i="2"/>
  <c r="D98" i="2"/>
  <c r="D91" i="2"/>
  <c r="D64" i="2"/>
  <c r="D61" i="2"/>
  <c r="D50" i="2"/>
  <c r="D47" i="2"/>
  <c r="D36" i="2"/>
  <c r="D39" i="2"/>
  <c r="D80" i="2"/>
  <c r="D48" i="2"/>
  <c r="D52" i="2"/>
  <c r="D63" i="2"/>
  <c r="D34" i="2"/>
  <c r="D32" i="2"/>
  <c r="D104" i="2"/>
  <c r="D42" i="2"/>
  <c r="D76" i="2"/>
  <c r="D73" i="2"/>
  <c r="D99" i="2"/>
  <c r="D68" i="2"/>
  <c r="D97" i="2"/>
  <c r="D49" i="2"/>
  <c r="D46" i="2"/>
  <c r="D84" i="2"/>
  <c r="D134" i="2"/>
  <c r="D128" i="2"/>
  <c r="D129" i="2"/>
  <c r="D116" i="2"/>
  <c r="D125" i="2"/>
  <c r="D131" i="2"/>
  <c r="D122" i="2"/>
  <c r="D117" i="2"/>
  <c r="D111" i="2"/>
  <c r="D112" i="2"/>
  <c r="D123" i="2"/>
  <c r="D118" i="2"/>
  <c r="D115" i="2"/>
  <c r="A119" i="15"/>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D89" i="2"/>
  <c r="D87" i="2"/>
  <c r="D45" i="2"/>
  <c r="D33" i="2"/>
  <c r="E5" i="14"/>
  <c r="E9" i="14"/>
  <c r="E12" i="14"/>
  <c r="E15" i="14"/>
  <c r="E19" i="14"/>
  <c r="E22" i="14"/>
  <c r="E6" i="14"/>
  <c r="E10" i="14"/>
  <c r="E13" i="14"/>
  <c r="E16" i="14"/>
  <c r="E21" i="14"/>
  <c r="E25" i="14"/>
  <c r="E26" i="14"/>
  <c r="E7" i="14"/>
  <c r="E11" i="14"/>
  <c r="E17" i="14"/>
  <c r="E23" i="14"/>
  <c r="E8" i="14"/>
  <c r="E14" i="14"/>
  <c r="E18" i="14"/>
  <c r="E20" i="14"/>
  <c r="E24"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1" i="15"/>
  <c r="C1121" i="15"/>
  <c r="C1221" i="15"/>
  <c r="C1471" i="15"/>
  <c r="C1521" i="15"/>
  <c r="C1821" i="15"/>
  <c r="C1021" i="15"/>
  <c r="C1071" i="15"/>
  <c r="C1621" i="15"/>
  <c r="C2021" i="15"/>
  <c r="C1271" i="15"/>
  <c r="C1771" i="15"/>
  <c r="E61" i="2"/>
  <c r="C1671" i="15"/>
  <c r="C1921" i="15"/>
  <c r="E64" i="2"/>
  <c r="E181" i="2"/>
  <c r="E29" i="2"/>
  <c r="E166" i="2"/>
  <c r="E36" i="2"/>
  <c r="E71" i="2"/>
  <c r="C1571" i="15"/>
  <c r="E56" i="2"/>
  <c r="E82" i="2"/>
  <c r="E156" i="2"/>
  <c r="E149" i="2"/>
  <c r="E96" i="2"/>
  <c r="E88" i="2"/>
  <c r="E192" i="2"/>
  <c r="C1721" i="15"/>
  <c r="E27" i="2"/>
  <c r="E127" i="2"/>
  <c r="E157" i="2"/>
  <c r="E78" i="2"/>
  <c r="C1371" i="15"/>
  <c r="E196" i="2"/>
  <c r="E92" i="2"/>
  <c r="C1421" i="15"/>
  <c r="E187" i="2"/>
  <c r="E210" i="2"/>
  <c r="E26" i="2"/>
  <c r="E106" i="2"/>
  <c r="E93" i="2"/>
  <c r="C971" i="15"/>
  <c r="E42" i="2"/>
  <c r="E134" i="2"/>
  <c r="E139" i="2"/>
  <c r="E183" i="2"/>
  <c r="E59" i="2"/>
  <c r="C1171"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1" i="15"/>
  <c r="C1321"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82"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82"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82" i="2"/>
  <c r="B62" i="2"/>
  <c r="B2132" i="2"/>
  <c r="B2232" i="2"/>
  <c r="B64" i="2"/>
  <c r="B61" i="2"/>
  <c r="B2082"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32" i="2"/>
  <c r="E53" i="2"/>
  <c r="B133" i="9"/>
  <c r="B28" i="9"/>
  <c r="B2282" i="2"/>
  <c r="B66" i="2"/>
  <c r="E66" i="2"/>
  <c r="B123" i="9"/>
  <c r="B135" i="9"/>
  <c r="B74" i="9"/>
  <c r="B176" i="9"/>
  <c r="B18" i="9"/>
  <c r="B199" i="9"/>
  <c r="B115" i="9"/>
  <c r="B14" i="9"/>
  <c r="B127" i="9"/>
  <c r="B145" i="9"/>
  <c r="B206" i="9"/>
  <c r="B67" i="9"/>
  <c r="B13" i="9"/>
  <c r="B45" i="2"/>
  <c r="B1432" i="2"/>
  <c r="E45" i="2"/>
  <c r="B112" i="9"/>
  <c r="B91" i="9"/>
  <c r="B152" i="9"/>
  <c r="B113" i="9"/>
  <c r="B99" i="9"/>
  <c r="B163" i="9"/>
  <c r="B37" i="9"/>
  <c r="G807" i="6"/>
  <c r="B1332" i="2"/>
  <c r="B43" i="2"/>
  <c r="C856" i="6" s="1"/>
  <c r="E43" i="2"/>
  <c r="G7" i="6"/>
  <c r="C7" i="6"/>
  <c r="B49" i="6" s="1"/>
  <c r="C6" i="6"/>
  <c r="B49" i="2"/>
  <c r="B45" i="9" s="1"/>
  <c r="B1582" i="2"/>
  <c r="E49" i="2"/>
  <c r="B200" i="9"/>
  <c r="B137" i="9"/>
  <c r="B68" i="9"/>
  <c r="B132" i="9"/>
  <c r="B209" i="9"/>
  <c r="B181" i="9"/>
  <c r="B69" i="9"/>
  <c r="B174" i="9"/>
  <c r="B150" i="9"/>
  <c r="B185" i="9"/>
  <c r="B134" i="9"/>
  <c r="B54" i="9"/>
  <c r="B207" i="9"/>
  <c r="B141" i="9"/>
  <c r="B154" i="9"/>
  <c r="B140" i="9"/>
  <c r="B46" i="2"/>
  <c r="B1482" i="2"/>
  <c r="E46" i="2"/>
  <c r="B29" i="9"/>
  <c r="B166" i="9"/>
  <c r="B196" i="9"/>
  <c r="B30" i="9"/>
  <c r="B120" i="9"/>
  <c r="B35" i="9"/>
  <c r="B85" i="9"/>
  <c r="B70" i="9"/>
  <c r="B33" i="9"/>
  <c r="B116" i="9"/>
  <c r="B162" i="9"/>
  <c r="B26" i="9"/>
  <c r="B157" i="9"/>
  <c r="B204" i="9"/>
  <c r="B60" i="9"/>
  <c r="B57" i="2"/>
  <c r="B53" i="9" s="1"/>
  <c r="B1932" i="2"/>
  <c r="E57" i="2"/>
  <c r="B117" i="9"/>
  <c r="B131" i="9"/>
  <c r="B175" i="9"/>
  <c r="B97" i="9"/>
  <c r="B151" i="9"/>
  <c r="B83" i="9"/>
  <c r="B191" i="9"/>
  <c r="B88" i="9"/>
  <c r="B2182" i="2"/>
  <c r="B63" i="2"/>
  <c r="E63" i="2"/>
  <c r="B48" i="2"/>
  <c r="B1532" i="2"/>
  <c r="E48" i="2"/>
  <c r="B54" i="2"/>
  <c r="B1782" i="2"/>
  <c r="E54" i="2"/>
  <c r="B2332" i="2"/>
  <c r="B67" i="2"/>
  <c r="B63" i="9" s="1"/>
  <c r="E67" i="2"/>
  <c r="B1832"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2"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82"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32" i="2"/>
  <c r="B60" i="2"/>
  <c r="B57" i="9" s="1"/>
  <c r="E60" i="2"/>
  <c r="B17" i="9"/>
  <c r="B78" i="9"/>
  <c r="B168" i="9"/>
  <c r="B126" i="9"/>
  <c r="B156" i="9"/>
  <c r="B34" i="9"/>
  <c r="B107" i="9"/>
  <c r="B52" i="2"/>
  <c r="B1682" i="2"/>
  <c r="E52" i="2"/>
  <c r="B105" i="9"/>
  <c r="B32" i="9"/>
  <c r="B102" i="9"/>
  <c r="B90" i="9"/>
  <c r="B75" i="9"/>
  <c r="B108" i="9"/>
  <c r="B111" i="9"/>
  <c r="B195" i="9"/>
  <c r="B25" i="9"/>
  <c r="C806" i="6" l="1"/>
  <c r="G857" i="6"/>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59" i="2"/>
  <c r="E359"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6" i="6" s="1"/>
  <c r="B12206" i="6"/>
  <c r="C12206" i="6" s="1"/>
  <c r="G12207" i="6"/>
  <c r="C12207" i="6"/>
  <c r="B12249" i="6" s="1"/>
  <c r="F339" i="2"/>
  <c r="F333" i="2"/>
  <c r="F345" i="2"/>
  <c r="F342" i="2"/>
  <c r="F344" i="2"/>
  <c r="F330" i="2"/>
  <c r="F316" i="2"/>
  <c r="F324" i="2"/>
  <c r="F308" i="2"/>
  <c r="F318" i="2"/>
  <c r="F313" i="2"/>
  <c r="F310" i="2"/>
  <c r="F326" i="2"/>
  <c r="F285" i="2"/>
  <c r="F239" i="2"/>
  <c r="F328" i="2"/>
  <c r="F226" i="2"/>
  <c r="F265" i="2"/>
  <c r="F236" i="2"/>
  <c r="F294" i="2"/>
  <c r="F290" i="2"/>
  <c r="F237" i="2"/>
  <c r="F227" i="2"/>
  <c r="F289" i="2"/>
  <c r="F218" i="2"/>
  <c r="F280" i="2"/>
  <c r="F228" i="2"/>
  <c r="F287" i="2"/>
  <c r="F244" i="2"/>
  <c r="F247" i="2"/>
  <c r="F282" i="2"/>
  <c r="F224" i="2"/>
  <c r="F303" i="2"/>
  <c r="F249" i="2"/>
  <c r="F273" i="2"/>
  <c r="F241" i="2"/>
  <c r="F260" i="2"/>
  <c r="F302" i="2"/>
  <c r="F222" i="2"/>
  <c r="F300" i="2"/>
  <c r="F242" i="2"/>
  <c r="F267" i="2"/>
  <c r="F306" i="2"/>
  <c r="F243" i="2"/>
  <c r="F279" i="2"/>
  <c r="F304" i="2"/>
  <c r="F225" i="2"/>
  <c r="F223" i="2"/>
  <c r="F238" i="2"/>
  <c r="F240" i="2"/>
  <c r="F220" i="2"/>
  <c r="F292" i="2"/>
  <c r="F288" i="2"/>
  <c r="F230" i="2"/>
  <c r="F258" i="2"/>
  <c r="F256" i="2"/>
  <c r="F21" i="2"/>
  <c r="F20" i="2"/>
  <c r="F47" i="2"/>
  <c r="F52" i="2"/>
  <c r="F208" i="2"/>
  <c r="F72" i="2"/>
  <c r="F112" i="2"/>
  <c r="F128" i="2"/>
  <c r="F93" i="2"/>
  <c r="F118" i="2"/>
  <c r="F145" i="2"/>
  <c r="F169" i="2"/>
  <c r="F44" i="2"/>
  <c r="F136" i="2"/>
  <c r="F211" i="2"/>
  <c r="F84" i="2"/>
  <c r="F130" i="2"/>
  <c r="F63" i="2"/>
  <c r="F89" i="2"/>
  <c r="F137" i="2"/>
  <c r="F152" i="2"/>
  <c r="F73" i="2"/>
  <c r="F22" i="2"/>
  <c r="F151" i="2"/>
  <c r="F207" i="2"/>
  <c r="F200" i="2"/>
  <c r="F109" i="2"/>
  <c r="F164" i="2"/>
  <c r="F140" i="2"/>
  <c r="F119" i="2"/>
  <c r="F114" i="2"/>
  <c r="F40" i="2"/>
  <c r="F90" i="2"/>
  <c r="F216" i="2"/>
  <c r="F85" i="2"/>
  <c r="F65" i="2"/>
  <c r="F149" i="2"/>
  <c r="F45" i="2"/>
  <c r="F28" i="2"/>
  <c r="F205" i="2"/>
  <c r="F195" i="2"/>
  <c r="F102" i="2"/>
  <c r="F37" i="2"/>
  <c r="F106" i="2"/>
  <c r="F181" i="2"/>
  <c r="F39" i="2"/>
  <c r="F158" i="2"/>
  <c r="F61" i="2"/>
  <c r="F77" i="2"/>
  <c r="F100" i="2"/>
  <c r="F182" i="2"/>
  <c r="F144" i="2"/>
  <c r="F108" i="2"/>
  <c r="F168" i="2"/>
  <c r="F76" i="2"/>
  <c r="F201" i="2"/>
  <c r="F103" i="2"/>
  <c r="F87" i="2"/>
  <c r="F142" i="2"/>
  <c r="F26" i="2"/>
  <c r="F98" i="2"/>
  <c r="F132" i="2"/>
  <c r="F156" i="2"/>
  <c r="F116" i="2"/>
  <c r="F203" i="2"/>
  <c r="F48" i="2"/>
  <c r="F53" i="2"/>
  <c r="F49" i="2"/>
  <c r="F143" i="2"/>
  <c r="F153" i="2"/>
  <c r="F94" i="2"/>
  <c r="F104" i="2"/>
  <c r="F139" i="2"/>
  <c r="F59" i="2"/>
  <c r="F113" i="2"/>
  <c r="F24" i="2"/>
  <c r="F111" i="2"/>
  <c r="F150" i="2"/>
  <c r="F192" i="2"/>
  <c r="F163" i="2"/>
  <c r="F209" i="2"/>
  <c r="F138" i="2"/>
  <c r="F30" i="2"/>
  <c r="F64" i="2"/>
  <c r="F117" i="2"/>
  <c r="F79" i="2"/>
  <c r="F134" i="2"/>
  <c r="F146" i="2"/>
  <c r="F148" i="2"/>
  <c r="F135" i="2"/>
  <c r="F33" i="2"/>
  <c r="F78" i="2"/>
  <c r="F46" i="2"/>
  <c r="F115" i="2"/>
  <c r="F174" i="2"/>
  <c r="F57" i="2"/>
  <c r="F141" i="2"/>
  <c r="F194" i="2"/>
  <c r="F101" i="2"/>
  <c r="F186" i="2"/>
  <c r="F155" i="2"/>
  <c r="F213" i="2"/>
  <c r="F173" i="2"/>
  <c r="F105" i="2"/>
  <c r="F125" i="2"/>
  <c r="F122" i="2"/>
  <c r="F66" i="2"/>
  <c r="F165" i="2"/>
  <c r="F29" i="2"/>
  <c r="F188" i="2"/>
  <c r="F107" i="2"/>
  <c r="F162" i="2"/>
  <c r="F167" i="2"/>
  <c r="F206" i="2"/>
  <c r="F25" i="2"/>
  <c r="F184" i="2"/>
  <c r="F175" i="2"/>
  <c r="F110" i="2"/>
  <c r="F70" i="2"/>
  <c r="F124" i="2"/>
  <c r="F147" i="2"/>
  <c r="F215" i="2"/>
  <c r="F80" i="2"/>
  <c r="F54" i="2"/>
  <c r="F131" i="2"/>
  <c r="F171" i="2"/>
  <c r="F160" i="2"/>
  <c r="F120" i="2"/>
  <c r="F157" i="2"/>
  <c r="F133" i="2"/>
  <c r="F50" i="2"/>
  <c r="F43" i="2"/>
  <c r="F123" i="2"/>
  <c r="F38" i="2"/>
  <c r="F83" i="2"/>
  <c r="F190" i="2"/>
  <c r="F161" i="2"/>
  <c r="F82" i="2"/>
  <c r="F34" i="2"/>
  <c r="F99" i="2"/>
  <c r="F32" i="2"/>
  <c r="F159" i="2"/>
  <c r="F154" i="2"/>
  <c r="F183" i="2"/>
  <c r="F180" i="2"/>
  <c r="F166" i="2"/>
  <c r="F68" i="2"/>
  <c r="F189" i="2"/>
  <c r="G186" i="2"/>
  <c r="G216" i="2"/>
  <c r="G107" i="2"/>
  <c r="G65" i="2"/>
  <c r="G77" i="2"/>
  <c r="G279" i="2"/>
  <c r="G256" i="2"/>
  <c r="G189" i="2"/>
  <c r="G72" i="2"/>
  <c r="G294" i="2"/>
  <c r="G94" i="2"/>
  <c r="G324" i="2"/>
  <c r="G289" i="2"/>
  <c r="G64" i="2"/>
  <c r="G194" i="2"/>
  <c r="G76" i="2"/>
  <c r="G32" i="2"/>
  <c r="G159" i="2"/>
  <c r="G150" i="2"/>
  <c r="G173" i="2"/>
  <c r="G228" i="2"/>
  <c r="G47" i="2"/>
  <c r="G130" i="2"/>
  <c r="G304" i="2"/>
  <c r="G117" i="2"/>
  <c r="G140" i="2"/>
  <c r="G328" i="2"/>
  <c r="G155" i="2"/>
  <c r="G28" i="2"/>
  <c r="G203" i="2"/>
  <c r="G99" i="2"/>
  <c r="G116" i="2"/>
  <c r="G339" i="2"/>
  <c r="G138" i="2"/>
  <c r="G149" i="2"/>
  <c r="G49" i="2"/>
  <c r="G151" i="2"/>
  <c r="G174" i="2"/>
  <c r="G54" i="2"/>
  <c r="G144" i="2"/>
  <c r="G175" i="2"/>
  <c r="G265" i="2"/>
  <c r="G119" i="2"/>
  <c r="G282" i="2"/>
  <c r="G200" i="2"/>
  <c r="G313" i="2"/>
  <c r="G171" i="2"/>
  <c r="G316" i="2"/>
  <c r="G82" i="2"/>
  <c r="G302" i="2"/>
  <c r="G66" i="2"/>
  <c r="G280" i="2"/>
  <c r="G342" i="2"/>
  <c r="G213" i="2"/>
  <c r="G135" i="2"/>
  <c r="G30" i="2"/>
  <c r="G61" i="2"/>
  <c r="G29" i="2"/>
  <c r="G244" i="2"/>
  <c r="G38" i="2"/>
  <c r="G188" i="2"/>
  <c r="G122" i="2"/>
  <c r="G267" i="2"/>
  <c r="G225" i="2"/>
  <c r="G249" i="2"/>
  <c r="G180" i="2"/>
  <c r="G34" i="2"/>
  <c r="G181" i="2"/>
  <c r="G310" i="2"/>
  <c r="G93" i="2"/>
  <c r="G57" i="2"/>
  <c r="G164" i="2"/>
  <c r="G39" i="2"/>
  <c r="G89" i="2"/>
  <c r="G124" i="2"/>
  <c r="G128" i="2"/>
  <c r="G145" i="2"/>
  <c r="G134" i="2"/>
  <c r="G240" i="2"/>
  <c r="G192" i="2"/>
  <c r="G260" i="2"/>
  <c r="G207" i="2"/>
  <c r="G131" i="2"/>
  <c r="G139" i="2"/>
  <c r="G85" i="2"/>
  <c r="G303" i="2"/>
  <c r="G247" i="2"/>
  <c r="G63" i="2"/>
  <c r="G153" i="2"/>
  <c r="G158" i="2"/>
  <c r="G100" i="2"/>
  <c r="G287" i="2"/>
  <c r="G236" i="2"/>
  <c r="G44" i="2"/>
  <c r="G183" i="2"/>
  <c r="G160" i="2"/>
  <c r="G106" i="2"/>
  <c r="G156" i="2"/>
  <c r="G37" i="2"/>
  <c r="G143" i="2"/>
  <c r="G70" i="2"/>
  <c r="G147" i="2"/>
  <c r="G326" i="2"/>
  <c r="G166" i="2"/>
  <c r="G87" i="2"/>
  <c r="G80" i="2"/>
  <c r="G59" i="2"/>
  <c r="G306" i="2"/>
  <c r="G162" i="2"/>
  <c r="G222" i="2"/>
  <c r="G101" i="2"/>
  <c r="G46" i="2"/>
  <c r="G33" i="2"/>
  <c r="G78" i="2"/>
  <c r="G195" i="2"/>
  <c r="G165" i="2"/>
  <c r="G104" i="2"/>
  <c r="G26" i="2"/>
  <c r="G22" i="2"/>
  <c r="G98" i="2"/>
  <c r="G132" i="2"/>
  <c r="G105" i="2"/>
  <c r="G205" i="2"/>
  <c r="G218" i="2"/>
  <c r="G208" i="2"/>
  <c r="G123" i="2"/>
  <c r="G136" i="2"/>
  <c r="G53" i="2"/>
  <c r="G168" i="2"/>
  <c r="G133" i="2"/>
  <c r="G242" i="2"/>
  <c r="G83" i="2"/>
  <c r="G182" i="2"/>
  <c r="G206" i="2"/>
  <c r="G241" i="2"/>
  <c r="G154" i="2"/>
  <c r="G110" i="2"/>
  <c r="G318" i="2"/>
  <c r="G230" i="2"/>
  <c r="G120" i="2"/>
  <c r="G103" i="2"/>
  <c r="G163" i="2"/>
  <c r="G201" i="2"/>
  <c r="G141" i="2"/>
  <c r="G190" i="2"/>
  <c r="G48" i="2"/>
  <c r="G68" i="2"/>
  <c r="G45" i="2"/>
  <c r="G288" i="2"/>
  <c r="G142" i="2"/>
  <c r="G21" i="2"/>
  <c r="G220" i="2"/>
  <c r="G224" i="2"/>
  <c r="G114" i="2"/>
  <c r="G211" i="2"/>
  <c r="G24" i="2"/>
  <c r="G300" i="2"/>
  <c r="G161" i="2"/>
  <c r="G169" i="2"/>
  <c r="G292" i="2"/>
  <c r="G50" i="2"/>
  <c r="G238" i="2"/>
  <c r="G43" i="2"/>
  <c r="G118" i="2"/>
  <c r="G115" i="2"/>
  <c r="G239" i="2"/>
  <c r="G184" i="2"/>
  <c r="G112" i="2"/>
  <c r="G73" i="2"/>
  <c r="G167" i="2"/>
  <c r="G52" i="2"/>
  <c r="G84" i="2"/>
  <c r="G258" i="2"/>
  <c r="G90" i="2"/>
  <c r="G344" i="2"/>
  <c r="G223" i="2"/>
  <c r="G226" i="2"/>
  <c r="G79" i="2"/>
  <c r="G243" i="2"/>
  <c r="G290" i="2"/>
  <c r="G148" i="2"/>
  <c r="G108" i="2"/>
  <c r="G345" i="2"/>
  <c r="G273" i="2"/>
  <c r="G215" i="2"/>
  <c r="G20" i="2"/>
  <c r="G40" i="2"/>
  <c r="G157" i="2"/>
  <c r="G330" i="2"/>
  <c r="G125" i="2"/>
  <c r="G137" i="2"/>
  <c r="G25" i="2"/>
  <c r="G113" i="2"/>
  <c r="G109" i="2"/>
  <c r="G333" i="2"/>
  <c r="G209" i="2"/>
  <c r="G237" i="2"/>
  <c r="G146" i="2"/>
  <c r="G152" i="2"/>
  <c r="G111" i="2"/>
  <c r="G285" i="2"/>
  <c r="G102" i="2"/>
  <c r="G308" i="2"/>
  <c r="G227" i="2"/>
  <c r="A12298" i="6" l="1"/>
  <c r="G12256" i="6"/>
  <c r="C12256" i="6"/>
  <c r="B12298" i="6" s="1"/>
  <c r="B12255" i="6"/>
  <c r="C12255" i="6" s="1"/>
  <c r="H345" i="2"/>
  <c r="H333" i="2"/>
  <c r="H344" i="2"/>
  <c r="H342" i="2"/>
  <c r="H339" i="2"/>
  <c r="H330" i="2"/>
  <c r="H230" i="2"/>
  <c r="H225" i="2"/>
  <c r="H242" i="2"/>
  <c r="H222" i="2"/>
  <c r="H273" i="2"/>
  <c r="H326" i="2"/>
  <c r="H318" i="2"/>
  <c r="H256" i="2"/>
  <c r="H288" i="2"/>
  <c r="H304" i="2"/>
  <c r="H300" i="2"/>
  <c r="H302" i="2"/>
  <c r="H303" i="2"/>
  <c r="H287" i="2"/>
  <c r="H289" i="2"/>
  <c r="H236" i="2"/>
  <c r="H265" i="2"/>
  <c r="H308" i="2"/>
  <c r="H292" i="2"/>
  <c r="H279" i="2"/>
  <c r="H224" i="2"/>
  <c r="H227" i="2"/>
  <c r="H226" i="2"/>
  <c r="H239" i="2"/>
  <c r="H310" i="2"/>
  <c r="H238" i="2"/>
  <c r="H243" i="2"/>
  <c r="H260" i="2"/>
  <c r="H282" i="2"/>
  <c r="H228" i="2"/>
  <c r="H237" i="2"/>
  <c r="H285" i="2"/>
  <c r="H258" i="2"/>
  <c r="H223" i="2"/>
  <c r="H306" i="2"/>
  <c r="H280" i="2"/>
  <c r="H324" i="2"/>
  <c r="H220" i="2"/>
  <c r="H267" i="2"/>
  <c r="H247" i="2"/>
  <c r="H218" i="2"/>
  <c r="H290" i="2"/>
  <c r="H328" i="2"/>
  <c r="H313" i="2"/>
  <c r="H316" i="2"/>
  <c r="H240" i="2"/>
  <c r="H241" i="2"/>
  <c r="H249" i="2"/>
  <c r="H244" i="2"/>
  <c r="H294" i="2"/>
  <c r="H215" i="2"/>
  <c r="H70" i="2"/>
  <c r="H188" i="2"/>
  <c r="H155" i="2"/>
  <c r="H194" i="2"/>
  <c r="H46" i="2"/>
  <c r="H148" i="2"/>
  <c r="H117" i="2"/>
  <c r="H30" i="2"/>
  <c r="H209" i="2"/>
  <c r="H113" i="2"/>
  <c r="H104" i="2"/>
  <c r="H49" i="2"/>
  <c r="H116" i="2"/>
  <c r="H26" i="2"/>
  <c r="H76" i="2"/>
  <c r="H77" i="2"/>
  <c r="H39" i="2"/>
  <c r="H37" i="2"/>
  <c r="H65" i="2"/>
  <c r="H216" i="2"/>
  <c r="H40" i="2"/>
  <c r="H164" i="2"/>
  <c r="H151" i="2"/>
  <c r="H137" i="2"/>
  <c r="H130" i="2"/>
  <c r="H136" i="2"/>
  <c r="H93" i="2"/>
  <c r="H208" i="2"/>
  <c r="H47" i="2"/>
  <c r="H83" i="2"/>
  <c r="H171" i="2"/>
  <c r="H206" i="2"/>
  <c r="H66" i="2"/>
  <c r="H189" i="2"/>
  <c r="H183" i="2"/>
  <c r="H38" i="2"/>
  <c r="H133" i="2"/>
  <c r="H157" i="2"/>
  <c r="H131" i="2"/>
  <c r="H80" i="2"/>
  <c r="H110" i="2"/>
  <c r="H167" i="2"/>
  <c r="H29" i="2"/>
  <c r="H122" i="2"/>
  <c r="H173" i="2"/>
  <c r="H141" i="2"/>
  <c r="H174" i="2"/>
  <c r="H78" i="2"/>
  <c r="H146" i="2"/>
  <c r="H163" i="2"/>
  <c r="H111" i="2"/>
  <c r="H59" i="2"/>
  <c r="H94" i="2"/>
  <c r="H53" i="2"/>
  <c r="H156" i="2"/>
  <c r="H142" i="2"/>
  <c r="H87" i="2"/>
  <c r="H168" i="2"/>
  <c r="H182" i="2"/>
  <c r="H61" i="2"/>
  <c r="H181" i="2"/>
  <c r="H102" i="2"/>
  <c r="H28" i="2"/>
  <c r="H114" i="2"/>
  <c r="H109" i="2"/>
  <c r="H22" i="2"/>
  <c r="H89" i="2"/>
  <c r="H44" i="2"/>
  <c r="H128" i="2"/>
  <c r="H52" i="2"/>
  <c r="H20" i="2"/>
  <c r="H180" i="2"/>
  <c r="H82" i="2"/>
  <c r="H50" i="2"/>
  <c r="H159" i="2"/>
  <c r="H161" i="2"/>
  <c r="H123" i="2"/>
  <c r="H120" i="2"/>
  <c r="H147" i="2"/>
  <c r="H175" i="2"/>
  <c r="H184" i="2"/>
  <c r="H162" i="2"/>
  <c r="H125" i="2"/>
  <c r="H186" i="2"/>
  <c r="H33" i="2"/>
  <c r="H134" i="2"/>
  <c r="H192" i="2"/>
  <c r="H153" i="2"/>
  <c r="H48" i="2"/>
  <c r="H132" i="2"/>
  <c r="H103" i="2"/>
  <c r="H108" i="2"/>
  <c r="H100" i="2"/>
  <c r="H158" i="2"/>
  <c r="H195" i="2"/>
  <c r="H45" i="2"/>
  <c r="H90" i="2"/>
  <c r="H119" i="2"/>
  <c r="H200" i="2"/>
  <c r="H73" i="2"/>
  <c r="H84" i="2"/>
  <c r="H169" i="2"/>
  <c r="H118" i="2"/>
  <c r="H112" i="2"/>
  <c r="H21" i="2"/>
  <c r="H68" i="2"/>
  <c r="H154" i="2"/>
  <c r="H99" i="2"/>
  <c r="H166" i="2"/>
  <c r="H32" i="2"/>
  <c r="H34" i="2"/>
  <c r="H190" i="2"/>
  <c r="H43" i="2"/>
  <c r="H160" i="2"/>
  <c r="H54" i="2"/>
  <c r="H124" i="2"/>
  <c r="H25" i="2"/>
  <c r="H107" i="2"/>
  <c r="H165" i="2"/>
  <c r="H105" i="2"/>
  <c r="H213" i="2"/>
  <c r="H101" i="2"/>
  <c r="H57" i="2"/>
  <c r="H115" i="2"/>
  <c r="H135" i="2"/>
  <c r="H79" i="2"/>
  <c r="H64" i="2"/>
  <c r="H138" i="2"/>
  <c r="H150" i="2"/>
  <c r="H24" i="2"/>
  <c r="H139" i="2"/>
  <c r="H143" i="2"/>
  <c r="H203" i="2"/>
  <c r="H98" i="2"/>
  <c r="H201" i="2"/>
  <c r="H144" i="2"/>
  <c r="H106" i="2"/>
  <c r="H205" i="2"/>
  <c r="H149" i="2"/>
  <c r="H85" i="2"/>
  <c r="H140" i="2"/>
  <c r="H207" i="2"/>
  <c r="H152" i="2"/>
  <c r="H63" i="2"/>
  <c r="H211" i="2"/>
  <c r="H145" i="2"/>
  <c r="H72" i="2"/>
  <c r="B12305" i="6" l="1"/>
  <c r="A12347" i="6" l="1"/>
  <c r="B12304" i="6"/>
  <c r="C12304" i="6" s="1"/>
  <c r="C12305" i="6"/>
  <c r="B12347" i="6" s="1"/>
  <c r="G12305" i="6"/>
  <c r="B12354" i="6" l="1"/>
  <c r="A12396" i="6" l="1"/>
  <c r="G12354" i="6"/>
  <c r="C12354" i="6"/>
  <c r="B12396" i="6" s="1"/>
  <c r="B12353" i="6"/>
  <c r="C12353" i="6" s="1"/>
  <c r="C9" i="19"/>
  <c r="C10" i="19"/>
  <c r="C11" i="19"/>
  <c r="B12403" i="6" l="1"/>
  <c r="A12445" i="6" l="1"/>
  <c r="B12402" i="6"/>
  <c r="C12402" i="6" s="1"/>
  <c r="G12403" i="6"/>
  <c r="C12403" i="6"/>
  <c r="B12445" i="6" s="1"/>
  <c r="B12452" i="6" l="1"/>
  <c r="B12451" i="6" l="1"/>
  <c r="C12451" i="6" s="1"/>
  <c r="A12494" i="6"/>
  <c r="G12452" i="6"/>
  <c r="C12452" i="6"/>
  <c r="B12494" i="6" s="1"/>
  <c r="B12501" i="6" l="1"/>
  <c r="A12543" i="6" l="1"/>
  <c r="G12501" i="6"/>
  <c r="C12501" i="6"/>
  <c r="B12543" i="6" s="1"/>
  <c r="B12500" i="6"/>
  <c r="C12500" i="6" s="1"/>
  <c r="F178" i="2" l="1"/>
  <c r="F199" i="2"/>
  <c r="F187" i="2"/>
  <c r="F234" i="2"/>
  <c r="F204" i="2"/>
  <c r="F214" i="2"/>
  <c r="F198" i="2"/>
  <c r="F231" i="2"/>
  <c r="F221" i="2"/>
  <c r="F172" i="2"/>
  <c r="F179" i="2"/>
  <c r="F193" i="2"/>
  <c r="F235" i="2"/>
  <c r="F335" i="2"/>
  <c r="F269" i="2"/>
  <c r="F315" i="2"/>
  <c r="F266" i="2"/>
  <c r="F272" i="2"/>
  <c r="F341" i="2"/>
  <c r="F327" i="2"/>
  <c r="F257" i="2"/>
  <c r="F312" i="2"/>
  <c r="F332" i="2"/>
  <c r="F291" i="2"/>
  <c r="F305" i="2"/>
  <c r="F309" i="2"/>
  <c r="F251" i="2"/>
  <c r="F252" i="2"/>
  <c r="F299" i="2"/>
  <c r="F295" i="2"/>
  <c r="F336" i="2"/>
  <c r="F323" i="2"/>
  <c r="F275" i="2"/>
  <c r="F262" i="2"/>
  <c r="F284" i="2"/>
  <c r="F320" i="2"/>
  <c r="F296" i="2"/>
  <c r="F281" i="2"/>
  <c r="F346" i="2"/>
  <c r="F245" i="2"/>
  <c r="F246" i="2"/>
  <c r="F127" i="2"/>
  <c r="F129" i="2"/>
  <c r="F350" i="2"/>
  <c r="F349" i="2"/>
  <c r="F351" i="2"/>
  <c r="F347" i="2"/>
  <c r="F353" i="2"/>
  <c r="F352" i="2"/>
  <c r="F348" i="2"/>
  <c r="F126" i="2"/>
  <c r="F97" i="2"/>
  <c r="F95" i="2"/>
  <c r="F42" i="2"/>
  <c r="F325" i="2"/>
  <c r="F202" i="2"/>
  <c r="F283" i="2"/>
  <c r="F343" i="2"/>
  <c r="F75" i="2"/>
  <c r="F212" i="2"/>
  <c r="F314" i="2"/>
  <c r="F334" i="2"/>
  <c r="F62" i="2"/>
  <c r="F60" i="2"/>
  <c r="F317" i="2"/>
  <c r="F297" i="2"/>
  <c r="F51" i="2"/>
  <c r="F86" i="2"/>
  <c r="F277" i="2"/>
  <c r="F286" i="2"/>
  <c r="F185" i="2"/>
  <c r="F233" i="2"/>
  <c r="F319" i="2"/>
  <c r="F274" i="2"/>
  <c r="F27" i="2"/>
  <c r="F270" i="2"/>
  <c r="F35" i="2"/>
  <c r="F191" i="2"/>
  <c r="F197" i="2"/>
  <c r="F88" i="2"/>
  <c r="F67" i="2"/>
  <c r="F170" i="2"/>
  <c r="F329" i="2"/>
  <c r="F337" i="2"/>
  <c r="F264" i="2"/>
  <c r="F321" i="2"/>
  <c r="F41" i="2"/>
  <c r="F92" i="2"/>
  <c r="F298" i="2"/>
  <c r="F96" i="2"/>
  <c r="F232" i="2"/>
  <c r="F253" i="2"/>
  <c r="F58" i="2"/>
  <c r="F217" i="2"/>
  <c r="F255" i="2"/>
  <c r="F121" i="2"/>
  <c r="F55" i="2"/>
  <c r="F311" i="2"/>
  <c r="F248" i="2"/>
  <c r="F18" i="2"/>
  <c r="F331" i="2"/>
  <c r="F254" i="2"/>
  <c r="F74" i="2"/>
  <c r="F196" i="2"/>
  <c r="F71" i="2"/>
  <c r="F263" i="2"/>
  <c r="F276" i="2"/>
  <c r="F219" i="2"/>
  <c r="F250" i="2"/>
  <c r="F19" i="2"/>
  <c r="F307" i="2"/>
  <c r="F91" i="2"/>
  <c r="F301" i="2"/>
  <c r="F322" i="2"/>
  <c r="F23" i="2"/>
  <c r="F271" i="2"/>
  <c r="F338" i="2"/>
  <c r="F210" i="2"/>
  <c r="F36" i="2"/>
  <c r="F56" i="2"/>
  <c r="F259" i="2"/>
  <c r="F176" i="2"/>
  <c r="F69" i="2"/>
  <c r="F31" i="2"/>
  <c r="F278" i="2"/>
  <c r="F340" i="2"/>
  <c r="F261" i="2"/>
  <c r="F81" i="2"/>
  <c r="F293" i="2"/>
  <c r="F268" i="2"/>
  <c r="F177" i="2"/>
  <c r="F229" i="2"/>
  <c r="G305" i="2"/>
  <c r="G81" i="2"/>
  <c r="G217" i="2"/>
  <c r="G121" i="2"/>
  <c r="G321" i="2"/>
  <c r="G307" i="2"/>
  <c r="G331" i="2"/>
  <c r="G232" i="2"/>
  <c r="G179" i="2"/>
  <c r="G272" i="2"/>
  <c r="G295" i="2"/>
  <c r="G271" i="2"/>
  <c r="G170" i="2"/>
  <c r="G233" i="2"/>
  <c r="G274" i="2"/>
  <c r="G210" i="2"/>
  <c r="G317" i="2"/>
  <c r="G197" i="2"/>
  <c r="G221" i="2"/>
  <c r="G299" i="2"/>
  <c r="G332" i="2"/>
  <c r="G284" i="2"/>
  <c r="G286" i="2"/>
  <c r="G212" i="2"/>
  <c r="G348" i="2"/>
  <c r="G69" i="2"/>
  <c r="G298" i="2"/>
  <c r="G322" i="2"/>
  <c r="G231" i="2"/>
  <c r="G266" i="2"/>
  <c r="G262" i="2"/>
  <c r="G253" i="2"/>
  <c r="G196" i="2"/>
  <c r="G353" i="2"/>
  <c r="G259" i="2"/>
  <c r="G248" i="2"/>
  <c r="G35" i="2"/>
  <c r="G51" i="2"/>
  <c r="G198" i="2"/>
  <c r="G252" i="2"/>
  <c r="G312" i="2"/>
  <c r="G88" i="2"/>
  <c r="G351" i="2"/>
  <c r="G343" i="2"/>
  <c r="G27" i="2"/>
  <c r="G261" i="2"/>
  <c r="G254" i="2"/>
  <c r="G214" i="2"/>
  <c r="G269" i="2"/>
  <c r="G257" i="2"/>
  <c r="G202" i="2"/>
  <c r="G71" i="2"/>
  <c r="G255" i="2"/>
  <c r="G264" i="2"/>
  <c r="G55" i="2"/>
  <c r="G31" i="2"/>
  <c r="G96" i="2"/>
  <c r="G204" i="2"/>
  <c r="G346" i="2"/>
  <c r="G327" i="2"/>
  <c r="G350" i="2"/>
  <c r="G58" i="2"/>
  <c r="G329" i="2"/>
  <c r="G319" i="2"/>
  <c r="G126" i="2"/>
  <c r="G62" i="2"/>
  <c r="G191" i="2"/>
  <c r="G187" i="2"/>
  <c r="G251" i="2"/>
  <c r="G320" i="2"/>
  <c r="G246" i="2"/>
  <c r="G67" i="2"/>
  <c r="G185" i="2"/>
  <c r="G314" i="2"/>
  <c r="G177" i="2"/>
  <c r="G18" i="2"/>
  <c r="G91" i="2"/>
  <c r="G199" i="2"/>
  <c r="G281" i="2"/>
  <c r="G323" i="2"/>
  <c r="G129" i="2"/>
  <c r="G349" i="2"/>
  <c r="G75" i="2"/>
  <c r="G352" i="2"/>
  <c r="G176" i="2"/>
  <c r="G92" i="2"/>
  <c r="G42" i="2"/>
  <c r="G297" i="2"/>
  <c r="G235" i="2"/>
  <c r="G309" i="2"/>
  <c r="G336" i="2"/>
  <c r="G127" i="2"/>
  <c r="G277" i="2"/>
  <c r="G263" i="2"/>
  <c r="G56" i="2"/>
  <c r="G19" i="2"/>
  <c r="G270" i="2"/>
  <c r="G340" i="2"/>
  <c r="G293" i="2"/>
  <c r="G335" i="2"/>
  <c r="G341" i="2"/>
  <c r="G245" i="2"/>
  <c r="G283" i="2"/>
  <c r="G347" i="2"/>
  <c r="G337" i="2"/>
  <c r="G311" i="2"/>
  <c r="G60" i="2"/>
  <c r="G278" i="2"/>
  <c r="G23" i="2"/>
  <c r="G178" i="2"/>
  <c r="G291" i="2"/>
  <c r="G296" i="2"/>
  <c r="G268" i="2"/>
  <c r="G229" i="2"/>
  <c r="G219" i="2"/>
  <c r="G334" i="2"/>
  <c r="G97" i="2"/>
  <c r="G301" i="2"/>
  <c r="G74" i="2"/>
  <c r="G172" i="2"/>
  <c r="G193" i="2"/>
  <c r="G250" i="2"/>
  <c r="G41" i="2"/>
  <c r="G95" i="2"/>
  <c r="G325" i="2"/>
  <c r="G234" i="2"/>
  <c r="G315" i="2"/>
  <c r="G275" i="2"/>
  <c r="G86" i="2"/>
  <c r="G338" i="2"/>
  <c r="G276" i="2"/>
  <c r="G36" i="2"/>
  <c r="H193" i="2" l="1"/>
  <c r="H172" i="2"/>
  <c r="H179" i="2"/>
  <c r="H221" i="2"/>
  <c r="H231" i="2"/>
  <c r="H198" i="2"/>
  <c r="H214" i="2"/>
  <c r="H204" i="2"/>
  <c r="H234" i="2"/>
  <c r="H187" i="2"/>
  <c r="H199" i="2"/>
  <c r="H235" i="2"/>
  <c r="H178" i="2"/>
  <c r="H296" i="2"/>
  <c r="H305" i="2"/>
  <c r="H284" i="2"/>
  <c r="H332" i="2"/>
  <c r="H262" i="2"/>
  <c r="H312" i="2"/>
  <c r="H275" i="2"/>
  <c r="H257" i="2"/>
  <c r="H320" i="2"/>
  <c r="H323" i="2"/>
  <c r="H327" i="2"/>
  <c r="H336" i="2"/>
  <c r="H341" i="2"/>
  <c r="H291" i="2"/>
  <c r="H295" i="2"/>
  <c r="H272" i="2"/>
  <c r="H299" i="2"/>
  <c r="H266" i="2"/>
  <c r="H252" i="2"/>
  <c r="H315" i="2"/>
  <c r="H346" i="2"/>
  <c r="H251" i="2"/>
  <c r="H269" i="2"/>
  <c r="H281" i="2"/>
  <c r="H309" i="2"/>
  <c r="H335" i="2"/>
  <c r="H246" i="2"/>
  <c r="H245" i="2"/>
  <c r="H129" i="2"/>
  <c r="H127" i="2"/>
  <c r="H293" i="2"/>
  <c r="H23" i="2"/>
  <c r="H74" i="2"/>
  <c r="H232" i="2"/>
  <c r="H197" i="2"/>
  <c r="H51" i="2"/>
  <c r="H325" i="2"/>
  <c r="H322" i="2"/>
  <c r="H254" i="2"/>
  <c r="H96" i="2"/>
  <c r="H191" i="2"/>
  <c r="H297" i="2"/>
  <c r="H42" i="2"/>
  <c r="H340" i="2"/>
  <c r="H278" i="2"/>
  <c r="H301" i="2"/>
  <c r="H331" i="2"/>
  <c r="H298" i="2"/>
  <c r="H35" i="2"/>
  <c r="H317" i="2"/>
  <c r="H95" i="2"/>
  <c r="H261" i="2"/>
  <c r="H31" i="2"/>
  <c r="H91" i="2"/>
  <c r="H18" i="2"/>
  <c r="H92" i="2"/>
  <c r="H270" i="2"/>
  <c r="H60" i="2"/>
  <c r="H97" i="2"/>
  <c r="H210" i="2"/>
  <c r="H69" i="2"/>
  <c r="H307" i="2"/>
  <c r="H248" i="2"/>
  <c r="H41" i="2"/>
  <c r="H27" i="2"/>
  <c r="H62" i="2"/>
  <c r="H126" i="2"/>
  <c r="H177" i="2"/>
  <c r="H176" i="2"/>
  <c r="H19" i="2"/>
  <c r="H311" i="2"/>
  <c r="H321" i="2"/>
  <c r="H274" i="2"/>
  <c r="H334" i="2"/>
  <c r="H348" i="2"/>
  <c r="H259" i="2"/>
  <c r="H250" i="2"/>
  <c r="H55" i="2"/>
  <c r="H264" i="2"/>
  <c r="H319" i="2"/>
  <c r="H314" i="2"/>
  <c r="H352" i="2"/>
  <c r="H56" i="2"/>
  <c r="H219" i="2"/>
  <c r="H121" i="2"/>
  <c r="H337" i="2"/>
  <c r="H233" i="2"/>
  <c r="H212" i="2"/>
  <c r="H353" i="2"/>
  <c r="H36" i="2"/>
  <c r="H276" i="2"/>
  <c r="H255" i="2"/>
  <c r="H329" i="2"/>
  <c r="H185" i="2"/>
  <c r="H75" i="2"/>
  <c r="H347" i="2"/>
  <c r="H229" i="2"/>
  <c r="H263" i="2"/>
  <c r="H217" i="2"/>
  <c r="H170" i="2"/>
  <c r="H286" i="2"/>
  <c r="H343" i="2"/>
  <c r="H351" i="2"/>
  <c r="H338" i="2"/>
  <c r="H71" i="2"/>
  <c r="H58" i="2"/>
  <c r="H67" i="2"/>
  <c r="H277" i="2"/>
  <c r="H283" i="2"/>
  <c r="H349" i="2"/>
  <c r="H268" i="2"/>
  <c r="H81" i="2"/>
  <c r="H271" i="2"/>
  <c r="H196" i="2"/>
  <c r="H253" i="2"/>
  <c r="H88" i="2"/>
  <c r="H86" i="2"/>
  <c r="H202" i="2"/>
  <c r="H350" i="2"/>
  <c r="F354" i="2"/>
  <c r="H354" i="2" l="1"/>
  <c r="I126" i="2" s="1"/>
  <c r="D121" i="9" s="1"/>
  <c r="B367" i="2"/>
  <c r="I311" i="2" l="1"/>
  <c r="D306" i="9" s="1"/>
  <c r="I27" i="2"/>
  <c r="D22" i="9" s="1"/>
  <c r="I314" i="2"/>
  <c r="D309" i="9" s="1"/>
  <c r="I263" i="2"/>
  <c r="D258" i="9" s="1"/>
  <c r="I286" i="2"/>
  <c r="D281" i="9" s="1"/>
  <c r="I88" i="2"/>
  <c r="D83" i="9" s="1"/>
  <c r="I210" i="2"/>
  <c r="D205" i="9" s="1"/>
  <c r="I349" i="2"/>
  <c r="D344" i="9" s="1"/>
  <c r="I319" i="2"/>
  <c r="D314" i="9" s="1"/>
  <c r="I71" i="2"/>
  <c r="D66" i="9" s="1"/>
  <c r="I67" i="2"/>
  <c r="D62" i="9" s="1"/>
  <c r="I95" i="2"/>
  <c r="D90" i="9" s="1"/>
  <c r="I353" i="2"/>
  <c r="I229" i="2"/>
  <c r="D224" i="9" s="1"/>
  <c r="I208" i="2"/>
  <c r="D203" i="9" s="1"/>
  <c r="I93" i="2"/>
  <c r="D88" i="9" s="1"/>
  <c r="I339" i="2"/>
  <c r="D334" i="9" s="1"/>
  <c r="I158" i="2"/>
  <c r="D153" i="9" s="1"/>
  <c r="I46" i="2"/>
  <c r="D41" i="9" s="1"/>
  <c r="I48" i="2"/>
  <c r="D43" i="9" s="1"/>
  <c r="I116" i="2"/>
  <c r="D111" i="9" s="1"/>
  <c r="I167" i="2"/>
  <c r="D162" i="9" s="1"/>
  <c r="I150" i="2"/>
  <c r="D145" i="9" s="1"/>
  <c r="I101" i="2"/>
  <c r="D96" i="9" s="1"/>
  <c r="I267" i="2"/>
  <c r="D262" i="9" s="1"/>
  <c r="I153" i="2"/>
  <c r="D148" i="9" s="1"/>
  <c r="I218" i="2"/>
  <c r="D213" i="9" s="1"/>
  <c r="I305" i="2"/>
  <c r="D300" i="9" s="1"/>
  <c r="I295" i="2"/>
  <c r="D290" i="9" s="1"/>
  <c r="I258" i="2"/>
  <c r="D253" i="9" s="1"/>
  <c r="I260" i="2"/>
  <c r="D255" i="9" s="1"/>
  <c r="I252" i="2"/>
  <c r="D247" i="9" s="1"/>
  <c r="I299" i="2"/>
  <c r="D294" i="9" s="1"/>
  <c r="I342" i="2"/>
  <c r="D337" i="9" s="1"/>
  <c r="I102" i="2"/>
  <c r="D97" i="9" s="1"/>
  <c r="I94" i="2"/>
  <c r="D89" i="9" s="1"/>
  <c r="I152" i="2"/>
  <c r="D147" i="9" s="1"/>
  <c r="C11" i="2"/>
  <c r="C2" i="19" s="1"/>
  <c r="I186" i="2"/>
  <c r="D181" i="9" s="1"/>
  <c r="I53" i="2"/>
  <c r="D48" i="9" s="1"/>
  <c r="I117" i="2"/>
  <c r="D112" i="9" s="1"/>
  <c r="I77" i="2"/>
  <c r="D72" i="9" s="1"/>
  <c r="I123" i="2"/>
  <c r="I206" i="2"/>
  <c r="D201" i="9" s="1"/>
  <c r="I137" i="2"/>
  <c r="D132" i="9" s="1"/>
  <c r="I47" i="2"/>
  <c r="D42" i="9" s="1"/>
  <c r="I234" i="2"/>
  <c r="D229" i="9" s="1"/>
  <c r="I59" i="2"/>
  <c r="D54" i="9" s="1"/>
  <c r="I161" i="2"/>
  <c r="D156" i="9" s="1"/>
  <c r="I130" i="2"/>
  <c r="I39" i="2"/>
  <c r="D34" i="9" s="1"/>
  <c r="I147" i="2"/>
  <c r="D142" i="9" s="1"/>
  <c r="I285" i="2"/>
  <c r="D280" i="9" s="1"/>
  <c r="I281" i="2"/>
  <c r="D276" i="9" s="1"/>
  <c r="I308" i="2"/>
  <c r="D303" i="9" s="1"/>
  <c r="I345" i="2"/>
  <c r="D340" i="9" s="1"/>
  <c r="I109" i="2"/>
  <c r="D104" i="9" s="1"/>
  <c r="I146" i="2"/>
  <c r="D141" i="9" s="1"/>
  <c r="I160" i="2"/>
  <c r="D155" i="9" s="1"/>
  <c r="I184" i="2"/>
  <c r="D179" i="9" s="1"/>
  <c r="H365" i="2"/>
  <c r="H356" i="2" s="1"/>
  <c r="H357" i="2" s="1"/>
  <c r="H358" i="2" s="1"/>
  <c r="H359" i="2" s="1"/>
  <c r="H361" i="2" s="1"/>
  <c r="I54" i="2"/>
  <c r="D49" i="9" s="1"/>
  <c r="I190" i="2"/>
  <c r="D185" i="9" s="1"/>
  <c r="I198" i="2"/>
  <c r="D193" i="9" s="1"/>
  <c r="I178" i="2"/>
  <c r="D173" i="9" s="1"/>
  <c r="I226" i="2"/>
  <c r="D221" i="9" s="1"/>
  <c r="I30" i="2"/>
  <c r="D25" i="9" s="1"/>
  <c r="I87" i="2"/>
  <c r="D82" i="9" s="1"/>
  <c r="I244" i="2"/>
  <c r="D239" i="9" s="1"/>
  <c r="I112" i="2"/>
  <c r="D107" i="9" s="1"/>
  <c r="I141" i="2"/>
  <c r="D136" i="9" s="1"/>
  <c r="I243" i="2"/>
  <c r="D238" i="9" s="1"/>
  <c r="I68" i="2"/>
  <c r="D63" i="9" s="1"/>
  <c r="I111" i="2"/>
  <c r="D106" i="9" s="1"/>
  <c r="I239" i="2"/>
  <c r="D234" i="9" s="1"/>
  <c r="I114" i="2"/>
  <c r="D109" i="9" s="1"/>
  <c r="I289" i="2"/>
  <c r="D284" i="9" s="1"/>
  <c r="I236" i="2"/>
  <c r="D231" i="9" s="1"/>
  <c r="I237" i="2"/>
  <c r="D232" i="9" s="1"/>
  <c r="I330" i="2"/>
  <c r="D325" i="9" s="1"/>
  <c r="I211" i="2"/>
  <c r="D206" i="9" s="1"/>
  <c r="I164" i="2"/>
  <c r="D159" i="9" s="1"/>
  <c r="I242" i="2"/>
  <c r="D237" i="9" s="1"/>
  <c r="I221" i="2"/>
  <c r="D216" i="9" s="1"/>
  <c r="I119" i="2"/>
  <c r="D114" i="9" s="1"/>
  <c r="I22" i="2"/>
  <c r="D17" i="9" s="1"/>
  <c r="I291" i="2"/>
  <c r="D286" i="9" s="1"/>
  <c r="I171" i="2"/>
  <c r="D166" i="9" s="1"/>
  <c r="I44" i="2"/>
  <c r="D39" i="9" s="1"/>
  <c r="I52" i="2"/>
  <c r="D47" i="9" s="1"/>
  <c r="I194" i="2"/>
  <c r="D189" i="9" s="1"/>
  <c r="I245" i="2"/>
  <c r="D240" i="9" s="1"/>
  <c r="I256" i="2"/>
  <c r="D251" i="9" s="1"/>
  <c r="I20" i="2"/>
  <c r="D15" i="9" s="1"/>
  <c r="I120" i="2"/>
  <c r="D115" i="9" s="1"/>
  <c r="I304" i="2"/>
  <c r="D299" i="9" s="1"/>
  <c r="I324" i="2"/>
  <c r="D319" i="9" s="1"/>
  <c r="I332" i="2"/>
  <c r="D327" i="9" s="1"/>
  <c r="I26" i="2"/>
  <c r="D21" i="9" s="1"/>
  <c r="I45" i="2"/>
  <c r="D40" i="9" s="1"/>
  <c r="I139" i="2"/>
  <c r="D134" i="9" s="1"/>
  <c r="I195" i="2"/>
  <c r="D190" i="9" s="1"/>
  <c r="I222" i="2"/>
  <c r="D217" i="9" s="1"/>
  <c r="I300" i="2"/>
  <c r="D295" i="9" s="1"/>
  <c r="I193" i="2"/>
  <c r="D188" i="9" s="1"/>
  <c r="I108" i="2"/>
  <c r="D103" i="9" s="1"/>
  <c r="I310" i="2"/>
  <c r="D305" i="9" s="1"/>
  <c r="I333" i="2"/>
  <c r="D328" i="9" s="1"/>
  <c r="I70" i="2"/>
  <c r="D65" i="9" s="1"/>
  <c r="I105" i="2"/>
  <c r="D100" i="9" s="1"/>
  <c r="I151" i="2"/>
  <c r="D146" i="9" s="1"/>
  <c r="I201" i="2"/>
  <c r="D196" i="9" s="1"/>
  <c r="I249" i="2"/>
  <c r="D244" i="9" s="1"/>
  <c r="I328" i="2"/>
  <c r="D323" i="9" s="1"/>
  <c r="I180" i="2"/>
  <c r="D175" i="9" s="1"/>
  <c r="I76" i="2"/>
  <c r="D71" i="9" s="1"/>
  <c r="I220" i="2"/>
  <c r="D215" i="9" s="1"/>
  <c r="I316" i="2"/>
  <c r="D311" i="9" s="1"/>
  <c r="I336" i="2"/>
  <c r="D331" i="9" s="1"/>
  <c r="I78" i="2"/>
  <c r="D73" i="9" s="1"/>
  <c r="I203" i="2"/>
  <c r="D198" i="9" s="1"/>
  <c r="I98" i="2"/>
  <c r="D93" i="9" s="1"/>
  <c r="I172" i="2"/>
  <c r="I133" i="2"/>
  <c r="D128" i="9" s="1"/>
  <c r="I28" i="2"/>
  <c r="D23" i="9" s="1"/>
  <c r="I21" i="2"/>
  <c r="D16" i="9" s="1"/>
  <c r="I154" i="2"/>
  <c r="D149" i="9" s="1"/>
  <c r="I163" i="2"/>
  <c r="D158" i="9" s="1"/>
  <c r="I290" i="2"/>
  <c r="D285" i="9" s="1"/>
  <c r="I131" i="2"/>
  <c r="D126" i="9" s="1"/>
  <c r="I228" i="2"/>
  <c r="D223" i="9" s="1"/>
  <c r="I262" i="2"/>
  <c r="D257" i="9" s="1"/>
  <c r="I73" i="2"/>
  <c r="D68" i="9" s="1"/>
  <c r="I257" i="2"/>
  <c r="D252" i="9" s="1"/>
  <c r="I209" i="2"/>
  <c r="D204" i="9" s="1"/>
  <c r="I32" i="2"/>
  <c r="D27" i="9" s="1"/>
  <c r="I223" i="2"/>
  <c r="D218" i="9" s="1"/>
  <c r="I282" i="2"/>
  <c r="D277" i="9" s="1"/>
  <c r="I238" i="2"/>
  <c r="D233" i="9" s="1"/>
  <c r="I287" i="2"/>
  <c r="D282" i="9" s="1"/>
  <c r="I37" i="2"/>
  <c r="D32" i="9" s="1"/>
  <c r="I134" i="2"/>
  <c r="D129" i="9" s="1"/>
  <c r="I168" i="2"/>
  <c r="D163" i="9" s="1"/>
  <c r="I106" i="2"/>
  <c r="D101" i="9" s="1"/>
  <c r="I173" i="2"/>
  <c r="D168" i="9" s="1"/>
  <c r="I145" i="2"/>
  <c r="D140" i="9" s="1"/>
  <c r="I188" i="2"/>
  <c r="D183" i="9" s="1"/>
  <c r="I128" i="2"/>
  <c r="I312" i="2"/>
  <c r="D307" i="9" s="1"/>
  <c r="I181" i="2"/>
  <c r="D176" i="9" s="1"/>
  <c r="I29" i="2"/>
  <c r="D24" i="9" s="1"/>
  <c r="I149" i="2"/>
  <c r="D144" i="9" s="1"/>
  <c r="I224" i="2"/>
  <c r="D219" i="9" s="1"/>
  <c r="I143" i="2"/>
  <c r="D138" i="9" s="1"/>
  <c r="I227" i="2"/>
  <c r="D222" i="9" s="1"/>
  <c r="I192" i="2"/>
  <c r="D187" i="9" s="1"/>
  <c r="I302" i="2"/>
  <c r="D297" i="9" s="1"/>
  <c r="I265" i="2"/>
  <c r="D260" i="9" s="1"/>
  <c r="I327" i="2"/>
  <c r="D322" i="9" s="1"/>
  <c r="I65" i="2"/>
  <c r="D60" i="9" s="1"/>
  <c r="I166" i="2"/>
  <c r="D161" i="9" s="1"/>
  <c r="I66" i="2"/>
  <c r="D61" i="9" s="1"/>
  <c r="I204" i="2"/>
  <c r="D199" i="9" s="1"/>
  <c r="I103" i="2"/>
  <c r="D98" i="9" s="1"/>
  <c r="I61" i="2"/>
  <c r="D56" i="9" s="1"/>
  <c r="I313" i="2"/>
  <c r="D308" i="9" s="1"/>
  <c r="I346" i="2"/>
  <c r="D341" i="9" s="1"/>
  <c r="I84" i="2"/>
  <c r="D79" i="9" s="1"/>
  <c r="E354" i="9"/>
  <c r="E355" i="9" s="1"/>
  <c r="I113" i="2"/>
  <c r="D108" i="9" s="1"/>
  <c r="I156" i="2"/>
  <c r="D151" i="9" s="1"/>
  <c r="I132" i="2"/>
  <c r="D127" i="9" s="1"/>
  <c r="I82" i="2"/>
  <c r="D77" i="9" s="1"/>
  <c r="I34" i="2"/>
  <c r="D29" i="9" s="1"/>
  <c r="I275" i="2"/>
  <c r="D270" i="9" s="1"/>
  <c r="I104" i="2"/>
  <c r="D99" i="9" s="1"/>
  <c r="I79" i="2"/>
  <c r="D74" i="9" s="1"/>
  <c r="I200" i="2"/>
  <c r="D195" i="9" s="1"/>
  <c r="I235" i="2"/>
  <c r="D230" i="9" s="1"/>
  <c r="I40" i="2"/>
  <c r="D35" i="9" s="1"/>
  <c r="I288" i="2"/>
  <c r="D283" i="9" s="1"/>
  <c r="I64" i="2"/>
  <c r="D59" i="9" s="1"/>
  <c r="I251" i="2"/>
  <c r="D246" i="9" s="1"/>
  <c r="I142" i="2"/>
  <c r="D137" i="9" s="1"/>
  <c r="I315" i="2"/>
  <c r="D310" i="9" s="1"/>
  <c r="I272" i="2"/>
  <c r="D267" i="9" s="1"/>
  <c r="I318" i="2"/>
  <c r="D313" i="9" s="1"/>
  <c r="I341" i="2"/>
  <c r="D336" i="9" s="1"/>
  <c r="I335" i="2"/>
  <c r="D330" i="9" s="1"/>
  <c r="I50" i="2"/>
  <c r="D45" i="9" s="1"/>
  <c r="I183" i="2"/>
  <c r="D178" i="9" s="1"/>
  <c r="I99" i="2"/>
  <c r="D94" i="9" s="1"/>
  <c r="I100" i="2"/>
  <c r="D95" i="9" s="1"/>
  <c r="I205" i="2"/>
  <c r="D200" i="9" s="1"/>
  <c r="I85" i="2"/>
  <c r="D80" i="9" s="1"/>
  <c r="I125" i="2"/>
  <c r="I115" i="2"/>
  <c r="D110" i="9" s="1"/>
  <c r="I155" i="2"/>
  <c r="D150" i="9" s="1"/>
  <c r="I225" i="2"/>
  <c r="D220" i="9" s="1"/>
  <c r="I165" i="2"/>
  <c r="D160" i="9" s="1"/>
  <c r="I247" i="2"/>
  <c r="I296" i="2"/>
  <c r="D291" i="9" s="1"/>
  <c r="I279" i="2"/>
  <c r="D274" i="9" s="1"/>
  <c r="I214" i="2"/>
  <c r="D209" i="9" s="1"/>
  <c r="I148" i="2"/>
  <c r="D143" i="9" s="1"/>
  <c r="I57" i="2"/>
  <c r="D52" i="9" s="1"/>
  <c r="I231" i="2"/>
  <c r="D226" i="9" s="1"/>
  <c r="I230" i="2"/>
  <c r="D225" i="9" s="1"/>
  <c r="I240" i="2"/>
  <c r="D235" i="9" s="1"/>
  <c r="I110" i="2"/>
  <c r="D105" i="9" s="1"/>
  <c r="I294" i="2"/>
  <c r="D289" i="9" s="1"/>
  <c r="I303" i="2"/>
  <c r="D298" i="9" s="1"/>
  <c r="I213" i="2"/>
  <c r="D208" i="9" s="1"/>
  <c r="I140" i="2"/>
  <c r="D135" i="9" s="1"/>
  <c r="I175" i="2"/>
  <c r="D170" i="9" s="1"/>
  <c r="I284" i="2"/>
  <c r="D279" i="9" s="1"/>
  <c r="I182" i="2"/>
  <c r="D177" i="9" s="1"/>
  <c r="I344" i="2"/>
  <c r="D339" i="9" s="1"/>
  <c r="I89" i="2"/>
  <c r="D84" i="9" s="1"/>
  <c r="I169" i="2"/>
  <c r="D164" i="9" s="1"/>
  <c r="I280" i="2"/>
  <c r="D275" i="9" s="1"/>
  <c r="I174" i="2"/>
  <c r="D169" i="9" s="1"/>
  <c r="I43" i="2"/>
  <c r="D38" i="9" s="1"/>
  <c r="I162" i="2"/>
  <c r="D157" i="9" s="1"/>
  <c r="I127" i="2"/>
  <c r="I72" i="2"/>
  <c r="D67" i="9" s="1"/>
  <c r="I33" i="2"/>
  <c r="D28" i="9" s="1"/>
  <c r="I83" i="2"/>
  <c r="D78" i="9" s="1"/>
  <c r="I273" i="2"/>
  <c r="D268" i="9" s="1"/>
  <c r="I136" i="2"/>
  <c r="D131" i="9" s="1"/>
  <c r="I207" i="2"/>
  <c r="D202" i="9" s="1"/>
  <c r="I241" i="2"/>
  <c r="D236" i="9" s="1"/>
  <c r="I292" i="2"/>
  <c r="D287" i="9" s="1"/>
  <c r="I49" i="2"/>
  <c r="D44" i="9" s="1"/>
  <c r="I309" i="2"/>
  <c r="D304" i="9" s="1"/>
  <c r="I159" i="2"/>
  <c r="D154" i="9" s="1"/>
  <c r="I63" i="2"/>
  <c r="D58" i="9" s="1"/>
  <c r="I246" i="2"/>
  <c r="D241" i="9" s="1"/>
  <c r="I266" i="2"/>
  <c r="D261" i="9" s="1"/>
  <c r="I80" i="2"/>
  <c r="D75" i="9" s="1"/>
  <c r="I323" i="2"/>
  <c r="D318" i="9" s="1"/>
  <c r="I215" i="2"/>
  <c r="D210" i="9" s="1"/>
  <c r="I122" i="2"/>
  <c r="I144" i="2"/>
  <c r="D139" i="9" s="1"/>
  <c r="I24" i="2"/>
  <c r="D19" i="9" s="1"/>
  <c r="I135" i="2"/>
  <c r="D130" i="9" s="1"/>
  <c r="I124" i="2"/>
  <c r="I326" i="2"/>
  <c r="D321" i="9" s="1"/>
  <c r="I38" i="2"/>
  <c r="D33" i="9" s="1"/>
  <c r="I118" i="2"/>
  <c r="D113" i="9" s="1"/>
  <c r="I179" i="2"/>
  <c r="D174" i="9" s="1"/>
  <c r="I320" i="2"/>
  <c r="D315" i="9" s="1"/>
  <c r="I107" i="2"/>
  <c r="D102" i="9" s="1"/>
  <c r="I157" i="2"/>
  <c r="D152" i="9" s="1"/>
  <c r="I306" i="2"/>
  <c r="D301" i="9" s="1"/>
  <c r="I25" i="2"/>
  <c r="D20" i="9" s="1"/>
  <c r="I189" i="2"/>
  <c r="D184" i="9" s="1"/>
  <c r="I129" i="2"/>
  <c r="I187" i="2"/>
  <c r="D182" i="9" s="1"/>
  <c r="I138" i="2"/>
  <c r="D133" i="9" s="1"/>
  <c r="I199" i="2"/>
  <c r="D194" i="9" s="1"/>
  <c r="I269" i="2"/>
  <c r="D264" i="9" s="1"/>
  <c r="I216" i="2"/>
  <c r="D211" i="9" s="1"/>
  <c r="I90" i="2"/>
  <c r="D85" i="9" s="1"/>
  <c r="I86" i="2"/>
  <c r="D81" i="9" s="1"/>
  <c r="I248" i="2"/>
  <c r="D243" i="9" s="1"/>
  <c r="I271" i="2"/>
  <c r="D266" i="9" s="1"/>
  <c r="I297" i="2"/>
  <c r="D292" i="9" s="1"/>
  <c r="I264" i="2"/>
  <c r="D259" i="9" s="1"/>
  <c r="I202" i="2"/>
  <c r="D197" i="9" s="1"/>
  <c r="I191" i="2"/>
  <c r="D186" i="9" s="1"/>
  <c r="I42" i="2"/>
  <c r="D37" i="9" s="1"/>
  <c r="I56" i="2"/>
  <c r="D51" i="9" s="1"/>
  <c r="I31" i="2"/>
  <c r="D26" i="9" s="1"/>
  <c r="I18" i="2"/>
  <c r="I329" i="2"/>
  <c r="D324" i="9" s="1"/>
  <c r="I75" i="2"/>
  <c r="D70" i="9" s="1"/>
  <c r="I250" i="2"/>
  <c r="D245" i="9" s="1"/>
  <c r="I283" i="2"/>
  <c r="D278" i="9" s="1"/>
  <c r="I219" i="2"/>
  <c r="D214" i="9" s="1"/>
  <c r="I277" i="2"/>
  <c r="D272" i="9" s="1"/>
  <c r="I350" i="2"/>
  <c r="D345" i="9" s="1"/>
  <c r="I232" i="2"/>
  <c r="D227" i="9" s="1"/>
  <c r="I325" i="2"/>
  <c r="D320" i="9" s="1"/>
  <c r="I51" i="2"/>
  <c r="D46" i="9" s="1"/>
  <c r="I348" i="2"/>
  <c r="D343" i="9" s="1"/>
  <c r="I338" i="2"/>
  <c r="D333" i="9" s="1"/>
  <c r="I91" i="2"/>
  <c r="D86" i="9" s="1"/>
  <c r="I276" i="2"/>
  <c r="D271" i="9" s="1"/>
  <c r="I301" i="2"/>
  <c r="D296" i="9" s="1"/>
  <c r="I35" i="2"/>
  <c r="D30" i="9" s="1"/>
  <c r="I321" i="2"/>
  <c r="D316" i="9" s="1"/>
  <c r="I217" i="2"/>
  <c r="D212" i="9" s="1"/>
  <c r="I121" i="2"/>
  <c r="D116" i="9" s="1"/>
  <c r="I62" i="2"/>
  <c r="D57" i="9" s="1"/>
  <c r="I351" i="2"/>
  <c r="D346" i="9" s="1"/>
  <c r="I60" i="2"/>
  <c r="D55" i="9" s="1"/>
  <c r="I69" i="2"/>
  <c r="D64" i="9" s="1"/>
  <c r="I347" i="2"/>
  <c r="D342" i="9" s="1"/>
  <c r="I268" i="2"/>
  <c r="D263" i="9" s="1"/>
  <c r="I254" i="2"/>
  <c r="D249" i="9" s="1"/>
  <c r="I55" i="2"/>
  <c r="D50" i="9" s="1"/>
  <c r="I253" i="2"/>
  <c r="D248" i="9" s="1"/>
  <c r="I176" i="2"/>
  <c r="D171" i="9" s="1"/>
  <c r="I337" i="2"/>
  <c r="D332" i="9" s="1"/>
  <c r="I255" i="2"/>
  <c r="D250" i="9" s="1"/>
  <c r="I298" i="2"/>
  <c r="D293" i="9" s="1"/>
  <c r="I19" i="2"/>
  <c r="D14" i="9" s="1"/>
  <c r="I274" i="2"/>
  <c r="D269" i="9" s="1"/>
  <c r="I322" i="2"/>
  <c r="D317" i="9" s="1"/>
  <c r="I96" i="2"/>
  <c r="D91" i="9" s="1"/>
  <c r="I233" i="2"/>
  <c r="D228" i="9" s="1"/>
  <c r="I36" i="2"/>
  <c r="D31" i="9" s="1"/>
  <c r="I23" i="2"/>
  <c r="D18" i="9" s="1"/>
  <c r="I74" i="2"/>
  <c r="D69" i="9" s="1"/>
  <c r="I352" i="2"/>
  <c r="D347" i="9" s="1"/>
  <c r="I197" i="2"/>
  <c r="D192" i="9" s="1"/>
  <c r="I317" i="2"/>
  <c r="D312" i="9" s="1"/>
  <c r="I41" i="2"/>
  <c r="D36" i="9" s="1"/>
  <c r="I261" i="2"/>
  <c r="D256" i="9" s="1"/>
  <c r="I343" i="2"/>
  <c r="D338" i="9" s="1"/>
  <c r="I340" i="2"/>
  <c r="D335" i="9" s="1"/>
  <c r="I278" i="2"/>
  <c r="D273" i="9" s="1"/>
  <c r="I185" i="2"/>
  <c r="D180" i="9" s="1"/>
  <c r="I331" i="2"/>
  <c r="D326" i="9" s="1"/>
  <c r="I307" i="2"/>
  <c r="D302" i="9" s="1"/>
  <c r="I259" i="2"/>
  <c r="D254" i="9" s="1"/>
  <c r="I212" i="2"/>
  <c r="D207" i="9" s="1"/>
  <c r="I196" i="2"/>
  <c r="D191" i="9" s="1"/>
  <c r="I92" i="2"/>
  <c r="D87" i="9" s="1"/>
  <c r="I270" i="2"/>
  <c r="D265" i="9" s="1"/>
  <c r="I58" i="2"/>
  <c r="D53" i="9" s="1"/>
  <c r="I97" i="2"/>
  <c r="D92" i="9" s="1"/>
  <c r="I334" i="2"/>
  <c r="D329" i="9" s="1"/>
  <c r="I170" i="2"/>
  <c r="D165" i="9" s="1"/>
  <c r="I81" i="2"/>
  <c r="D76" i="9" s="1"/>
  <c r="I293" i="2"/>
  <c r="D288" i="9" s="1"/>
  <c r="I177" i="2"/>
  <c r="D172" i="9" s="1"/>
  <c r="D167" i="9" l="1"/>
  <c r="D348" i="9"/>
  <c r="D242" i="9"/>
  <c r="D13" i="9"/>
  <c r="I354" i="2"/>
  <c r="D119" i="9"/>
  <c r="D124" i="9"/>
  <c r="D118" i="9"/>
  <c r="D123" i="9"/>
  <c r="D120" i="9"/>
  <c r="D125" i="9"/>
  <c r="D117" i="9"/>
  <c r="D122" i="9"/>
  <c r="H362" i="2"/>
  <c r="H363" i="2"/>
  <c r="N351" i="9" l="1"/>
  <c r="N354" i="9" s="1"/>
  <c r="G351" i="9"/>
  <c r="G354" i="9" s="1"/>
  <c r="D349" i="9"/>
  <c r="P351" i="9"/>
  <c r="P354" i="9" s="1"/>
  <c r="M351" i="9"/>
  <c r="M354" i="9" s="1"/>
  <c r="L351" i="9"/>
  <c r="L354" i="9" s="1"/>
  <c r="H351" i="9"/>
  <c r="H354" i="9" s="1"/>
  <c r="K351" i="9"/>
  <c r="K354" i="9" s="1"/>
  <c r="O351" i="9"/>
  <c r="O354" i="9" s="1"/>
  <c r="J351" i="9"/>
  <c r="J354" i="9" s="1"/>
  <c r="Q351" i="9"/>
  <c r="Q354" i="9" s="1"/>
  <c r="I351" i="9"/>
  <c r="I354" i="9" s="1"/>
  <c r="F351" i="9"/>
  <c r="F352" i="9" l="1"/>
  <c r="G352" i="9" s="1"/>
  <c r="H352" i="9" s="1"/>
  <c r="I352" i="9" s="1"/>
  <c r="L352" i="9" s="1"/>
  <c r="M352" i="9" s="1"/>
  <c r="N352" i="9" s="1"/>
  <c r="O352" i="9" s="1"/>
  <c r="P352" i="9" s="1"/>
  <c r="Q352" i="9" s="1"/>
  <c r="F354" i="9"/>
  <c r="F355" i="9" s="1"/>
  <c r="G355" i="9" s="1"/>
  <c r="H355" i="9" s="1"/>
  <c r="I355" i="9" s="1"/>
  <c r="J355" i="9" s="1"/>
  <c r="K355" i="9" s="1"/>
  <c r="L355" i="9" s="1"/>
  <c r="M355" i="9" s="1"/>
  <c r="N355" i="9" s="1"/>
  <c r="O355" i="9" s="1"/>
  <c r="P355" i="9" s="1"/>
  <c r="Q355"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<sst xmlns="http://schemas.openxmlformats.org/spreadsheetml/2006/main" count="9166" uniqueCount="1885">
  <si>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</si>
  <si>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</si>
  <si>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</si>
  <si>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</si>
  <si>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</si>
  <si>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</si>
  <si>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</si>
  <si>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</si>
  <si>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</si>
  <si>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</si>
  <si>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</si>
  <si>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</si>
  <si>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</si>
  <si>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</si>
  <si>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</si>
  <si>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</si>
  <si>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</si>
  <si>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</si>
  <si>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</si>
  <si>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</si>
  <si>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</si>
  <si>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</si>
  <si>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</si>
  <si>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</si>
  <si>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</si>
  <si>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</si>
  <si>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</si>
  <si>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</si>
  <si>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</si>
  <si>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</si>
  <si>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</si>
  <si>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</si>
  <si>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</si>
  <si>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</si>
  <si>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</si>
  <si>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</si>
  <si>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</si>
  <si>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</si>
  <si>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</si>
  <si>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</si>
  <si>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</si>
  <si>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</si>
  <si>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</si>
  <si>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</si>
  <si>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</si>
  <si>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</si>
  <si>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</si>
  <si>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</si>
  <si>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</si>
  <si>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</si>
  <si>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</si>
  <si>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</si>
  <si>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</si>
  <si>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</si>
  <si>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</si>
  <si>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</si>
  <si>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</si>
  <si>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</si>
  <si>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</si>
  <si>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</si>
  <si>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</si>
  <si>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</si>
  <si>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</si>
  <si>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</si>
  <si>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</si>
  <si>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</si>
  <si>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</si>
  <si>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</si>
  <si>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</si>
  <si>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</si>
  <si>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</si>
  <si>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</si>
  <si>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</si>
  <si>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</si>
  <si>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</si>
  <si>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</si>
  <si>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</si>
  <si>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</si>
  <si>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</si>
  <si>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</si>
  <si>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</si>
  <si>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</si>
  <si>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</si>
  <si>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</si>
  <si>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</si>
  <si>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</si>
  <si>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</si>
  <si>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</si>
  <si>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</si>
  <si>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</si>
  <si>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</si>
  <si>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</si>
  <si>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</si>
  <si>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</si>
  <si>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</si>
  <si>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</si>
  <si>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</si>
  <si>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</si>
  <si>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</si>
  <si>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</si>
  <si>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</si>
  <si>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</si>
  <si>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</si>
  <si>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</si>
  <si>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</si>
  <si>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</si>
  <si>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</si>
  <si>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</si>
  <si>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</si>
  <si>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</si>
  <si>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</si>
  <si>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</si>
  <si>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</si>
  <si>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</si>
  <si>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</si>
  <si>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</si>
  <si>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</si>
  <si>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</si>
  <si>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</si>
  <si>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</si>
  <si>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</si>
  <si>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</si>
  <si>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</si>
  <si>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</si>
  <si>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</si>
  <si>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</si>
  <si>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</si>
  <si>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</si>
  <si>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</si>
  <si>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</si>
  <si>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</si>
  <si>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</si>
  <si>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</si>
  <si>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</si>
  <si>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</si>
  <si>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</si>
  <si>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</si>
  <si>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</si>
  <si>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</si>
  <si>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</si>
  <si>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</si>
  <si>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</si>
  <si>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</si>
  <si>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</si>
  <si>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</si>
  <si>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</si>
  <si>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</si>
  <si>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</si>
  <si>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</si>
  <si>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</si>
  <si>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</si>
  <si>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</si>
  <si>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</si>
  <si>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</si>
  <si>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</si>
  <si>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</si>
  <si>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</si>
  <si>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</si>
  <si>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</si>
  <si>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</si>
  <si>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</si>
  <si>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</si>
  <si>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</si>
  <si>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</si>
  <si>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</si>
  <si>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</si>
  <si>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</si>
  <si>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</si>
  <si>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</si>
  <si>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</si>
  <si>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</si>
  <si>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</si>
  <si>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</si>
  <si>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</si>
  <si>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</si>
  <si>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</si>
  <si>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</si>
  <si>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</si>
  <si>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</si>
  <si>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</si>
  <si>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</si>
  <si>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</si>
  <si>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</si>
  <si>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</si>
  <si>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</si>
  <si>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</si>
  <si>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</si>
  <si>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</si>
  <si>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</si>
  <si>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</si>
  <si>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</si>
  <si>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</si>
  <si>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</si>
  <si>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</si>
  <si>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</si>
  <si>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</si>
  <si>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</si>
  <si>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</si>
  <si>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</si>
  <si>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</si>
  <si>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</si>
  <si>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</si>
  <si>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</si>
  <si>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</si>
  <si>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</si>
  <si>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</si>
  <si>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</si>
  <si>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</si>
  <si>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</si>
  <si>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</si>
  <si>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</si>
  <si>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</si>
  <si>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</si>
  <si>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</si>
  <si>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</si>
  <si>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</si>
  <si>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</si>
  <si>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</si>
  <si>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</si>
  <si>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</si>
  <si>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</si>
  <si>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</si>
  <si>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</si>
  <si>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</si>
  <si>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</si>
  <si>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</si>
  <si>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</si>
  <si>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</si>
  <si>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</si>
  <si>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</si>
  <si>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</si>
  <si>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</si>
  <si>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</si>
  <si>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</si>
  <si>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</si>
  <si>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</si>
  <si>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</si>
  <si>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</si>
  <si>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</si>
  <si>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</si>
  <si>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</si>
  <si>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</si>
  <si>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</si>
  <si>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</si>
  <si>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</si>
  <si>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</si>
  <si>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</si>
  <si>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</si>
  <si>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</si>
  <si>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</si>
  <si>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</si>
  <si>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</si>
  <si>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</si>
  <si>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</si>
  <si>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</si>
  <si>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</si>
  <si>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</si>
  <si>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</si>
  <si>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</si>
  <si>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</si>
  <si>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</si>
  <si>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</si>
  <si>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</si>
  <si>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</si>
  <si>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</si>
  <si>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</si>
  <si>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</si>
  <si>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</si>
  <si>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</si>
  <si>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</si>
  <si>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</si>
  <si>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</si>
  <si>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</si>
  <si>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</si>
  <si>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</si>
  <si>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</si>
  <si>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</si>
  <si>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</si>
  <si>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</si>
  <si>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</si>
  <si>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</si>
  <si>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</si>
  <si>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</si>
  <si>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</si>
  <si>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</si>
  <si>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</si>
  <si>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</si>
  <si>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</si>
  <si>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</si>
  <si>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</si>
  <si>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</si>
  <si>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</si>
  <si>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</si>
  <si>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</si>
  <si>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</si>
  <si>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</si>
  <si>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</si>
  <si>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</si>
  <si>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</si>
  <si>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</si>
  <si>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</si>
  <si>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</si>
  <si>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</si>
  <si>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</si>
  <si>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</si>
  <si>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</si>
  <si>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</si>
  <si>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</si>
  <si>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</si>
  <si>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</si>
  <si>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</si>
  <si>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</si>
  <si>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</si>
  <si>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</si>
  <si>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</si>
  <si>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</si>
  <si>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</si>
  <si>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</si>
  <si>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</si>
  <si>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</si>
  <si>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</si>
  <si>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</si>
  <si>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</si>
  <si>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</si>
  <si>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</si>
  <si>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</si>
  <si>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</si>
  <si>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</si>
  <si>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</si>
  <si>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</si>
  <si>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</si>
  <si>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</si>
  <si>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</si>
  <si>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</si>
  <si>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</si>
  <si>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</si>
  <si>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</si>
  <si>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</si>
  <si>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</si>
  <si>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</si>
  <si>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</si>
  <si>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</si>
  <si>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</si>
  <si>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</si>
  <si>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</si>
  <si>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</si>
  <si>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</si>
  <si>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</si>
  <si>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</si>
  <si>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</si>
  <si>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</si>
  <si>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</si>
  <si>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</si>
  <si>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</si>
  <si>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</si>
  <si>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</si>
  <si>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</si>
  <si>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</si>
  <si>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</si>
  <si>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</si>
  <si>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</si>
  <si>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</si>
  <si>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</si>
  <si>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</si>
  <si>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</si>
  <si>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</si>
  <si>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</si>
  <si>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</si>
  <si>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</si>
  <si>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</si>
  <si>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</si>
  <si>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</si>
  <si>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</si>
  <si>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</si>
  <si>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</si>
  <si>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</si>
  <si>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</si>
  <si>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</si>
  <si>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</si>
  <si>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</si>
  <si>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</si>
  <si>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</si>
  <si>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</si>
  <si>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</si>
  <si>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</si>
  <si>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</si>
  <si>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</si>
  <si>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</si>
  <si>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</si>
  <si>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</si>
  <si>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</si>
  <si>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</si>
  <si>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</si>
  <si>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</si>
  <si>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</si>
  <si>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</si>
  <si>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</si>
  <si>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</si>
  <si>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</si>
  <si>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</si>
  <si>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</si>
  <si>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</si>
  <si>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</si>
  <si>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</si>
  <si>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</si>
  <si>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</si>
  <si>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</si>
  <si>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</si>
  <si>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</si>
  <si>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</si>
  <si>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</si>
  <si>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</si>
  <si>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</si>
  <si>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</si>
  <si>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</si>
  <si>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</si>
  <si>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</si>
  <si>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</si>
  <si>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</si>
  <si>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</si>
  <si>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</si>
  <si>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</si>
  <si>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</si>
  <si>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</si>
  <si>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</si>
  <si>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</si>
  <si>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</si>
  <si>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</si>
  <si>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</si>
  <si>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</si>
  <si>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</si>
  <si>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</si>
  <si>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</si>
  <si>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</si>
  <si>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</si>
  <si>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</si>
  <si>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</si>
  <si>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</si>
  <si>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</si>
  <si>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</si>
  <si>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</si>
  <si>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</si>
  <si>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</si>
  <si>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</si>
  <si>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</si>
  <si>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</si>
  <si>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</si>
  <si>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</si>
  <si>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</si>
  <si>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</si>
  <si>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</si>
  <si>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</si>
  <si>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</si>
  <si>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</si>
  <si>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</si>
  <si>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</si>
  <si>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</si>
  <si>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</si>
  <si>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</si>
  <si>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</si>
  <si>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</si>
  <si>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</si>
  <si>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</si>
  <si>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</si>
  <si>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</si>
  <si>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</si>
  <si>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</si>
  <si>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</si>
  <si>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</si>
  <si>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</si>
  <si>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</si>
  <si>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</si>
  <si>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</si>
  <si>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</si>
  <si>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</si>
  <si>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</si>
  <si>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</si>
  <si>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</si>
  <si>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</si>
  <si>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</si>
  <si>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</si>
  <si>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</si>
  <si>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</si>
  <si>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</si>
  <si>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</si>
  <si>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</si>
  <si>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</si>
  <si>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</si>
  <si>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</si>
  <si>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</si>
  <si>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</si>
  <si>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</si>
  <si>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</si>
  <si>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</si>
  <si>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</si>
  <si>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</si>
  <si>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</si>
  <si>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</si>
  <si>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</si>
  <si>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</si>
  <si>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</si>
  <si>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</si>
  <si>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</si>
  <si>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</si>
  <si>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</si>
  <si>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</si>
  <si>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</si>
  <si>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</si>
  <si>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</si>
  <si>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</si>
  <si>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</si>
  <si>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</si>
  <si>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</si>
  <si>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</si>
  <si>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</si>
  <si>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</si>
  <si>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</si>
  <si>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</si>
  <si>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</si>
  <si>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</si>
  <si>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</si>
  <si>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</si>
  <si>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</si>
  <si>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</si>
  <si>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</si>
  <si>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</si>
  <si>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</si>
  <si>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</si>
  <si>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</si>
  <si>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</si>
  <si>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</si>
  <si>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</si>
  <si>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</si>
  <si>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</si>
  <si>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</si>
  <si>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</si>
  <si>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</si>
  <si>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</si>
  <si>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</si>
  <si>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</si>
  <si>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</si>
  <si>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</si>
  <si>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</si>
  <si>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</si>
  <si>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</si>
  <si>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</si>
  <si>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</si>
  <si>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</si>
  <si>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</si>
  <si>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</si>
  <si>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</si>
  <si>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</si>
  <si>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</si>
  <si>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</si>
  <si>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</si>
  <si>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</si>
  <si>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</si>
  <si>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</si>
  <si>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</si>
  <si>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</si>
  <si>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</si>
  <si>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</si>
  <si>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</si>
  <si>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</si>
  <si>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</si>
  <si>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</si>
  <si>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</si>
  <si>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</si>
  <si>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</si>
  <si>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</si>
  <si>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</si>
  <si>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</si>
  <si>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</si>
  <si>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</si>
  <si>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</si>
  <si>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</si>
  <si>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</si>
  <si>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</si>
  <si>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</si>
  <si>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</si>
  <si>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</si>
  <si>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</si>
  <si>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</si>
  <si>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</si>
  <si>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</si>
  <si>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</si>
  <si>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</si>
  <si>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</si>
  <si>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</si>
  <si>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</si>
  <si>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</si>
  <si>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</si>
  <si>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</si>
  <si>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</si>
  <si>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</si>
  <si>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</si>
  <si>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</si>
  <si>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</si>
  <si>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</si>
  <si>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</si>
  <si>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</si>
  <si>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</si>
  <si>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</si>
  <si>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</si>
  <si>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</si>
  <si>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</si>
  <si>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</si>
  <si>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</si>
  <si>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</si>
  <si>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</si>
  <si>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</si>
  <si>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</si>
  <si>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</si>
  <si>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</si>
  <si>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</si>
  <si>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</si>
  <si>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</si>
  <si>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</si>
  <si>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</si>
  <si>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</si>
  <si>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</si>
  <si>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</si>
  <si>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</si>
  <si>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</si>
  <si>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</si>
  <si>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</si>
  <si>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</si>
  <si>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</si>
  <si>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</si>
  <si>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</si>
  <si>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</si>
  <si>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</si>
  <si>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</si>
  <si>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</si>
  <si>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</si>
  <si>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</si>
  <si>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</si>
  <si>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</si>
  <si>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</si>
  <si>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</si>
  <si>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</si>
  <si>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</si>
  <si>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</si>
  <si>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</si>
  <si>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</si>
  <si>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</si>
  <si>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</si>
  <si>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</si>
  <si>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</si>
  <si>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</si>
  <si>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</si>
  <si>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</si>
  <si>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</si>
  <si>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</si>
  <si>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</si>
  <si>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</si>
  <si>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</si>
  <si>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</si>
  <si>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</si>
  <si>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</si>
  <si>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</si>
  <si>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</si>
  <si>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</si>
  <si>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</si>
  <si>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</si>
  <si>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</si>
  <si>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</si>
  <si>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</si>
  <si>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</si>
  <si>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</si>
  <si>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</si>
  <si>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</si>
  <si>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</si>
  <si>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</si>
  <si>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</si>
  <si>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</si>
  <si>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</si>
  <si>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</si>
  <si>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</si>
  <si>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</si>
  <si>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</si>
  <si>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</si>
  <si>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</si>
  <si>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</si>
  <si>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</si>
  <si>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</si>
  <si>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</si>
  <si>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</si>
  <si>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</si>
  <si>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</si>
  <si>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</si>
  <si>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</si>
  <si>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</si>
  <si>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</si>
  <si>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</si>
  <si>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</si>
  <si>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</si>
  <si>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</si>
  <si>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</si>
  <si>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</si>
  <si>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</si>
  <si>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</si>
  <si>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</si>
  <si>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</si>
  <si>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</si>
  <si>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</si>
  <si>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</si>
  <si>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</si>
  <si>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</si>
  <si>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</si>
  <si>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</si>
  <si>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</si>
  <si>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</si>
  <si>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</si>
  <si>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</si>
  <si>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</si>
  <si>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</si>
  <si>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</si>
  <si>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</si>
  <si>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</si>
  <si>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</si>
  <si>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</si>
  <si>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</si>
  <si>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</si>
  <si>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</si>
  <si>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</si>
  <si>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</si>
  <si>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</si>
  <si>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</si>
  <si>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</si>
  <si>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</si>
  <si>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</si>
  <si>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</si>
  <si>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</si>
  <si>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</si>
  <si>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</si>
  <si>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</si>
  <si>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</si>
  <si>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</si>
  <si>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</si>
  <si>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</si>
  <si>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</si>
  <si>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</si>
  <si>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</si>
  <si>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</si>
  <si>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</si>
  <si>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</si>
  <si>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</si>
  <si>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</si>
  <si>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</si>
  <si>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</si>
  <si>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</si>
  <si>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</si>
  <si>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</si>
  <si>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</si>
  <si>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</si>
  <si>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</si>
  <si>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</si>
  <si>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</si>
  <si>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</si>
  <si>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</si>
  <si>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</si>
  <si>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</si>
  <si>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</si>
  <si>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</si>
  <si>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</si>
  <si>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</si>
  <si>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</si>
  <si>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</si>
  <si>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</si>
  <si>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</si>
  <si>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</si>
  <si>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</si>
  <si>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</si>
  <si>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</si>
  <si>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</si>
  <si>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</si>
  <si>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</si>
  <si>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</si>
  <si>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</si>
  <si>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</si>
  <si>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</si>
  <si>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</si>
  <si>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</si>
  <si>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</si>
  <si>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</si>
  <si>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</si>
  <si>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</si>
  <si>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</si>
  <si>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</si>
  <si>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</si>
  <si>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</si>
  <si>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</si>
  <si>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</si>
  <si>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</si>
  <si>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</si>
  <si>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</si>
  <si>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</si>
  <si>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</si>
  <si>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</si>
  <si>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</si>
  <si>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</si>
  <si>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</si>
  <si>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</si>
  <si>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</si>
  <si>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</si>
  <si>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</si>
  <si>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</si>
  <si>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</si>
  <si>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</si>
  <si>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</si>
  <si>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</si>
  <si>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</si>
  <si>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</si>
  <si>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</si>
  <si>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</si>
  <si>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</si>
  <si>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</si>
  <si>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</si>
  <si>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</si>
  <si>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</si>
  <si>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</si>
  <si>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</si>
  <si>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</si>
  <si>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</si>
  <si>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</si>
  <si>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</si>
  <si>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</si>
  <si>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</si>
  <si>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</si>
  <si>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</si>
  <si>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</si>
  <si>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</si>
  <si>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</si>
  <si>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</si>
  <si>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</si>
  <si>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</si>
  <si>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</si>
  <si>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</si>
  <si>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</si>
  <si>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</si>
  <si>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</si>
  <si>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</si>
  <si>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</si>
  <si>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</si>
  <si>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</si>
  <si>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</si>
  <si>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</si>
  <si>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</si>
  <si>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</si>
  <si>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</si>
  <si>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</si>
  <si>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</si>
  <si>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</si>
  <si>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</si>
  <si>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</si>
  <si>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</si>
  <si>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</si>
  <si>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</si>
  <si>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</si>
  <si>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</si>
  <si>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</si>
  <si>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</si>
  <si>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</si>
  <si>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</si>
  <si>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</si>
  <si>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</si>
  <si>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</si>
  <si>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</si>
  <si>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</si>
  <si>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</si>
  <si>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</si>
  <si>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</si>
  <si>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</si>
  <si>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</si>
  <si>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</si>
  <si>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</si>
  <si>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</si>
  <si>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</si>
  <si>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</si>
  <si>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</si>
  <si>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</si>
  <si>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</si>
  <si>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</si>
  <si>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</si>
  <si>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</si>
  <si>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</si>
  <si>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</si>
  <si>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</si>
  <si>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</si>
  <si>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</si>
  <si>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</si>
  <si>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</si>
  <si>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</si>
  <si>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</si>
  <si>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</si>
  <si>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</si>
  <si>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</si>
  <si>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</si>
  <si>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</si>
  <si>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</si>
  <si>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</si>
  <si>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</si>
  <si>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</si>
  <si>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</si>
  <si>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</si>
  <si>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</si>
  <si>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</si>
  <si>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</si>
  <si>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</si>
  <si>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</si>
  <si>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</si>
  <si>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</si>
  <si>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</si>
  <si>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</si>
  <si>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</si>
  <si>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</si>
  <si>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</si>
  <si>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</si>
  <si>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</si>
  <si>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</si>
  <si>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</si>
  <si>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</si>
  <si>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</si>
  <si>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</si>
  <si>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</si>
  <si>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</si>
  <si>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</si>
  <si>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</si>
  <si>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</si>
  <si>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</si>
  <si>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</si>
  <si>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</si>
  <si>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</si>
  <si>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</si>
  <si>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</si>
  <si>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</si>
  <si>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</si>
  <si>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</si>
  <si>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</si>
  <si>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</si>
  <si>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</si>
  <si>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</si>
  <si>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</si>
  <si>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</si>
  <si>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</si>
  <si>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</si>
  <si>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</si>
  <si>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</si>
  <si>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</si>
  <si>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</si>
  <si>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</si>
  <si>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</si>
  <si>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</si>
  <si>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</si>
  <si>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</si>
  <si>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</si>
  <si>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</si>
  <si>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</si>
  <si>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</si>
  <si>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</si>
  <si>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</si>
  <si>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</si>
  <si>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</si>
  <si>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</si>
  <si>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</si>
  <si>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</si>
  <si>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</si>
  <si>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</si>
  <si>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</si>
  <si>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</si>
  <si>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</si>
  <si>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</si>
  <si>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</si>
  <si>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</si>
  <si>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</si>
  <si>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</si>
  <si>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</si>
  <si>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</si>
  <si>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</si>
  <si>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</si>
  <si>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</si>
  <si>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</si>
  <si>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</si>
  <si>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</si>
  <si>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</si>
  <si>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</si>
  <si>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</si>
  <si>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</si>
  <si>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</si>
  <si>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</si>
  <si>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</si>
  <si>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</si>
  <si>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</si>
  <si>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</si>
  <si>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</si>
  <si>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</si>
  <si>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</si>
  <si>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</si>
  <si>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</si>
  <si>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</si>
  <si>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</si>
  <si>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</si>
  <si>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</si>
  <si>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</si>
  <si>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</si>
  <si>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</si>
  <si>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</si>
  <si>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</si>
  <si>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</si>
  <si>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</si>
  <si>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</si>
  <si>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</si>
  <si>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</si>
  <si>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</si>
  <si>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</si>
  <si>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</si>
  <si>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</si>
  <si>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</si>
  <si>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</si>
  <si>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</si>
  <si>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</si>
  <si>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</si>
  <si>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</si>
  <si>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</si>
  <si>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</si>
  <si>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</si>
  <si>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</si>
  <si>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</si>
  <si>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</si>
  <si>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</si>
  <si>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</si>
  <si>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</si>
  <si>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</si>
  <si>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</si>
  <si>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</si>
  <si>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</si>
  <si>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</si>
  <si>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</si>
  <si>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</si>
  <si>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</si>
  <si>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</si>
  <si>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</si>
  <si>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</si>
  <si>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</si>
  <si>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</si>
  <si>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</si>
  <si>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</si>
  <si>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</si>
  <si>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</si>
  <si>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</si>
  <si>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</si>
  <si>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</si>
  <si>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</si>
  <si>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</si>
  <si>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</si>
  <si>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</si>
  <si>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</si>
  <si>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</si>
  <si>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</si>
  <si>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</si>
  <si>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</si>
  <si>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</si>
  <si>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</si>
  <si>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</si>
  <si>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</si>
  <si>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</si>
  <si>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</si>
  <si>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</si>
  <si>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</si>
  <si>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</si>
  <si>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</si>
  <si>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</si>
  <si>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</si>
  <si>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</si>
  <si>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</si>
  <si>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</si>
  <si>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</si>
  <si>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</si>
  <si>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</si>
  <si>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</si>
  <si>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</si>
  <si>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</si>
  <si>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</si>
  <si>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</si>
  <si>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</si>
  <si>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</si>
  <si>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</si>
  <si>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</si>
  <si>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</si>
  <si>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</si>
  <si>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</si>
  <si>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</si>
  <si>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</si>
  <si>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</si>
  <si>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</si>
  <si>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</si>
  <si>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</si>
  <si>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</si>
  <si>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</si>
  <si>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</si>
  <si>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</si>
  <si>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</si>
  <si>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</si>
  <si>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</si>
  <si>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</si>
  <si>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</si>
  <si>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</si>
  <si>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</si>
  <si>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</si>
  <si>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</si>
  <si>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</si>
  <si>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</si>
  <si>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</si>
  <si>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</si>
  <si>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</si>
  <si>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</si>
  <si>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</si>
  <si>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</si>
  <si>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</si>
  <si>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</si>
  <si>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</si>
  <si>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</si>
  <si>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</si>
  <si>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</si>
  <si>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</si>
  <si>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</si>
  <si>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</si>
  <si>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</si>
  <si>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</si>
  <si>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</si>
  <si>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</si>
  <si>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</si>
  <si>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</si>
  <si>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</si>
  <si>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</si>
  <si>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</si>
  <si>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</si>
  <si>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</si>
  <si>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</si>
  <si>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</si>
  <si>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</si>
  <si>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</si>
  <si>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</si>
  <si>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</si>
  <si>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</si>
  <si>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</si>
  <si>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</si>
  <si>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</si>
  <si>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</si>
  <si>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</si>
  <si>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</si>
  <si>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</si>
  <si>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</si>
  <si>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</si>
  <si>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</si>
  <si>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</si>
  <si>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</si>
  <si>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</si>
  <si>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</si>
  <si>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</si>
  <si>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</si>
  <si>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</si>
  <si>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</si>
  <si>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</si>
  <si>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</si>
  <si>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</si>
  <si>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</si>
  <si>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</si>
  <si>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</si>
  <si>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</si>
  <si>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</si>
  <si>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</si>
  <si>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</si>
  <si>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</si>
  <si>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</si>
  <si>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</si>
  <si>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</si>
  <si>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</si>
  <si>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</si>
  <si>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</si>
  <si>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</si>
  <si>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</si>
  <si>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</si>
  <si>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</si>
  <si>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</si>
  <si>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</si>
  <si>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</si>
  <si>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</si>
  <si>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</si>
  <si>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</si>
  <si>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</si>
  <si>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</si>
  <si>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</si>
  <si>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</si>
  <si>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</si>
  <si>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</si>
  <si>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</si>
  <si>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</si>
  <si>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</si>
  <si>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</si>
  <si>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</si>
  <si>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</si>
  <si>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</si>
  <si>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</si>
  <si>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</si>
  <si>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</si>
  <si>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</si>
  <si>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</si>
  <si>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</si>
  <si>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</si>
  <si>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</si>
  <si>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</si>
  <si>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</si>
  <si>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</si>
  <si>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</si>
  <si>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</si>
  <si>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</si>
  <si>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</si>
  <si>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</si>
  <si>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1.1.3</t>
  </si>
  <si>
    <t>1.1.4</t>
  </si>
  <si>
    <t>1.2</t>
  </si>
  <si>
    <t>1.2.1</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</si>
  <si>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</si>
  <si>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</si>
  <si>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</si>
  <si>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</si>
  <si>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</si>
  <si>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</si>
  <si>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</si>
  <si>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</si>
  <si>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</si>
  <si>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</si>
  <si>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</si>
  <si>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</si>
  <si>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</si>
  <si>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</si>
  <si>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</si>
  <si>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</si>
  <si>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</si>
  <si>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</si>
  <si>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</si>
  <si>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</si>
  <si>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</si>
  <si>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</si>
  <si>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</si>
  <si>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</si>
  <si>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</si>
  <si>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</si>
  <si>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</si>
  <si>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</si>
  <si>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</si>
  <si>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</si>
  <si>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</si>
  <si>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</si>
  <si>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</si>
  <si>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</si>
  <si>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</si>
  <si>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</si>
  <si>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</si>
  <si>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</si>
  <si>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</si>
  <si>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</si>
  <si>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</si>
  <si>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</si>
  <si>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</si>
  <si>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</si>
  <si>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</si>
  <si>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</si>
  <si>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</si>
  <si>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</si>
  <si>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</si>
  <si>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</si>
  <si>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</si>
  <si>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</si>
  <si>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</si>
  <si>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</si>
  <si>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</si>
  <si>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</si>
  <si>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</si>
  <si>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</si>
  <si>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</si>
  <si>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</si>
  <si>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</si>
  <si>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</si>
  <si>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</si>
  <si>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</si>
  <si>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</si>
  <si>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</si>
  <si>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</si>
  <si>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</si>
  <si>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</si>
  <si>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</si>
  <si>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</si>
  <si>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</si>
  <si>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</si>
  <si>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</si>
  <si>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</si>
  <si>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</si>
  <si>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</si>
  <si>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</si>
  <si>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t>
  </si>
  <si>
    <t>16.1</t>
  </si>
  <si>
    <t>17.1</t>
  </si>
  <si>
    <t>17.1.3</t>
  </si>
  <si>
    <t>17.1.5</t>
  </si>
  <si>
    <t>17.2</t>
  </si>
  <si>
    <t>17.2.2</t>
  </si>
  <si>
    <t>19</t>
  </si>
  <si>
    <t>19.1</t>
  </si>
  <si>
    <t>19.3</t>
  </si>
  <si>
    <t>20</t>
  </si>
  <si>
    <t>20.1</t>
  </si>
  <si>
    <t>21</t>
  </si>
  <si>
    <t>21.1</t>
  </si>
  <si>
    <t>23.1</t>
  </si>
  <si>
    <t>23.2</t>
  </si>
  <si>
    <t>24.1</t>
  </si>
  <si>
    <t>24.2</t>
  </si>
  <si>
    <t>24.2.1</t>
  </si>
  <si>
    <t xml:space="preserve"> TRABAJOS PREPARATORIOS</t>
  </si>
  <si>
    <t>Preparación y limpieza de los terrenos.</t>
  </si>
  <si>
    <t>Construcción del Obrador, Depósito de materiales, Sanitarios de personal</t>
  </si>
  <si>
    <t>Provisión y colocación del Cartel de Obra</t>
  </si>
  <si>
    <t>Replanteo y Otros</t>
  </si>
  <si>
    <t>Replanteo de la Obra</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</si>
  <si>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</si>
  <si>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</si>
  <si>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</si>
  <si>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</si>
  <si>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</si>
  <si>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</si>
  <si>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</si>
  <si>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</si>
  <si>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</si>
  <si>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</si>
  <si>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</si>
  <si>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</si>
  <si>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</si>
  <si>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</si>
  <si>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</si>
  <si>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</si>
  <si>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</si>
  <si>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</si>
  <si>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</si>
  <si>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</si>
  <si>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</si>
  <si>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</si>
  <si>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</si>
  <si>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</si>
  <si>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</si>
  <si>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Vigas, correas, y cerramiento</t>
  </si>
  <si>
    <t>Construcción de Torre de Tanque</t>
  </si>
  <si>
    <t xml:space="preserve"> ALBAÑILERÍA</t>
  </si>
  <si>
    <t>Muros</t>
  </si>
  <si>
    <t>Aislaciones</t>
  </si>
  <si>
    <t>Capa Aisladora Horizontal y Vertical</t>
  </si>
  <si>
    <t>Revoques</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</si>
  <si>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</si>
  <si>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</si>
  <si>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</si>
  <si>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</si>
  <si>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</si>
  <si>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</si>
  <si>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</si>
  <si>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</si>
  <si>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</si>
  <si>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</si>
  <si>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</si>
  <si>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</si>
  <si>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</si>
  <si>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</si>
  <si>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</si>
  <si>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</si>
  <si>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</si>
  <si>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</si>
  <si>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</si>
  <si>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</si>
  <si>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</si>
  <si>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</si>
  <si>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</si>
  <si>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</si>
  <si>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</si>
  <si>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</si>
  <si>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</si>
  <si>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</si>
  <si>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</si>
  <si>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</si>
  <si>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</si>
  <si>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</si>
  <si>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</si>
  <si>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</si>
  <si>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</si>
  <si>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</si>
  <si>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</si>
  <si>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</si>
  <si>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</si>
  <si>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</si>
  <si>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</si>
  <si>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</si>
  <si>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</si>
  <si>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</si>
  <si>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</si>
  <si>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</si>
  <si>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</si>
  <si>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</si>
  <si>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</si>
  <si>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</si>
  <si>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</si>
  <si>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</si>
  <si>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</si>
  <si>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</si>
  <si>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</si>
  <si>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</si>
  <si>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</si>
  <si>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</si>
  <si>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</si>
  <si>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</si>
  <si>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</si>
  <si>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</si>
  <si>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</si>
  <si>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</si>
  <si>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</si>
  <si>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</si>
  <si>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</si>
  <si>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</si>
  <si>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</si>
  <si>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</si>
  <si>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</si>
  <si>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</si>
  <si>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</si>
  <si>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</si>
  <si>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</si>
  <si>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</si>
  <si>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</si>
  <si>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</si>
  <si>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</si>
  <si>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</si>
  <si>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</si>
  <si>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</si>
  <si>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</si>
  <si>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</si>
  <si>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</si>
  <si>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</si>
  <si>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</si>
  <si>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</si>
  <si>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</si>
  <si>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</si>
  <si>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</si>
  <si>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</si>
  <si>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</si>
  <si>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</si>
  <si>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</si>
  <si>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</si>
  <si>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</si>
  <si>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</si>
  <si>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</si>
  <si>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</si>
  <si>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</si>
  <si>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</si>
  <si>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</si>
  <si>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</si>
  <si>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</si>
  <si>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</si>
  <si>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P10</t>
  </si>
  <si>
    <t>P11</t>
  </si>
  <si>
    <t>PL1</t>
  </si>
  <si>
    <t>V7</t>
  </si>
  <si>
    <t>V8</t>
  </si>
  <si>
    <t>10.1.1.1</t>
  </si>
  <si>
    <t>10.1.1.2</t>
  </si>
  <si>
    <t>10.1.1.3</t>
  </si>
  <si>
    <t>10.1.1.4</t>
  </si>
  <si>
    <t>10.1.1.5</t>
  </si>
  <si>
    <t>10.1.1.6</t>
  </si>
  <si>
    <t>10.1.1.7</t>
  </si>
  <si>
    <t>10.1.1.8</t>
  </si>
  <si>
    <t>10.1.1.9</t>
  </si>
  <si>
    <t>10.1.1.10</t>
  </si>
  <si>
    <t>10.1.1.11</t>
  </si>
  <si>
    <t>10.1.1.12</t>
  </si>
  <si>
    <t>10.1.1.13</t>
  </si>
  <si>
    <t>10.1.1.14</t>
  </si>
  <si>
    <t>10.1.1.15</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</si>
  <si>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</si>
  <si>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</si>
  <si>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</si>
  <si>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</si>
  <si>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</si>
  <si>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</si>
  <si>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</si>
  <si>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</si>
  <si>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</si>
  <si>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</si>
  <si>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</si>
  <si>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</si>
  <si>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</si>
  <si>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</si>
  <si>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</si>
  <si>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</si>
  <si>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</si>
  <si>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</si>
  <si>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</si>
  <si>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</si>
  <si>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</si>
  <si>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</si>
  <si>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</si>
  <si>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</si>
  <si>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</si>
  <si>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</si>
  <si>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</si>
  <si>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</si>
  <si>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</si>
  <si>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</si>
  <si>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</si>
  <si>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</si>
  <si>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</si>
  <si>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</si>
  <si>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</si>
  <si>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</si>
  <si>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</si>
  <si>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</si>
  <si>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</si>
  <si>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</si>
  <si>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</si>
  <si>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</si>
  <si>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</si>
  <si>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</si>
  <si>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</si>
  <si>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</si>
  <si>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</si>
  <si>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</si>
  <si>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</si>
  <si>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</si>
  <si>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</si>
  <si>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</si>
  <si>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</si>
  <si>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</si>
  <si>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</si>
  <si>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</si>
  <si>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</si>
  <si>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</si>
  <si>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</si>
  <si>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</si>
  <si>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</si>
  <si>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</si>
  <si>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</si>
  <si>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</si>
  <si>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</si>
  <si>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</si>
  <si>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</si>
  <si>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</si>
  <si>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</si>
  <si>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</si>
  <si>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</si>
  <si>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</si>
  <si>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</si>
  <si>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</si>
  <si>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</si>
  <si>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</si>
  <si>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</si>
  <si>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</si>
  <si>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</si>
  <si>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</si>
  <si>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</si>
  <si>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</si>
  <si>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</si>
  <si>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</si>
  <si>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</si>
  <si>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</si>
  <si>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</si>
  <si>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t>
  </si>
  <si>
    <t>4.2</t>
  </si>
  <si>
    <t>Tabiques</t>
  </si>
  <si>
    <t>6.2.2</t>
  </si>
  <si>
    <t>11.2.36</t>
  </si>
  <si>
    <t>11.2.37</t>
  </si>
  <si>
    <t>11.2.38</t>
  </si>
  <si>
    <t>11.2.39</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</si>
  <si>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</si>
  <si>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</si>
  <si>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</si>
  <si>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</si>
  <si>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</si>
  <si>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</si>
  <si>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</si>
  <si>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</si>
  <si>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</si>
  <si>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</si>
  <si>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</si>
  <si>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</si>
  <si>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10.1.1.16</t>
  </si>
  <si>
    <t>10.1.1.17</t>
  </si>
  <si>
    <t>P1</t>
  </si>
  <si>
    <t>P2</t>
  </si>
  <si>
    <t>V6</t>
  </si>
  <si>
    <t>V9</t>
  </si>
  <si>
    <t>Bancos Exteriores</t>
  </si>
  <si>
    <t>360 dias</t>
  </si>
  <si>
    <t>6.1.10</t>
  </si>
  <si>
    <t>Zocalo exterior rehundido</t>
  </si>
  <si>
    <t>9.1.2</t>
  </si>
  <si>
    <t>Al yeso</t>
  </si>
  <si>
    <t>Pulsador timbre</t>
  </si>
  <si>
    <t>Timbre común Domiciliario</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</si>
  <si>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</si>
  <si>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</si>
  <si>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</si>
  <si>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</si>
  <si>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</si>
  <si>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</si>
  <si>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</si>
  <si>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</si>
  <si>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</si>
  <si>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</si>
  <si>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</si>
  <si>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</si>
  <si>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</si>
  <si>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</si>
  <si>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</si>
  <si>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</si>
  <si>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</si>
  <si>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</si>
  <si>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</si>
  <si>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</si>
  <si>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</si>
  <si>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</si>
  <si>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</si>
  <si>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</si>
  <si>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</si>
  <si>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</si>
  <si>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</si>
  <si>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</si>
  <si>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</si>
  <si>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</si>
  <si>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</si>
  <si>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</si>
  <si>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</si>
  <si>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</si>
  <si>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</si>
  <si>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Cable UTP CAT 5 de 4 pares</t>
  </si>
  <si>
    <t>11.4.1.7</t>
  </si>
  <si>
    <t xml:space="preserve">Luminaria Tipo Novalucce </t>
  </si>
  <si>
    <t>Luminaria farol tipo Atlantis 100w</t>
  </si>
  <si>
    <t>Luminaria cuadrada 1x50w</t>
  </si>
  <si>
    <t>Aplique exterior 26w</t>
  </si>
  <si>
    <t>Farol exterior 100w</t>
  </si>
  <si>
    <t>11.4.2.1</t>
  </si>
  <si>
    <t>11.4.2.2</t>
  </si>
  <si>
    <t>Tubos LED .18w Luz Dia</t>
  </si>
  <si>
    <t>Tubos LED .24w Luz Dia</t>
  </si>
  <si>
    <t>Heladera</t>
  </si>
  <si>
    <t>12.1.5.4</t>
  </si>
  <si>
    <t>12.1.5.5</t>
  </si>
  <si>
    <t>12.1.5.6</t>
  </si>
  <si>
    <t>12.1.5.7</t>
  </si>
  <si>
    <t>Caño PVC Ø 160</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</si>
  <si>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</si>
  <si>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</si>
  <si>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</si>
  <si>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</si>
  <si>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</si>
  <si>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</si>
  <si>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</si>
  <si>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</si>
  <si>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</si>
  <si>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</si>
  <si>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</si>
  <si>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</si>
  <si>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</si>
  <si>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</si>
  <si>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</si>
  <si>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</si>
  <si>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</si>
  <si>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</si>
  <si>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</si>
  <si>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</si>
  <si>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</si>
  <si>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</si>
  <si>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</si>
  <si>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</si>
  <si>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</si>
  <si>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</si>
  <si>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</si>
  <si>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</si>
  <si>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</si>
  <si>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</si>
  <si>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</si>
  <si>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Puentes pasantes</t>
  </si>
  <si>
    <t>Rampas de acceso</t>
  </si>
  <si>
    <t>3.2.3</t>
  </si>
  <si>
    <t>Pergolas metálicas</t>
  </si>
  <si>
    <t>4.1.3</t>
  </si>
  <si>
    <t>4.2.2</t>
  </si>
  <si>
    <t>De Hormigon Armado</t>
  </si>
  <si>
    <t>4.5.2</t>
  </si>
  <si>
    <t>Revoque  impermeable</t>
  </si>
  <si>
    <t>4.7</t>
  </si>
  <si>
    <t>4.7.1</t>
  </si>
  <si>
    <t xml:space="preserve">De hormigón </t>
  </si>
  <si>
    <t>5.6</t>
  </si>
  <si>
    <t>Revestimiento Acrílico con color incorporado</t>
  </si>
  <si>
    <t>De hormigón</t>
  </si>
  <si>
    <t>6.1.1</t>
  </si>
  <si>
    <t>6.1.7</t>
  </si>
  <si>
    <t>Zócalo cementicio</t>
  </si>
  <si>
    <t>6.1.12</t>
  </si>
  <si>
    <t>De hormigón armado fratasado</t>
  </si>
  <si>
    <t>De hormigón fratasado</t>
  </si>
  <si>
    <t>Piso consolidado de grancilla + fillet</t>
  </si>
  <si>
    <t>6.2.9</t>
  </si>
  <si>
    <t>6.2.3</t>
  </si>
  <si>
    <t>PL</t>
  </si>
  <si>
    <t>V10</t>
  </si>
  <si>
    <t>Lave 1 pto Jeluz</t>
  </si>
  <si>
    <t>Llave de combinacion</t>
  </si>
  <si>
    <t>Gabinete metálico de embutir 80/96 módulos</t>
  </si>
  <si>
    <t>Interrupt. difer. 4 x 120 Amp. 300 mA.</t>
  </si>
  <si>
    <t>Llaves termomagneticas 2 x 20A - MG</t>
  </si>
  <si>
    <t>Llaves termomagneticas 4 x 25 A - MG</t>
  </si>
  <si>
    <t>Luminaria tipo IEP 1x50W</t>
  </si>
  <si>
    <t>Reflector Led 20w</t>
  </si>
  <si>
    <t>11.4.2.3</t>
  </si>
  <si>
    <t>Lampara led 50w</t>
  </si>
  <si>
    <t>TERMOTANQUE ELECTRICO 80 lts</t>
  </si>
  <si>
    <t>TERMOTANQUE ELECTRICO 60 lts</t>
  </si>
  <si>
    <t>Freezer</t>
  </si>
  <si>
    <t>12.3.1</t>
  </si>
  <si>
    <t>12.3.2</t>
  </si>
  <si>
    <t>12.3.3</t>
  </si>
  <si>
    <t>Tratamiento de Efluentes</t>
  </si>
  <si>
    <t xml:space="preserve">Cámara séptica </t>
  </si>
  <si>
    <t>Pozos Absorbentes y Conexiones</t>
  </si>
  <si>
    <t>12.6.2.8</t>
  </si>
  <si>
    <t>Caño Acqua Fusion Ø 75mm</t>
  </si>
  <si>
    <t>Caño Acqua Fusion Ø 63mm- P/colector</t>
  </si>
  <si>
    <t>Caño Acqua Fusion Ø 50mm</t>
  </si>
  <si>
    <t>Caño Acqua Fusion Ø40mm</t>
  </si>
  <si>
    <t>Caño Acqua Fusion Ø 32mm</t>
  </si>
  <si>
    <t>Caño Acqua Fusion Ø 25mm</t>
  </si>
  <si>
    <t>Inodoro Ferrum discapasitado c/depósito mochila</t>
  </si>
  <si>
    <t>Pileta de Cocina Acero inox.</t>
  </si>
  <si>
    <t xml:space="preserve">Lavabo discapasitado </t>
  </si>
  <si>
    <t xml:space="preserve"> INSTALACIÓN GAS</t>
  </si>
  <si>
    <t>Tendido de cañeria</t>
  </si>
  <si>
    <t>Cañerias y accesorios</t>
  </si>
  <si>
    <t>Cañeria 50mm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</si>
  <si>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</si>
  <si>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</si>
  <si>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</si>
  <si>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</si>
  <si>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</si>
  <si>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</si>
  <si>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</si>
  <si>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</si>
  <si>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</si>
  <si>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</si>
  <si>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</si>
  <si>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</si>
  <si>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</si>
  <si>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</si>
  <si>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</si>
  <si>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</si>
  <si>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</si>
  <si>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13.3</t>
  </si>
  <si>
    <t>13.3.1</t>
  </si>
  <si>
    <t>13.4</t>
  </si>
  <si>
    <t>13.4.1</t>
  </si>
  <si>
    <t>13.4.1.1</t>
  </si>
  <si>
    <t>13.4.1.2</t>
  </si>
  <si>
    <t>13.4.1.3</t>
  </si>
  <si>
    <t>Sistema de Bombeo de Servicio Contra Incendio</t>
  </si>
  <si>
    <t>Tablero Electrico de Servicio Contra Incendio</t>
  </si>
  <si>
    <t>Grupo Electrogeno para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</si>
  <si>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</si>
  <si>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</si>
  <si>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</si>
  <si>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</si>
  <si>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</si>
  <si>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</si>
  <si>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</si>
  <si>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</si>
  <si>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</si>
  <si>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</si>
  <si>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</si>
  <si>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</si>
  <si>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</si>
  <si>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</si>
  <si>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Tablero seccional</t>
  </si>
  <si>
    <t>Central de Incendios Inteligente Expandible (Detecciòn, Aviso y Alarma)</t>
  </si>
  <si>
    <t>17.1.1</t>
  </si>
  <si>
    <t>17.1.1.1</t>
  </si>
  <si>
    <t>17.1.1.2</t>
  </si>
  <si>
    <t>17.1.1.3</t>
  </si>
  <si>
    <t>17.1.1.4</t>
  </si>
  <si>
    <t>17.1.2</t>
  </si>
  <si>
    <t>17.1.2.1</t>
  </si>
  <si>
    <t>17.1.2.2</t>
  </si>
  <si>
    <t>17.1.4</t>
  </si>
  <si>
    <t>17.1.4.1</t>
  </si>
  <si>
    <t>17.1.4.2</t>
  </si>
  <si>
    <t>17.2.2.4</t>
  </si>
  <si>
    <t>17.2.2.5</t>
  </si>
  <si>
    <t>19.2</t>
  </si>
  <si>
    <t>20.3</t>
  </si>
  <si>
    <t>20.4</t>
  </si>
  <si>
    <t>20.4.1</t>
  </si>
  <si>
    <t>20.4.2</t>
  </si>
  <si>
    <t>20.5</t>
  </si>
  <si>
    <t>20.5.4</t>
  </si>
  <si>
    <t>22</t>
  </si>
  <si>
    <t>22.1</t>
  </si>
  <si>
    <t>22.1.1</t>
  </si>
  <si>
    <t>22.1.2</t>
  </si>
  <si>
    <t>22.2</t>
  </si>
  <si>
    <t>22.2.1</t>
  </si>
  <si>
    <t>22.2.2</t>
  </si>
  <si>
    <t>22.2.3</t>
  </si>
  <si>
    <t>Bebederos</t>
  </si>
  <si>
    <t>22.3</t>
  </si>
  <si>
    <t>22.3.1</t>
  </si>
  <si>
    <t>Vegetación</t>
  </si>
  <si>
    <t>22.4</t>
  </si>
  <si>
    <t>22.4.1</t>
  </si>
  <si>
    <t>22.4.2</t>
  </si>
  <si>
    <t>Construcción de Mastil</t>
  </si>
  <si>
    <t>24.1.1</t>
  </si>
  <si>
    <t>24.2.2</t>
  </si>
  <si>
    <t>24.2.3</t>
  </si>
  <si>
    <t>Tipo A</t>
  </si>
  <si>
    <t>24.2.4</t>
  </si>
  <si>
    <t>Tipo B</t>
  </si>
  <si>
    <t>24.2.3.1</t>
  </si>
  <si>
    <t>24.2.3.2</t>
  </si>
  <si>
    <t>24.5</t>
  </si>
  <si>
    <t>Equipamiento mobiliario</t>
  </si>
  <si>
    <t>Escritorio y silla docente (gobierno)</t>
  </si>
  <si>
    <t xml:space="preserve">Mesa MC3 </t>
  </si>
  <si>
    <t xml:space="preserve">Silla SM1 </t>
  </si>
  <si>
    <t>Silla SM1 (SUM)</t>
  </si>
  <si>
    <t xml:space="preserve">Escritorio y silla docente </t>
  </si>
  <si>
    <t>Conexión de Agua</t>
  </si>
  <si>
    <t>12.10.1</t>
  </si>
  <si>
    <t>SUBSECRETARIA DE ARQUITECTURA</t>
  </si>
  <si>
    <t>3.1.10</t>
  </si>
  <si>
    <t>Hormigones para vigas de carga</t>
  </si>
  <si>
    <t>Mamposterías de ladrillón de 0,20 m</t>
  </si>
  <si>
    <t>12.10.2</t>
  </si>
  <si>
    <t>Conexión de Cloaca</t>
  </si>
  <si>
    <t>13.5</t>
  </si>
  <si>
    <t>13.5.1</t>
  </si>
  <si>
    <t>Conexión a redes externas y otras (GLP a granel)</t>
  </si>
  <si>
    <t>A red externa</t>
  </si>
  <si>
    <t>24.6</t>
  </si>
  <si>
    <t>24.6.1</t>
  </si>
  <si>
    <t>24.6.2</t>
  </si>
  <si>
    <t>24.6.3</t>
  </si>
  <si>
    <t>24.6.4</t>
  </si>
  <si>
    <t>24.6.5</t>
  </si>
  <si>
    <t>Pocito</t>
  </si>
  <si>
    <t>Estructura metálica</t>
  </si>
  <si>
    <t>Jaharro a la cal interior y exterior</t>
  </si>
  <si>
    <t>Creacion Primaria Bº Cruce de los Andes</t>
  </si>
  <si>
    <t>P12</t>
  </si>
  <si>
    <t>P13</t>
  </si>
  <si>
    <t>V3</t>
  </si>
  <si>
    <t>V4</t>
  </si>
  <si>
    <t>V5</t>
  </si>
  <si>
    <t>Caño 3/4"</t>
  </si>
  <si>
    <t>10.1.1.18</t>
  </si>
  <si>
    <t>10.1.1.19</t>
  </si>
  <si>
    <t>10.1.1.20</t>
  </si>
  <si>
    <t>10.1.1.21</t>
  </si>
  <si>
    <t>10.1.1.22</t>
  </si>
  <si>
    <t>11.2.40</t>
  </si>
  <si>
    <t>10.2</t>
  </si>
  <si>
    <t>10.2.1</t>
  </si>
  <si>
    <t>10.4</t>
  </si>
  <si>
    <t>10.2.2</t>
  </si>
  <si>
    <t>10.2.3</t>
  </si>
  <si>
    <t>Caja chapa 18 octogonal grande</t>
  </si>
  <si>
    <t>Tomacorriente</t>
  </si>
  <si>
    <t>11.2.41</t>
  </si>
  <si>
    <t>11.2.42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</si>
</sst>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5">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49" fontId="7" fillId="0" borderId="30" xfId="0" applyNumberFormat="1" applyFont="1" applyBorder="1" applyAlignment="1">
      <alignment horizontal="center" vertical="center"/>
    </xf>
    <xf numFmtId="0" fontId="11" fillId="0" borderId="30" xfId="0" applyFont="1" applyBorder="1" applyAlignment="1" applyProtection="1">
      <alignment horizontal="center" vertical="center"/>
      <protection hidden="1"/>
    </xf>
    <xf numFmtId="0" fontId="43" fillId="0" borderId="29" xfId="0" applyFont="1" applyBorder="1" applyAlignment="1">
      <alignment horizontal="center"/>
    </xf>
    <xf numFmtId="0" fontId="43" fillId="0" borderId="54" xfId="0" applyFont="1" applyBorder="1"/>
    <xf numFmtId="0" fontId="43" fillId="5" borderId="32" xfId="0" applyFont="1" applyFill="1" applyBorder="1" applyAlignment="1">
      <alignment horizontal="center" vertical="center"/>
    </xf>
    <xf numFmtId="49" fontId="41" fillId="5" borderId="34" xfId="0" applyNumberFormat="1" applyFont="1" applyFill="1" applyBorder="1" applyAlignment="1">
      <alignment horizontal="center"/>
    </xf>
    <xf numFmtId="49" fontId="7" fillId="0" borderId="16" xfId="0" applyNumberFormat="1" applyFont="1" applyBorder="1" applyAlignment="1">
      <alignment horizontal="center" vertical="center"/>
    </xf>
    <xf numFmtId="0" fontId="7" fillId="0" borderId="18" xfId="0" applyFont="1" applyBorder="1" applyAlignment="1">
      <alignment horizontal="left" vertical="center"/>
    </xf>
    <xf numFmtId="0" fontId="7" fillId="0" borderId="17" xfId="0" applyFont="1" applyBorder="1" applyAlignment="1">
      <alignment horizontal="left" vertical="center"/>
    </xf>
    <xf numFmtId="0" fontId="7" fillId="0" borderId="28" xfId="0" applyFont="1" applyBorder="1" applyAlignment="1">
      <alignment horizontal="left" vertical="center"/>
    </xf>
    <xf numFmtId="0" fontId="41" fillId="0" borderId="53" xfId="0" quotePrefix="1" applyFont="1" applyBorder="1" applyAlignment="1">
      <alignment horizontal="left"/>
    </xf>
    <xf numFmtId="0" fontId="7" fillId="0" borderId="41" xfId="0" applyFont="1" applyBorder="1" applyAlignment="1">
      <alignment horizontal="left" vertical="center"/>
    </xf>
    <xf numFmtId="0" fontId="41" fillId="5" borderId="34" xfId="0" applyFont="1" applyFill="1" applyBorder="1"/>
    <xf numFmtId="0" fontId="41" fillId="5" borderId="54" xfId="0" applyFont="1" applyFill="1" applyBorder="1" applyAlignment="1">
      <alignment horizontal="left"/>
    </xf>
    <xf numFmtId="0" fontId="43" fillId="5" borderId="53" xfId="0" applyFont="1" applyFill="1" applyBorder="1"/>
    <xf numFmtId="0" fontId="43" fillId="5" borderId="41" xfId="0" applyFont="1" applyFill="1" applyBorder="1"/>
    <xf numFmtId="0" fontId="43" fillId="5" borderId="59" xfId="0" applyFont="1" applyFill="1" applyBorder="1"/>
    <xf numFmtId="0" fontId="42" fillId="5" borderId="60" xfId="0" applyFont="1" applyFill="1" applyBorder="1" applyAlignment="1">
      <alignment horizontal="left"/>
    </xf>
    <xf numFmtId="0" fontId="42" fillId="5" borderId="58" xfId="0" applyFont="1" applyFill="1" applyBorder="1" applyAlignment="1">
      <alignment horizontal="left"/>
    </xf>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80" fontId="8" fillId="0" borderId="20" xfId="0" applyNumberFormat="1" applyFont="1" applyBorder="1" applyAlignment="1">
      <alignment horizontal="center" vertical="center"/>
    </xf>
    <xf numFmtId="0" fontId="7" fillId="5" borderId="11" xfId="0" applyFont="1" applyFill="1" applyBorder="1" applyAlignment="1">
      <alignment horizontal="lef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0" fontId="8" fillId="0" borderId="23" xfId="0" applyFont="1" applyBorder="1" applyAlignment="1">
      <alignment horizontal="center" vertical="center"/>
    </xf>
    <xf numFmtId="0" fontId="8" fillId="0" borderId="20" xfId="0" applyFont="1" applyBorder="1" applyAlignment="1">
      <alignment horizontal="center" vertic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PTyCI!$E$351:$Q$351</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PTyCI!$E$352:$Q$352</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PTyCI!$E$354:$Q$354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PTyCI!$E$355:$Q$355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nstrucciones"/>
      <sheetName val="MED OBRA"/>
      <sheetName val="Avance Obra"/>
      <sheetName val="Curva Inversion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488</v>
      </c>
      <c r="D1" s="215"/>
    </row>
    <row r="3" spans="1:5" ht="15" customHeight="1" x14ac:dyDescent="0.2">
      <c r="A3" s="424" t="s">
        <v>317</v>
      </c>
      <c r="B3" s="217" t="s">
        <v>47</v>
      </c>
      <c r="C3" s="218"/>
      <c r="D3" s="218"/>
      <c r="E3" s="424" t="s">
        <v>48</v>
      </c>
    </row>
    <row r="4" spans="1:5" ht="15" customHeight="1" x14ac:dyDescent="0.2">
      <c r="A4" s="424"/>
      <c r="B4" s="217" t="s">
        <v>49</v>
      </c>
      <c r="C4" s="218"/>
      <c r="D4" s="218"/>
      <c r="E4" s="424"/>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1" t="s">
        <v>50</v>
      </c>
      <c r="D6" s="217">
        <v>51</v>
      </c>
      <c r="E6" s="216" t="s">
        <v>51</v>
      </c>
    </row>
    <row r="7" spans="1:5" ht="15" customHeight="1" x14ac:dyDescent="0.2">
      <c r="A7" s="217" t="str">
        <f t="shared" si="0"/>
        <v>INDEC-CM - 37210-52</v>
      </c>
      <c r="B7" s="217">
        <v>37210</v>
      </c>
      <c r="C7" s="91" t="s">
        <v>50</v>
      </c>
      <c r="D7" s="217">
        <v>52</v>
      </c>
      <c r="E7" s="216" t="s">
        <v>52</v>
      </c>
    </row>
    <row r="8" spans="1:5" ht="15" customHeight="1" x14ac:dyDescent="0.2">
      <c r="A8" s="217" t="str">
        <f t="shared" si="0"/>
        <v>INDEC-CM - 42911-81</v>
      </c>
      <c r="B8" s="217">
        <v>42911</v>
      </c>
      <c r="C8" s="91" t="s">
        <v>50</v>
      </c>
      <c r="D8" s="217">
        <v>81</v>
      </c>
      <c r="E8" s="219" t="s">
        <v>53</v>
      </c>
    </row>
    <row r="9" spans="1:5" ht="15" customHeight="1" x14ac:dyDescent="0.2">
      <c r="A9" s="217" t="str">
        <f t="shared" si="0"/>
        <v>INDEC-CM - 41242-11</v>
      </c>
      <c r="B9" s="217">
        <v>41242</v>
      </c>
      <c r="C9" s="91" t="s">
        <v>50</v>
      </c>
      <c r="D9" s="217">
        <v>11</v>
      </c>
      <c r="E9" s="219" t="s">
        <v>54</v>
      </c>
    </row>
    <row r="10" spans="1:5" ht="15" customHeight="1" x14ac:dyDescent="0.2">
      <c r="A10" s="217" t="str">
        <f t="shared" si="0"/>
        <v>INDEC-CM - 37440-21</v>
      </c>
      <c r="B10" s="217">
        <v>37440</v>
      </c>
      <c r="C10" s="91" t="s">
        <v>50</v>
      </c>
      <c r="D10" s="217">
        <v>21</v>
      </c>
      <c r="E10" s="216" t="s">
        <v>55</v>
      </c>
    </row>
    <row r="11" spans="1:5" ht="15" customHeight="1" x14ac:dyDescent="0.2">
      <c r="A11" s="217" t="str">
        <f t="shared" si="0"/>
        <v>INDEC-CM - 38130-13</v>
      </c>
      <c r="B11" s="217">
        <v>38130</v>
      </c>
      <c r="C11" s="91" t="s">
        <v>50</v>
      </c>
      <c r="D11" s="217">
        <v>13</v>
      </c>
      <c r="E11" s="219" t="s">
        <v>56</v>
      </c>
    </row>
    <row r="12" spans="1:5" ht="15" customHeight="1" x14ac:dyDescent="0.2">
      <c r="A12" s="217" t="str">
        <f t="shared" si="0"/>
        <v>INDEC-CM - 38130-12</v>
      </c>
      <c r="B12" s="217">
        <v>38130</v>
      </c>
      <c r="C12" s="91" t="s">
        <v>50</v>
      </c>
      <c r="D12" s="217">
        <v>12</v>
      </c>
      <c r="E12" s="219" t="s">
        <v>57</v>
      </c>
    </row>
    <row r="13" spans="1:5" ht="15" customHeight="1" x14ac:dyDescent="0.2">
      <c r="A13" s="217" t="str">
        <f t="shared" si="0"/>
        <v>INDEC-CM - 38130-11</v>
      </c>
      <c r="B13" s="217">
        <v>38130</v>
      </c>
      <c r="C13" s="91" t="s">
        <v>50</v>
      </c>
      <c r="D13" s="217">
        <v>11</v>
      </c>
      <c r="E13" s="219" t="s">
        <v>58</v>
      </c>
    </row>
    <row r="14" spans="1:5" ht="15" customHeight="1" x14ac:dyDescent="0.2">
      <c r="A14" s="217" t="str">
        <f t="shared" si="0"/>
        <v>INDEC-CM - 27230-11</v>
      </c>
      <c r="B14" s="217">
        <v>27230</v>
      </c>
      <c r="C14" s="91" t="s">
        <v>50</v>
      </c>
      <c r="D14" s="217">
        <v>11</v>
      </c>
      <c r="E14" s="219" t="s">
        <v>59</v>
      </c>
    </row>
    <row r="15" spans="1:5" ht="15" customHeight="1" x14ac:dyDescent="0.2">
      <c r="A15" s="217" t="str">
        <f t="shared" si="0"/>
        <v>INDEC-CM - 44821-11</v>
      </c>
      <c r="B15" s="217">
        <v>44821</v>
      </c>
      <c r="C15" s="91" t="s">
        <v>50</v>
      </c>
      <c r="D15" s="217">
        <v>11</v>
      </c>
      <c r="E15" s="216" t="s">
        <v>60</v>
      </c>
    </row>
    <row r="16" spans="1:5" ht="15" customHeight="1" x14ac:dyDescent="0.2">
      <c r="A16" s="217" t="str">
        <f t="shared" si="0"/>
        <v>INDEC-CM - 37560-11</v>
      </c>
      <c r="B16" s="217">
        <v>37560</v>
      </c>
      <c r="C16" s="91" t="s">
        <v>50</v>
      </c>
      <c r="D16" s="217">
        <v>11</v>
      </c>
      <c r="E16" s="219" t="s">
        <v>61</v>
      </c>
    </row>
    <row r="17" spans="1:496" ht="15" customHeight="1" x14ac:dyDescent="0.2">
      <c r="A17" s="217" t="str">
        <f t="shared" si="0"/>
        <v>INDEC-CM - 15400-11</v>
      </c>
      <c r="B17" s="217">
        <v>15400</v>
      </c>
      <c r="C17" s="91" t="s">
        <v>50</v>
      </c>
      <c r="D17" s="217">
        <v>11</v>
      </c>
      <c r="E17" s="219" t="s">
        <v>62</v>
      </c>
    </row>
    <row r="18" spans="1:496" ht="15" customHeight="1" x14ac:dyDescent="0.2">
      <c r="A18" s="217" t="str">
        <f t="shared" si="0"/>
        <v>INDEC-CM - 15310-11</v>
      </c>
      <c r="B18" s="217">
        <v>15310</v>
      </c>
      <c r="C18" s="91" t="s">
        <v>50</v>
      </c>
      <c r="D18" s="217">
        <v>11</v>
      </c>
      <c r="E18" s="216" t="s">
        <v>63</v>
      </c>
    </row>
    <row r="19" spans="1:496" ht="15" customHeight="1" x14ac:dyDescent="0.2">
      <c r="A19" s="217" t="str">
        <f t="shared" si="0"/>
        <v>INDEC-CM - 46531-11</v>
      </c>
      <c r="B19" s="217">
        <v>46531</v>
      </c>
      <c r="C19" s="91" t="s">
        <v>50</v>
      </c>
      <c r="D19" s="217">
        <v>11</v>
      </c>
      <c r="E19" s="219" t="s">
        <v>64</v>
      </c>
    </row>
    <row r="20" spans="1:496" ht="15" customHeight="1" x14ac:dyDescent="0.2">
      <c r="A20" s="217" t="str">
        <f t="shared" si="0"/>
        <v>INDEC-CM - 43540-11</v>
      </c>
      <c r="B20" s="217">
        <v>43540</v>
      </c>
      <c r="C20" s="91" t="s">
        <v>50</v>
      </c>
      <c r="D20" s="217">
        <v>11</v>
      </c>
      <c r="E20" s="216" t="s">
        <v>65</v>
      </c>
    </row>
    <row r="21" spans="1:496" ht="15" customHeight="1" x14ac:dyDescent="0.2">
      <c r="A21" s="217" t="str">
        <f t="shared" si="0"/>
        <v>INDEC-CM - 43540-12</v>
      </c>
      <c r="B21" s="217">
        <v>43540</v>
      </c>
      <c r="C21" s="91" t="s">
        <v>50</v>
      </c>
      <c r="D21" s="217">
        <v>12</v>
      </c>
      <c r="E21" s="216" t="s">
        <v>66</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1" t="s">
        <v>50</v>
      </c>
      <c r="D25" s="217">
        <v>11</v>
      </c>
      <c r="E25" s="216" t="s">
        <v>67</v>
      </c>
    </row>
    <row r="26" spans="1:496" ht="15" customHeight="1" x14ac:dyDescent="0.2">
      <c r="A26" s="217" t="str">
        <f t="shared" si="0"/>
        <v>INDEC-CM - 42911-11</v>
      </c>
      <c r="B26" s="217">
        <v>42911</v>
      </c>
      <c r="C26" s="91" t="s">
        <v>50</v>
      </c>
      <c r="D26" s="217">
        <v>11</v>
      </c>
      <c r="E26" s="216" t="s">
        <v>68</v>
      </c>
    </row>
    <row r="27" spans="1:496" ht="15" customHeight="1" x14ac:dyDescent="0.2">
      <c r="A27" s="217" t="str">
        <f t="shared" si="0"/>
        <v>INDEC-CM - 37129-11</v>
      </c>
      <c r="B27" s="217">
        <v>37129</v>
      </c>
      <c r="C27" s="91" t="s">
        <v>50</v>
      </c>
      <c r="D27" s="217">
        <v>11</v>
      </c>
      <c r="E27" s="216" t="s">
        <v>69</v>
      </c>
    </row>
    <row r="28" spans="1:496" ht="15" customHeight="1" x14ac:dyDescent="0.2">
      <c r="A28" s="217" t="str">
        <f t="shared" si="0"/>
        <v>INDEC-CM - 35110-41</v>
      </c>
      <c r="B28" s="217">
        <v>35110</v>
      </c>
      <c r="C28" s="91" t="s">
        <v>50</v>
      </c>
      <c r="D28" s="217">
        <v>41</v>
      </c>
      <c r="E28" s="216" t="s">
        <v>70</v>
      </c>
    </row>
    <row r="29" spans="1:496" ht="15" customHeight="1" x14ac:dyDescent="0.2">
      <c r="A29" s="217" t="str">
        <f t="shared" si="0"/>
        <v>INDEC-CM - 37210-23</v>
      </c>
      <c r="B29" s="217">
        <v>37210</v>
      </c>
      <c r="C29" s="91" t="s">
        <v>50</v>
      </c>
      <c r="D29" s="217">
        <v>23</v>
      </c>
      <c r="E29" s="216" t="s">
        <v>71</v>
      </c>
    </row>
    <row r="30" spans="1:496" ht="15" customHeight="1" x14ac:dyDescent="0.2">
      <c r="A30" s="217" t="str">
        <f t="shared" si="0"/>
        <v>INDEC-CM - 37210-22</v>
      </c>
      <c r="B30" s="217">
        <v>37210</v>
      </c>
      <c r="C30" s="91" t="s">
        <v>50</v>
      </c>
      <c r="D30" s="217">
        <v>22</v>
      </c>
      <c r="E30" s="216" t="s">
        <v>72</v>
      </c>
    </row>
    <row r="31" spans="1:496" ht="15" customHeight="1" x14ac:dyDescent="0.2">
      <c r="A31" s="217" t="str">
        <f t="shared" si="0"/>
        <v>INDEC-CM - 37210-21</v>
      </c>
      <c r="B31" s="217">
        <v>37210</v>
      </c>
      <c r="C31" s="91" t="s">
        <v>50</v>
      </c>
      <c r="D31" s="217">
        <v>21</v>
      </c>
      <c r="E31" s="216" t="s">
        <v>73</v>
      </c>
    </row>
    <row r="32" spans="1:496" ht="15" customHeight="1" x14ac:dyDescent="0.2">
      <c r="A32" s="217" t="str">
        <f t="shared" si="0"/>
        <v>INDEC-CM - 41543-21</v>
      </c>
      <c r="B32" s="217">
        <v>41543</v>
      </c>
      <c r="C32" s="91" t="s">
        <v>50</v>
      </c>
      <c r="D32" s="217">
        <v>21</v>
      </c>
      <c r="E32" s="216" t="s">
        <v>74</v>
      </c>
    </row>
    <row r="33" spans="1:496" ht="15" customHeight="1" x14ac:dyDescent="0.2">
      <c r="A33" s="217" t="str">
        <f t="shared" si="0"/>
        <v>INDEC-CM - 46340-31</v>
      </c>
      <c r="B33" s="217">
        <v>46340</v>
      </c>
      <c r="C33" s="91" t="s">
        <v>50</v>
      </c>
      <c r="D33" s="217">
        <v>31</v>
      </c>
      <c r="E33" s="216" t="s">
        <v>75</v>
      </c>
    </row>
    <row r="34" spans="1:496" ht="15" customHeight="1" x14ac:dyDescent="0.2">
      <c r="A34" s="217" t="str">
        <f t="shared" si="0"/>
        <v>INDEC-CM - 46320-11</v>
      </c>
      <c r="B34" s="217">
        <v>46320</v>
      </c>
      <c r="C34" s="91" t="s">
        <v>50</v>
      </c>
      <c r="D34" s="217">
        <v>11</v>
      </c>
      <c r="E34" s="216" t="s">
        <v>76</v>
      </c>
    </row>
    <row r="35" spans="1:496" ht="15" customHeight="1" x14ac:dyDescent="0.2">
      <c r="A35" s="217" t="str">
        <f t="shared" si="0"/>
        <v>INDEC-CM - 46340-11</v>
      </c>
      <c r="B35" s="217">
        <v>46340</v>
      </c>
      <c r="C35" s="91" t="s">
        <v>50</v>
      </c>
      <c r="D35" s="217">
        <v>11</v>
      </c>
      <c r="E35" s="216" t="s">
        <v>77</v>
      </c>
    </row>
    <row r="36" spans="1:496" ht="15" customHeight="1" x14ac:dyDescent="0.2">
      <c r="A36" s="217" t="str">
        <f t="shared" si="0"/>
        <v>INDEC-CM - 46340-12</v>
      </c>
      <c r="B36" s="217">
        <v>46340</v>
      </c>
      <c r="C36" s="91" t="s">
        <v>50</v>
      </c>
      <c r="D36" s="217">
        <v>12</v>
      </c>
      <c r="E36" s="216" t="s">
        <v>78</v>
      </c>
    </row>
    <row r="37" spans="1:496" ht="15" customHeight="1" x14ac:dyDescent="0.2">
      <c r="A37" s="217" t="str">
        <f t="shared" si="0"/>
        <v>INDEC-CM - 46340-21</v>
      </c>
      <c r="B37" s="217">
        <v>46340</v>
      </c>
      <c r="C37" s="91" t="s">
        <v>50</v>
      </c>
      <c r="D37" s="217">
        <v>21</v>
      </c>
      <c r="E37" s="216" t="s">
        <v>79</v>
      </c>
    </row>
    <row r="38" spans="1:496" ht="15" customHeight="1" x14ac:dyDescent="0.2">
      <c r="A38" s="217" t="str">
        <f t="shared" si="0"/>
        <v>INDEC-CM - 46212-21</v>
      </c>
      <c r="B38" s="217">
        <v>46212</v>
      </c>
      <c r="C38" s="91" t="s">
        <v>50</v>
      </c>
      <c r="D38" s="217">
        <v>21</v>
      </c>
      <c r="E38" s="216" t="s">
        <v>80</v>
      </c>
    </row>
    <row r="39" spans="1:496" ht="15" customHeight="1" x14ac:dyDescent="0.2">
      <c r="A39" s="217" t="str">
        <f t="shared" si="0"/>
        <v>INDEC-CM - 42999-23</v>
      </c>
      <c r="B39" s="217">
        <v>42999</v>
      </c>
      <c r="C39" s="91" t="s">
        <v>50</v>
      </c>
      <c r="D39" s="217">
        <v>23</v>
      </c>
      <c r="E39" s="216" t="s">
        <v>81</v>
      </c>
    </row>
    <row r="40" spans="1:496" ht="15" customHeight="1" x14ac:dyDescent="0.2">
      <c r="A40" s="217" t="str">
        <f t="shared" si="0"/>
        <v>INDEC-CM - 42999-21</v>
      </c>
      <c r="B40" s="217">
        <v>42999</v>
      </c>
      <c r="C40" s="91" t="s">
        <v>50</v>
      </c>
      <c r="D40" s="217">
        <v>21</v>
      </c>
      <c r="E40" s="216" t="s">
        <v>82</v>
      </c>
    </row>
    <row r="41" spans="1:496" ht="15" customHeight="1" x14ac:dyDescent="0.2">
      <c r="A41" s="217" t="str">
        <f t="shared" si="0"/>
        <v>INDEC-CM - 42999-31</v>
      </c>
      <c r="B41" s="217">
        <v>42999</v>
      </c>
      <c r="C41" s="91" t="s">
        <v>50</v>
      </c>
      <c r="D41" s="217">
        <v>31</v>
      </c>
      <c r="E41" s="216" t="s">
        <v>83</v>
      </c>
    </row>
    <row r="42" spans="1:496" ht="15" customHeight="1" x14ac:dyDescent="0.2">
      <c r="A42" s="217" t="str">
        <f t="shared" si="0"/>
        <v>INDEC-CM - 42999-22</v>
      </c>
      <c r="B42" s="217">
        <v>42999</v>
      </c>
      <c r="C42" s="91" t="s">
        <v>50</v>
      </c>
      <c r="D42" s="217">
        <v>22</v>
      </c>
      <c r="E42" s="216" t="s">
        <v>84</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1" t="s">
        <v>50</v>
      </c>
      <c r="D46" s="217">
        <v>11</v>
      </c>
      <c r="E46" s="216" t="s">
        <v>85</v>
      </c>
    </row>
    <row r="47" spans="1:496" ht="15" customHeight="1" x14ac:dyDescent="0.2">
      <c r="A47" s="217" t="str">
        <f t="shared" si="0"/>
        <v>INDEC-CM - 37420-12</v>
      </c>
      <c r="B47" s="217">
        <v>37420</v>
      </c>
      <c r="C47" s="91" t="s">
        <v>50</v>
      </c>
      <c r="D47" s="217">
        <v>12</v>
      </c>
      <c r="E47" s="216" t="s">
        <v>86</v>
      </c>
    </row>
    <row r="48" spans="1:496" ht="15" customHeight="1" x14ac:dyDescent="0.2">
      <c r="A48" s="217" t="str">
        <f t="shared" si="0"/>
        <v>INDEC-CM - 44822-11</v>
      </c>
      <c r="B48" s="217">
        <v>44822</v>
      </c>
      <c r="C48" s="91" t="s">
        <v>50</v>
      </c>
      <c r="D48" s="217">
        <v>11</v>
      </c>
      <c r="E48" s="216" t="s">
        <v>87</v>
      </c>
    </row>
    <row r="49" spans="1:5" ht="15" customHeight="1" x14ac:dyDescent="0.2">
      <c r="A49" s="217" t="str">
        <f t="shared" si="0"/>
        <v>INDEC-CM - 44826-11</v>
      </c>
      <c r="B49" s="217">
        <v>44826</v>
      </c>
      <c r="C49" s="91" t="s">
        <v>50</v>
      </c>
      <c r="D49" s="217">
        <v>11</v>
      </c>
      <c r="E49" s="216" t="s">
        <v>88</v>
      </c>
    </row>
    <row r="50" spans="1:5" ht="15" customHeight="1" x14ac:dyDescent="0.2">
      <c r="A50" s="217" t="str">
        <f t="shared" si="0"/>
        <v>INDEC-CM - 44826-12</v>
      </c>
      <c r="B50" s="217">
        <v>44826</v>
      </c>
      <c r="C50" s="91" t="s">
        <v>50</v>
      </c>
      <c r="D50" s="217">
        <v>12</v>
      </c>
      <c r="E50" s="216" t="s">
        <v>89</v>
      </c>
    </row>
    <row r="51" spans="1:5" ht="15" customHeight="1" x14ac:dyDescent="0.2">
      <c r="A51" s="217" t="str">
        <f t="shared" si="0"/>
        <v>INDEC-CM - 42911-21</v>
      </c>
      <c r="B51" s="217">
        <v>42911</v>
      </c>
      <c r="C51" s="91" t="s">
        <v>50</v>
      </c>
      <c r="D51" s="217">
        <v>21</v>
      </c>
      <c r="E51" s="216" t="s">
        <v>90</v>
      </c>
    </row>
    <row r="52" spans="1:5" ht="15" customHeight="1" x14ac:dyDescent="0.2">
      <c r="A52" s="217" t="str">
        <f t="shared" si="0"/>
        <v>INDEC-CM - 41277-21</v>
      </c>
      <c r="B52" s="217">
        <v>41277</v>
      </c>
      <c r="C52" s="91" t="s">
        <v>50</v>
      </c>
      <c r="D52" s="217">
        <v>21</v>
      </c>
      <c r="E52" s="216" t="s">
        <v>91</v>
      </c>
    </row>
    <row r="53" spans="1:5" ht="15" customHeight="1" x14ac:dyDescent="0.2">
      <c r="A53" s="217" t="str">
        <f t="shared" si="0"/>
        <v>INDEC-CM - 41277-11</v>
      </c>
      <c r="B53" s="217">
        <v>41277</v>
      </c>
      <c r="C53" s="91" t="s">
        <v>50</v>
      </c>
      <c r="D53" s="217">
        <v>11</v>
      </c>
      <c r="E53" s="216" t="s">
        <v>92</v>
      </c>
    </row>
    <row r="54" spans="1:5" ht="15" customHeight="1" x14ac:dyDescent="0.2">
      <c r="A54" s="217" t="str">
        <f t="shared" si="0"/>
        <v>INDEC-CM - 41516-11</v>
      </c>
      <c r="B54" s="217">
        <v>41516</v>
      </c>
      <c r="C54" s="91" t="s">
        <v>50</v>
      </c>
      <c r="D54" s="217">
        <v>11</v>
      </c>
      <c r="E54" s="216" t="s">
        <v>93</v>
      </c>
    </row>
    <row r="55" spans="1:5" ht="15" customHeight="1" x14ac:dyDescent="0.2">
      <c r="A55" s="217" t="str">
        <f t="shared" si="0"/>
        <v>INDEC-CM - 41516-12</v>
      </c>
      <c r="B55" s="217">
        <v>41516</v>
      </c>
      <c r="C55" s="91" t="s">
        <v>50</v>
      </c>
      <c r="D55" s="217">
        <v>12</v>
      </c>
      <c r="E55" s="216" t="s">
        <v>94</v>
      </c>
    </row>
    <row r="56" spans="1:5" ht="15" customHeight="1" x14ac:dyDescent="0.2">
      <c r="A56" s="217" t="str">
        <f t="shared" si="0"/>
        <v>INDEC-CM - 41273-11</v>
      </c>
      <c r="B56" s="217">
        <v>41273</v>
      </c>
      <c r="C56" s="91" t="s">
        <v>50</v>
      </c>
      <c r="D56" s="217">
        <v>11</v>
      </c>
      <c r="E56" s="216" t="s">
        <v>95</v>
      </c>
    </row>
    <row r="57" spans="1:5" ht="15" customHeight="1" x14ac:dyDescent="0.2">
      <c r="A57" s="217" t="str">
        <f t="shared" si="0"/>
        <v>INDEC-CM - 41273-12</v>
      </c>
      <c r="B57" s="217">
        <v>41273</v>
      </c>
      <c r="C57" s="91" t="s">
        <v>50</v>
      </c>
      <c r="D57" s="217">
        <v>12</v>
      </c>
      <c r="E57" s="216" t="s">
        <v>96</v>
      </c>
    </row>
    <row r="58" spans="1:5" ht="15" customHeight="1" x14ac:dyDescent="0.2">
      <c r="A58" s="217" t="str">
        <f t="shared" si="0"/>
        <v>INDEC-CM - 41277-41</v>
      </c>
      <c r="B58" s="217">
        <v>41277</v>
      </c>
      <c r="C58" s="91" t="s">
        <v>50</v>
      </c>
      <c r="D58" s="217">
        <v>41</v>
      </c>
      <c r="E58" s="216" t="s">
        <v>97</v>
      </c>
    </row>
    <row r="59" spans="1:5" ht="15" customHeight="1" x14ac:dyDescent="0.2">
      <c r="A59" s="217" t="str">
        <f t="shared" si="0"/>
        <v>INDEC-CM - 41277-31</v>
      </c>
      <c r="B59" s="217">
        <v>41277</v>
      </c>
      <c r="C59" s="91" t="s">
        <v>50</v>
      </c>
      <c r="D59" s="217">
        <v>31</v>
      </c>
      <c r="E59" s="216" t="s">
        <v>98</v>
      </c>
    </row>
    <row r="60" spans="1:5" ht="15" customHeight="1" x14ac:dyDescent="0.2">
      <c r="A60" s="217" t="str">
        <f t="shared" si="0"/>
        <v>INDEC-CM - 41543-11</v>
      </c>
      <c r="B60" s="217">
        <v>41543</v>
      </c>
      <c r="C60" s="91" t="s">
        <v>50</v>
      </c>
      <c r="D60" s="217">
        <v>11</v>
      </c>
      <c r="E60" s="216" t="s">
        <v>99</v>
      </c>
    </row>
    <row r="61" spans="1:5" ht="15" customHeight="1" x14ac:dyDescent="0.2">
      <c r="A61" s="217" t="str">
        <f t="shared" si="0"/>
        <v>INDEC-CM - 36320-21</v>
      </c>
      <c r="B61" s="217">
        <v>36320</v>
      </c>
      <c r="C61" s="91" t="s">
        <v>50</v>
      </c>
      <c r="D61" s="217">
        <v>21</v>
      </c>
      <c r="E61" s="216" t="s">
        <v>100</v>
      </c>
    </row>
    <row r="62" spans="1:5" ht="15" customHeight="1" x14ac:dyDescent="0.2">
      <c r="A62" s="217" t="str">
        <f t="shared" si="0"/>
        <v>INDEC-CM - 36320-22</v>
      </c>
      <c r="B62" s="217">
        <v>36320</v>
      </c>
      <c r="C62" s="91" t="s">
        <v>50</v>
      </c>
      <c r="D62" s="217">
        <v>22</v>
      </c>
      <c r="E62" s="216" t="s">
        <v>101</v>
      </c>
    </row>
    <row r="63" spans="1:5" ht="15" customHeight="1" x14ac:dyDescent="0.2">
      <c r="A63" s="217" t="str">
        <f t="shared" si="0"/>
        <v>INDEC-CM - 36320-11</v>
      </c>
      <c r="B63" s="217">
        <v>36320</v>
      </c>
      <c r="C63" s="91" t="s">
        <v>50</v>
      </c>
      <c r="D63" s="217">
        <v>11</v>
      </c>
      <c r="E63" s="216" t="s">
        <v>102</v>
      </c>
    </row>
    <row r="64" spans="1:5" ht="15" customHeight="1" x14ac:dyDescent="0.2">
      <c r="A64" s="217" t="str">
        <f t="shared" si="0"/>
        <v>INDEC-CM - 36320-12</v>
      </c>
      <c r="B64" s="217">
        <v>36320</v>
      </c>
      <c r="C64" s="91" t="s">
        <v>50</v>
      </c>
      <c r="D64" s="217">
        <v>12</v>
      </c>
      <c r="E64" s="216" t="s">
        <v>103</v>
      </c>
    </row>
    <row r="65" spans="1:496" ht="15" customHeight="1" x14ac:dyDescent="0.2">
      <c r="A65" s="217" t="str">
        <f t="shared" si="0"/>
        <v>INDEC-CM - 15320-11</v>
      </c>
      <c r="B65" s="217">
        <v>15320</v>
      </c>
      <c r="C65" s="91" t="s">
        <v>50</v>
      </c>
      <c r="D65" s="217">
        <v>11</v>
      </c>
      <c r="E65" s="216" t="s">
        <v>104</v>
      </c>
    </row>
    <row r="66" spans="1:496" ht="15" customHeight="1" x14ac:dyDescent="0.2">
      <c r="A66" s="217" t="str">
        <f t="shared" si="0"/>
        <v>INDEC-CM - 37350-61</v>
      </c>
      <c r="B66" s="217">
        <v>37350</v>
      </c>
      <c r="C66" s="91" t="s">
        <v>50</v>
      </c>
      <c r="D66" s="217">
        <v>61</v>
      </c>
      <c r="E66" s="219" t="s">
        <v>105</v>
      </c>
    </row>
    <row r="67" spans="1:496" ht="15" customHeight="1" x14ac:dyDescent="0.2">
      <c r="A67" s="217" t="str">
        <f t="shared" si="0"/>
        <v>INDEC-CM - 37440-31</v>
      </c>
      <c r="B67" s="217">
        <v>37440</v>
      </c>
      <c r="C67" s="91" t="s">
        <v>50</v>
      </c>
      <c r="D67" s="217">
        <v>31</v>
      </c>
      <c r="E67" s="216" t="s">
        <v>106</v>
      </c>
    </row>
    <row r="68" spans="1:496" ht="15" customHeight="1" x14ac:dyDescent="0.2">
      <c r="A68" s="217" t="str">
        <f t="shared" si="0"/>
        <v>INDEC-CM - 37440-11</v>
      </c>
      <c r="B68" s="217">
        <v>37440</v>
      </c>
      <c r="C68" s="91" t="s">
        <v>50</v>
      </c>
      <c r="D68" s="217">
        <v>11</v>
      </c>
      <c r="E68" s="216" t="s">
        <v>107</v>
      </c>
    </row>
    <row r="69" spans="1:496" ht="15" customHeight="1" x14ac:dyDescent="0.2">
      <c r="A69" s="217" t="str">
        <f t="shared" si="0"/>
        <v>INDEC-CM - 44821-21</v>
      </c>
      <c r="B69" s="217">
        <v>44821</v>
      </c>
      <c r="C69" s="91" t="s">
        <v>50</v>
      </c>
      <c r="D69" s="217">
        <v>21</v>
      </c>
      <c r="E69" s="216" t="s">
        <v>108</v>
      </c>
    </row>
    <row r="70" spans="1:496" ht="15" customHeight="1" x14ac:dyDescent="0.2">
      <c r="A70" s="217" t="str">
        <f t="shared" ref="A70:A133" si="1">CONCATENATE("INDEC-CM - ",B70,C70,D70)</f>
        <v>INDEC-CM - 36320-31</v>
      </c>
      <c r="B70" s="217">
        <v>36320</v>
      </c>
      <c r="C70" s="91" t="s">
        <v>50</v>
      </c>
      <c r="D70" s="217">
        <v>31</v>
      </c>
      <c r="E70" s="216" t="s">
        <v>109</v>
      </c>
    </row>
    <row r="71" spans="1:496" ht="15" customHeight="1" x14ac:dyDescent="0.2">
      <c r="A71" s="217" t="str">
        <f t="shared" si="1"/>
        <v>INDEC-CM - 41278-12</v>
      </c>
      <c r="B71" s="217">
        <v>41278</v>
      </c>
      <c r="C71" s="91" t="s">
        <v>50</v>
      </c>
      <c r="D71" s="217">
        <v>12</v>
      </c>
      <c r="E71" s="219" t="s">
        <v>110</v>
      </c>
    </row>
    <row r="72" spans="1:496" ht="15" customHeight="1" x14ac:dyDescent="0.2">
      <c r="A72" s="217" t="str">
        <f t="shared" si="1"/>
        <v>INDEC-CM - 41278-11</v>
      </c>
      <c r="B72" s="217">
        <v>41278</v>
      </c>
      <c r="C72" s="91" t="s">
        <v>50</v>
      </c>
      <c r="D72" s="217">
        <v>11</v>
      </c>
      <c r="E72" s="219" t="s">
        <v>111</v>
      </c>
    </row>
    <row r="73" spans="1:496" ht="15" customHeight="1" x14ac:dyDescent="0.2">
      <c r="A73" s="217" t="str">
        <f t="shared" si="1"/>
        <v>INDEC-CM - 36320-41</v>
      </c>
      <c r="B73" s="217">
        <v>36320</v>
      </c>
      <c r="C73" s="91" t="s">
        <v>50</v>
      </c>
      <c r="D73" s="217">
        <v>41</v>
      </c>
      <c r="E73" s="216" t="s">
        <v>112</v>
      </c>
    </row>
    <row r="74" spans="1:496" ht="15" customHeight="1" x14ac:dyDescent="0.2">
      <c r="A74" s="217" t="str">
        <f t="shared" si="1"/>
        <v>INDEC-CM - 41516-21</v>
      </c>
      <c r="B74" s="217">
        <v>41516</v>
      </c>
      <c r="C74" s="91" t="s">
        <v>50</v>
      </c>
      <c r="D74" s="217">
        <v>21</v>
      </c>
      <c r="E74" s="216" t="s">
        <v>113</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1" t="s">
        <v>50</v>
      </c>
      <c r="D76" s="217">
        <v>11</v>
      </c>
      <c r="E76" s="216" t="s">
        <v>114</v>
      </c>
    </row>
    <row r="77" spans="1:496" ht="15" customHeight="1" x14ac:dyDescent="0.2">
      <c r="A77" s="217" t="str">
        <f t="shared" si="1"/>
        <v>INDEC-CM - 41278-41</v>
      </c>
      <c r="B77" s="217">
        <v>41278</v>
      </c>
      <c r="C77" s="91" t="s">
        <v>50</v>
      </c>
      <c r="D77" s="217">
        <v>41</v>
      </c>
      <c r="E77" s="219" t="s">
        <v>115</v>
      </c>
    </row>
    <row r="78" spans="1:496" ht="15" customHeight="1" x14ac:dyDescent="0.2">
      <c r="A78" s="217" t="str">
        <f t="shared" si="1"/>
        <v>INDEC-CM - 42999-11</v>
      </c>
      <c r="B78" s="217">
        <v>42999</v>
      </c>
      <c r="C78" s="91" t="s">
        <v>50</v>
      </c>
      <c r="D78" s="217">
        <v>11</v>
      </c>
      <c r="E78" s="216" t="s">
        <v>116</v>
      </c>
    </row>
    <row r="79" spans="1:496" ht="15" customHeight="1" x14ac:dyDescent="0.2">
      <c r="A79" s="217" t="str">
        <f t="shared" si="1"/>
        <v>INDEC-CM - 36320-51</v>
      </c>
      <c r="B79" s="217">
        <v>36320</v>
      </c>
      <c r="C79" s="91" t="s">
        <v>50</v>
      </c>
      <c r="D79" s="217">
        <v>51</v>
      </c>
      <c r="E79" s="216" t="s">
        <v>117</v>
      </c>
    </row>
    <row r="80" spans="1:496" ht="15" customHeight="1" x14ac:dyDescent="0.2">
      <c r="A80" s="217" t="str">
        <f t="shared" si="1"/>
        <v>INDEC-CM - 31600-12</v>
      </c>
      <c r="B80" s="217">
        <v>31600</v>
      </c>
      <c r="C80" s="91" t="s">
        <v>50</v>
      </c>
      <c r="D80" s="217">
        <v>12</v>
      </c>
      <c r="E80" s="216" t="s">
        <v>118</v>
      </c>
    </row>
    <row r="81" spans="1:496" ht="15" customHeight="1" x14ac:dyDescent="0.2">
      <c r="A81" s="217" t="str">
        <f t="shared" si="1"/>
        <v>INDEC-CM - 36950-11</v>
      </c>
      <c r="B81" s="217">
        <v>36950</v>
      </c>
      <c r="C81" s="91" t="s">
        <v>50</v>
      </c>
      <c r="D81" s="217">
        <v>11</v>
      </c>
      <c r="E81" s="216" t="s">
        <v>119</v>
      </c>
    </row>
    <row r="82" spans="1:496" ht="15" customHeight="1" x14ac:dyDescent="0.2">
      <c r="A82" s="217" t="str">
        <f t="shared" si="1"/>
        <v>INDEC-CM - 31600-11</v>
      </c>
      <c r="B82" s="217">
        <v>31600</v>
      </c>
      <c r="C82" s="91" t="s">
        <v>50</v>
      </c>
      <c r="D82" s="217">
        <v>11</v>
      </c>
      <c r="E82" s="216" t="s">
        <v>120</v>
      </c>
    </row>
    <row r="83" spans="1:496" ht="15" customHeight="1" x14ac:dyDescent="0.2">
      <c r="A83" s="217" t="str">
        <f t="shared" si="1"/>
        <v>INDEC-CM - 37112-11</v>
      </c>
      <c r="B83" s="217">
        <v>37112</v>
      </c>
      <c r="C83" s="91" t="s">
        <v>50</v>
      </c>
      <c r="D83" s="217">
        <v>11</v>
      </c>
      <c r="E83" s="216" t="s">
        <v>121</v>
      </c>
    </row>
    <row r="84" spans="1:496" ht="15" customHeight="1" x14ac:dyDescent="0.2">
      <c r="A84" s="217" t="str">
        <f t="shared" si="1"/>
        <v>INDEC-CM - 41278-31</v>
      </c>
      <c r="B84" s="217">
        <v>41278</v>
      </c>
      <c r="C84" s="91" t="s">
        <v>50</v>
      </c>
      <c r="D84" s="217">
        <v>31</v>
      </c>
      <c r="E84" s="219" t="s">
        <v>122</v>
      </c>
    </row>
    <row r="85" spans="1:496" ht="15" customHeight="1" x14ac:dyDescent="0.2">
      <c r="A85" s="217" t="str">
        <f t="shared" si="1"/>
        <v>INDEC-CM - 41278-13</v>
      </c>
      <c r="B85" s="217">
        <v>41278</v>
      </c>
      <c r="C85" s="91" t="s">
        <v>50</v>
      </c>
      <c r="D85" s="217">
        <v>13</v>
      </c>
      <c r="E85" s="219" t="s">
        <v>123</v>
      </c>
    </row>
    <row r="86" spans="1:496" ht="15" customHeight="1" x14ac:dyDescent="0.2">
      <c r="A86" s="217" t="str">
        <f t="shared" si="1"/>
        <v>INDEC-CM - 37570-11</v>
      </c>
      <c r="B86" s="217">
        <v>37570</v>
      </c>
      <c r="C86" s="91" t="s">
        <v>50</v>
      </c>
      <c r="D86" s="217">
        <v>11</v>
      </c>
      <c r="E86" s="219" t="s">
        <v>124</v>
      </c>
    </row>
    <row r="87" spans="1:496" ht="15" customHeight="1" x14ac:dyDescent="0.2">
      <c r="A87" s="217" t="str">
        <f t="shared" si="1"/>
        <v>INDEC-CM - 43220-11</v>
      </c>
      <c r="B87" s="217">
        <v>43220</v>
      </c>
      <c r="C87" s="91" t="s">
        <v>50</v>
      </c>
      <c r="D87" s="217">
        <v>11</v>
      </c>
      <c r="E87" s="216" t="s">
        <v>125</v>
      </c>
    </row>
    <row r="88" spans="1:496" ht="15" customHeight="1" x14ac:dyDescent="0.2">
      <c r="A88" s="217" t="str">
        <f t="shared" si="1"/>
        <v>INDEC-CM - 43220-12</v>
      </c>
      <c r="B88" s="217">
        <v>43220</v>
      </c>
      <c r="C88" s="91" t="s">
        <v>50</v>
      </c>
      <c r="D88" s="217">
        <v>12</v>
      </c>
      <c r="E88" s="216" t="s">
        <v>126</v>
      </c>
    </row>
    <row r="89" spans="1:496" ht="15" customHeight="1" x14ac:dyDescent="0.2">
      <c r="A89" s="217" t="str">
        <f t="shared" si="1"/>
        <v>INDEC-CM - 43220-21</v>
      </c>
      <c r="B89" s="217">
        <v>43220</v>
      </c>
      <c r="C89" s="91" t="s">
        <v>50</v>
      </c>
      <c r="D89" s="217">
        <v>21</v>
      </c>
      <c r="E89" s="216" t="s">
        <v>127</v>
      </c>
    </row>
    <row r="90" spans="1:496" ht="15" customHeight="1" x14ac:dyDescent="0.2">
      <c r="A90" s="217" t="str">
        <f t="shared" si="1"/>
        <v>INDEC-CM - 43220-22</v>
      </c>
      <c r="B90" s="217">
        <v>43220</v>
      </c>
      <c r="C90" s="91" t="s">
        <v>50</v>
      </c>
      <c r="D90" s="217">
        <v>22</v>
      </c>
      <c r="E90" s="216" t="s">
        <v>128</v>
      </c>
    </row>
    <row r="91" spans="1:496" ht="15" customHeight="1" x14ac:dyDescent="0.2">
      <c r="A91" s="217" t="str">
        <f t="shared" si="1"/>
        <v>INDEC-CM - 43220-23</v>
      </c>
      <c r="B91" s="217">
        <v>43220</v>
      </c>
      <c r="C91" s="91" t="s">
        <v>50</v>
      </c>
      <c r="D91" s="217">
        <v>23</v>
      </c>
      <c r="E91" s="216" t="s">
        <v>129</v>
      </c>
    </row>
    <row r="92" spans="1:496" ht="15" customHeight="1" x14ac:dyDescent="0.2">
      <c r="A92" s="217" t="str">
        <f t="shared" si="1"/>
        <v>INDEC-CM - 43220-31</v>
      </c>
      <c r="B92" s="217">
        <v>43220</v>
      </c>
      <c r="C92" s="91" t="s">
        <v>50</v>
      </c>
      <c r="D92" s="217">
        <v>31</v>
      </c>
      <c r="E92" s="216" t="s">
        <v>130</v>
      </c>
    </row>
    <row r="93" spans="1:496" ht="15" customHeight="1" x14ac:dyDescent="0.2">
      <c r="A93" s="217" t="str">
        <f t="shared" si="1"/>
        <v>INDEC-CM - 43220-32</v>
      </c>
      <c r="B93" s="217">
        <v>43220</v>
      </c>
      <c r="C93" s="91" t="s">
        <v>50</v>
      </c>
      <c r="D93" s="217">
        <v>32</v>
      </c>
      <c r="E93" s="216" t="s">
        <v>131</v>
      </c>
    </row>
    <row r="94" spans="1:496" ht="15" customHeight="1" x14ac:dyDescent="0.2">
      <c r="A94" s="217" t="str">
        <f t="shared" si="1"/>
        <v>INDEC-CM - 41278-32</v>
      </c>
      <c r="B94" s="217">
        <v>41278</v>
      </c>
      <c r="C94" s="91" t="s">
        <v>50</v>
      </c>
      <c r="D94" s="217">
        <v>32</v>
      </c>
      <c r="E94" s="219" t="s">
        <v>132</v>
      </c>
    </row>
    <row r="95" spans="1:496" ht="15" customHeight="1" x14ac:dyDescent="0.2">
      <c r="A95" s="217" t="str">
        <f t="shared" si="1"/>
        <v>INDEC-CM - 36320-32</v>
      </c>
      <c r="B95" s="217">
        <v>36320</v>
      </c>
      <c r="C95" s="91" t="s">
        <v>50</v>
      </c>
      <c r="D95" s="217">
        <v>32</v>
      </c>
      <c r="E95" s="216" t="s">
        <v>133</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1" t="s">
        <v>50</v>
      </c>
      <c r="D97" s="217">
        <v>11</v>
      </c>
      <c r="E97" s="216" t="s">
        <v>134</v>
      </c>
    </row>
    <row r="98" spans="1:496" ht="15" customHeight="1" x14ac:dyDescent="0.2">
      <c r="A98" s="217" t="str">
        <f t="shared" si="1"/>
        <v>INDEC-CM - 35110-12</v>
      </c>
      <c r="B98" s="217">
        <v>35110</v>
      </c>
      <c r="C98" s="91" t="s">
        <v>50</v>
      </c>
      <c r="D98" s="217">
        <v>12</v>
      </c>
      <c r="E98" s="216" t="s">
        <v>135</v>
      </c>
    </row>
    <row r="99" spans="1:496" ht="15" customHeight="1" x14ac:dyDescent="0.2">
      <c r="A99" s="217" t="str">
        <f t="shared" si="1"/>
        <v>INDEC-CM - 35110-21</v>
      </c>
      <c r="B99" s="217">
        <v>35110</v>
      </c>
      <c r="C99" s="91" t="s">
        <v>50</v>
      </c>
      <c r="D99" s="217">
        <v>21</v>
      </c>
      <c r="E99" s="216" t="s">
        <v>136</v>
      </c>
    </row>
    <row r="100" spans="1:496" ht="15" customHeight="1" x14ac:dyDescent="0.2">
      <c r="A100" s="217" t="str">
        <f t="shared" si="1"/>
        <v>INDEC-CM - 35110-22</v>
      </c>
      <c r="B100" s="217">
        <v>35110</v>
      </c>
      <c r="C100" s="91" t="s">
        <v>50</v>
      </c>
      <c r="D100" s="217">
        <v>22</v>
      </c>
      <c r="E100" s="216" t="s">
        <v>137</v>
      </c>
    </row>
    <row r="101" spans="1:496" ht="15" customHeight="1" x14ac:dyDescent="0.2">
      <c r="A101" s="217" t="str">
        <f t="shared" si="1"/>
        <v>INDEC-CM - 41547-11</v>
      </c>
      <c r="B101" s="217">
        <v>41547</v>
      </c>
      <c r="C101" s="91" t="s">
        <v>50</v>
      </c>
      <c r="D101" s="217">
        <v>11</v>
      </c>
      <c r="E101" s="216" t="s">
        <v>138</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1" t="s">
        <v>50</v>
      </c>
      <c r="D105" s="217">
        <v>61</v>
      </c>
      <c r="E105" s="216" t="s">
        <v>139</v>
      </c>
    </row>
    <row r="106" spans="1:496" ht="15" customHeight="1" x14ac:dyDescent="0.2">
      <c r="A106" s="217" t="str">
        <f t="shared" si="1"/>
        <v>INDEC-CM - 31600-53</v>
      </c>
      <c r="B106" s="217">
        <v>31600</v>
      </c>
      <c r="C106" s="91" t="s">
        <v>50</v>
      </c>
      <c r="D106" s="217">
        <v>53</v>
      </c>
      <c r="E106" s="216" t="s">
        <v>140</v>
      </c>
    </row>
    <row r="107" spans="1:496" ht="15" customHeight="1" x14ac:dyDescent="0.2">
      <c r="A107" s="217" t="str">
        <f t="shared" si="1"/>
        <v>INDEC-CM - 31600-51</v>
      </c>
      <c r="B107" s="217">
        <v>31600</v>
      </c>
      <c r="C107" s="91" t="s">
        <v>50</v>
      </c>
      <c r="D107" s="217">
        <v>51</v>
      </c>
      <c r="E107" s="216" t="s">
        <v>141</v>
      </c>
    </row>
    <row r="108" spans="1:496" ht="15" customHeight="1" x14ac:dyDescent="0.2">
      <c r="A108" s="217" t="str">
        <f t="shared" si="1"/>
        <v>INDEC-CM - 37550-21</v>
      </c>
      <c r="B108" s="217">
        <v>37550</v>
      </c>
      <c r="C108" s="91" t="s">
        <v>50</v>
      </c>
      <c r="D108" s="217">
        <v>21</v>
      </c>
      <c r="E108" s="216" t="s">
        <v>142</v>
      </c>
    </row>
    <row r="109" spans="1:496" ht="15" customHeight="1" x14ac:dyDescent="0.2">
      <c r="A109" s="217" t="str">
        <f t="shared" si="1"/>
        <v>INDEC-CM - 42999-41</v>
      </c>
      <c r="B109" s="217">
        <v>42999</v>
      </c>
      <c r="C109" s="91" t="s">
        <v>50</v>
      </c>
      <c r="D109" s="217">
        <v>41</v>
      </c>
      <c r="E109" s="216" t="s">
        <v>143</v>
      </c>
    </row>
    <row r="110" spans="1:496" ht="15" customHeight="1" x14ac:dyDescent="0.2">
      <c r="A110" s="217" t="str">
        <f t="shared" si="1"/>
        <v>INDEC-CM - 42911-53</v>
      </c>
      <c r="B110" s="217">
        <v>42911</v>
      </c>
      <c r="C110" s="91" t="s">
        <v>50</v>
      </c>
      <c r="D110" s="217">
        <v>53</v>
      </c>
      <c r="E110" s="216" t="s">
        <v>144</v>
      </c>
    </row>
    <row r="111" spans="1:496" ht="15" customHeight="1" x14ac:dyDescent="0.2">
      <c r="A111" s="217" t="str">
        <f t="shared" si="1"/>
        <v>INDEC-CM - 42911-52</v>
      </c>
      <c r="B111" s="217">
        <v>42911</v>
      </c>
      <c r="C111" s="91" t="s">
        <v>50</v>
      </c>
      <c r="D111" s="217">
        <v>52</v>
      </c>
      <c r="E111" s="216" t="s">
        <v>145</v>
      </c>
    </row>
    <row r="112" spans="1:496" ht="15" customHeight="1" x14ac:dyDescent="0.2">
      <c r="A112" s="217" t="str">
        <f t="shared" si="1"/>
        <v>INDEC-CM - 42911-51</v>
      </c>
      <c r="B112" s="217">
        <v>42911</v>
      </c>
      <c r="C112" s="91" t="s">
        <v>50</v>
      </c>
      <c r="D112" s="217">
        <v>51</v>
      </c>
      <c r="E112" s="216" t="s">
        <v>146</v>
      </c>
    </row>
    <row r="113" spans="1:5" ht="15" customHeight="1" x14ac:dyDescent="0.2">
      <c r="A113" s="217" t="str">
        <f t="shared" si="1"/>
        <v>INDEC-CM - 42911-43</v>
      </c>
      <c r="B113" s="217">
        <v>42911</v>
      </c>
      <c r="C113" s="91" t="s">
        <v>50</v>
      </c>
      <c r="D113" s="217">
        <v>43</v>
      </c>
      <c r="E113" s="216" t="s">
        <v>147</v>
      </c>
    </row>
    <row r="114" spans="1:5" ht="15" customHeight="1" x14ac:dyDescent="0.2">
      <c r="A114" s="217" t="str">
        <f t="shared" si="1"/>
        <v>INDEC-CM - 42911-42</v>
      </c>
      <c r="B114" s="217">
        <v>42911</v>
      </c>
      <c r="C114" s="91" t="s">
        <v>50</v>
      </c>
      <c r="D114" s="217">
        <v>42</v>
      </c>
      <c r="E114" s="216" t="s">
        <v>148</v>
      </c>
    </row>
    <row r="115" spans="1:5" ht="15" customHeight="1" x14ac:dyDescent="0.2">
      <c r="A115" s="217" t="str">
        <f t="shared" si="1"/>
        <v>INDEC-CM - 42911-41</v>
      </c>
      <c r="B115" s="217">
        <v>42911</v>
      </c>
      <c r="C115" s="91" t="s">
        <v>50</v>
      </c>
      <c r="D115" s="217">
        <v>41</v>
      </c>
      <c r="E115" s="216" t="s">
        <v>149</v>
      </c>
    </row>
    <row r="116" spans="1:5" ht="15" customHeight="1" x14ac:dyDescent="0.2">
      <c r="A116" s="217" t="str">
        <f t="shared" si="1"/>
        <v>INDEC-CM - 42911-56</v>
      </c>
      <c r="B116" s="217">
        <v>42911</v>
      </c>
      <c r="C116" s="91" t="s">
        <v>50</v>
      </c>
      <c r="D116" s="217">
        <v>56</v>
      </c>
      <c r="E116" s="216" t="s">
        <v>150</v>
      </c>
    </row>
    <row r="117" spans="1:5" ht="15" customHeight="1" x14ac:dyDescent="0.2">
      <c r="A117" s="217" t="str">
        <f t="shared" si="1"/>
        <v>INDEC-CM - 42911-55</v>
      </c>
      <c r="B117" s="217">
        <v>42911</v>
      </c>
      <c r="C117" s="91" t="s">
        <v>50</v>
      </c>
      <c r="D117" s="217">
        <v>55</v>
      </c>
      <c r="E117" s="216" t="s">
        <v>151</v>
      </c>
    </row>
    <row r="118" spans="1:5" ht="15" customHeight="1" x14ac:dyDescent="0.2">
      <c r="A118" s="217" t="str">
        <f t="shared" si="1"/>
        <v>INDEC-CM - 42911-54</v>
      </c>
      <c r="B118" s="217">
        <v>42911</v>
      </c>
      <c r="C118" s="91" t="s">
        <v>50</v>
      </c>
      <c r="D118" s="217">
        <v>54</v>
      </c>
      <c r="E118" s="216" t="s">
        <v>152</v>
      </c>
    </row>
    <row r="119" spans="1:5" ht="15" customHeight="1" x14ac:dyDescent="0.2">
      <c r="A119" s="217" t="str">
        <f t="shared" si="1"/>
        <v>INDEC-CM - 42911-32</v>
      </c>
      <c r="B119" s="217">
        <v>42911</v>
      </c>
      <c r="C119" s="91" t="s">
        <v>50</v>
      </c>
      <c r="D119" s="217">
        <v>32</v>
      </c>
      <c r="E119" s="216" t="s">
        <v>153</v>
      </c>
    </row>
    <row r="120" spans="1:5" ht="15" customHeight="1" x14ac:dyDescent="0.2">
      <c r="A120" s="217" t="str">
        <f t="shared" si="1"/>
        <v>INDEC-CM - 42911-31</v>
      </c>
      <c r="B120" s="217">
        <v>42911</v>
      </c>
      <c r="C120" s="91" t="s">
        <v>50</v>
      </c>
      <c r="D120" s="217">
        <v>31</v>
      </c>
      <c r="E120" s="216" t="s">
        <v>154</v>
      </c>
    </row>
    <row r="121" spans="1:5" ht="15" customHeight="1" x14ac:dyDescent="0.2">
      <c r="A121" s="217" t="str">
        <f t="shared" si="1"/>
        <v>INDEC-CM - 42911-59</v>
      </c>
      <c r="B121" s="217">
        <v>42911</v>
      </c>
      <c r="C121" s="91" t="s">
        <v>50</v>
      </c>
      <c r="D121" s="217">
        <v>59</v>
      </c>
      <c r="E121" s="216" t="s">
        <v>155</v>
      </c>
    </row>
    <row r="122" spans="1:5" ht="15" customHeight="1" x14ac:dyDescent="0.2">
      <c r="A122" s="217" t="str">
        <f t="shared" si="1"/>
        <v>INDEC-CM - 42911-58</v>
      </c>
      <c r="B122" s="217">
        <v>42911</v>
      </c>
      <c r="C122" s="91" t="s">
        <v>50</v>
      </c>
      <c r="D122" s="217">
        <v>58</v>
      </c>
      <c r="E122" s="219" t="s">
        <v>156</v>
      </c>
    </row>
    <row r="123" spans="1:5" ht="15" customHeight="1" x14ac:dyDescent="0.2">
      <c r="A123" s="217" t="str">
        <f t="shared" si="1"/>
        <v>INDEC-CM - 42911-57</v>
      </c>
      <c r="B123" s="217">
        <v>42911</v>
      </c>
      <c r="C123" s="91" t="s">
        <v>50</v>
      </c>
      <c r="D123" s="217">
        <v>57</v>
      </c>
      <c r="E123" s="219" t="s">
        <v>157</v>
      </c>
    </row>
    <row r="124" spans="1:5" ht="15" customHeight="1" x14ac:dyDescent="0.2">
      <c r="A124" s="217" t="str">
        <f t="shared" si="1"/>
        <v>INDEC-CM - 43923-21</v>
      </c>
      <c r="B124" s="217">
        <v>43923</v>
      </c>
      <c r="C124" s="91" t="s">
        <v>50</v>
      </c>
      <c r="D124" s="217">
        <v>21</v>
      </c>
      <c r="E124" s="219" t="s">
        <v>158</v>
      </c>
    </row>
    <row r="125" spans="1:5" ht="15" customHeight="1" x14ac:dyDescent="0.2">
      <c r="A125" s="217" t="str">
        <f t="shared" si="1"/>
        <v>INDEC-CM - 37510-11</v>
      </c>
      <c r="B125" s="217">
        <v>37510</v>
      </c>
      <c r="C125" s="91" t="s">
        <v>50</v>
      </c>
      <c r="D125" s="217">
        <v>11</v>
      </c>
      <c r="E125" s="216" t="s">
        <v>159</v>
      </c>
    </row>
    <row r="126" spans="1:5" ht="15" customHeight="1" x14ac:dyDescent="0.2">
      <c r="A126" s="217" t="str">
        <f t="shared" si="1"/>
        <v>INDEC-CM - 44821-31</v>
      </c>
      <c r="B126" s="217">
        <v>44821</v>
      </c>
      <c r="C126" s="91" t="s">
        <v>50</v>
      </c>
      <c r="D126" s="217">
        <v>31</v>
      </c>
      <c r="E126" s="216" t="s">
        <v>160</v>
      </c>
    </row>
    <row r="127" spans="1:5" ht="15" customHeight="1" x14ac:dyDescent="0.2">
      <c r="A127" s="217" t="str">
        <f t="shared" si="1"/>
        <v>INDEC-CM - 46531-12</v>
      </c>
      <c r="B127" s="217">
        <v>46531</v>
      </c>
      <c r="C127" s="91" t="s">
        <v>50</v>
      </c>
      <c r="D127" s="217">
        <v>12</v>
      </c>
      <c r="E127" s="219" t="s">
        <v>161</v>
      </c>
    </row>
    <row r="128" spans="1:5" ht="15" customHeight="1" x14ac:dyDescent="0.2">
      <c r="A128" s="217" t="str">
        <f t="shared" si="1"/>
        <v>INDEC-CM - 37210-13</v>
      </c>
      <c r="B128" s="217">
        <v>37210</v>
      </c>
      <c r="C128" s="91" t="s">
        <v>50</v>
      </c>
      <c r="D128" s="217">
        <v>13</v>
      </c>
      <c r="E128" s="216" t="s">
        <v>162</v>
      </c>
    </row>
    <row r="129" spans="1:5" ht="15" customHeight="1" x14ac:dyDescent="0.2">
      <c r="A129" s="217" t="str">
        <f t="shared" si="1"/>
        <v>INDEC-CM - 37210-12</v>
      </c>
      <c r="B129" s="217">
        <v>37210</v>
      </c>
      <c r="C129" s="91" t="s">
        <v>50</v>
      </c>
      <c r="D129" s="217">
        <v>12</v>
      </c>
      <c r="E129" s="216" t="s">
        <v>163</v>
      </c>
    </row>
    <row r="130" spans="1:5" ht="15" customHeight="1" x14ac:dyDescent="0.2">
      <c r="A130" s="217" t="str">
        <f t="shared" si="1"/>
        <v>INDEC-CM - 37210-11</v>
      </c>
      <c r="B130" s="217">
        <v>37210</v>
      </c>
      <c r="C130" s="91" t="s">
        <v>50</v>
      </c>
      <c r="D130" s="217">
        <v>11</v>
      </c>
      <c r="E130" s="219" t="s">
        <v>164</v>
      </c>
    </row>
    <row r="131" spans="1:5" ht="15" customHeight="1" x14ac:dyDescent="0.2">
      <c r="A131" s="217" t="str">
        <f t="shared" si="1"/>
        <v>INDEC-CM - 46212-11</v>
      </c>
      <c r="B131" s="217">
        <v>46212</v>
      </c>
      <c r="C131" s="91" t="s">
        <v>50</v>
      </c>
      <c r="D131" s="217">
        <v>11</v>
      </c>
      <c r="E131" s="216" t="s">
        <v>165</v>
      </c>
    </row>
    <row r="132" spans="1:5" ht="15" customHeight="1" x14ac:dyDescent="0.2">
      <c r="A132" s="217" t="str">
        <f t="shared" si="1"/>
        <v>INDEC-CM - 46212-51</v>
      </c>
      <c r="B132" s="217">
        <v>46212</v>
      </c>
      <c r="C132" s="91" t="s">
        <v>50</v>
      </c>
      <c r="D132" s="217">
        <v>51</v>
      </c>
      <c r="E132" s="216" t="s">
        <v>166</v>
      </c>
    </row>
    <row r="133" spans="1:5" ht="15" customHeight="1" x14ac:dyDescent="0.2">
      <c r="A133" s="217" t="str">
        <f t="shared" si="1"/>
        <v>INDEC-CM - 46212-31</v>
      </c>
      <c r="B133" s="217">
        <v>46212</v>
      </c>
      <c r="C133" s="91" t="s">
        <v>50</v>
      </c>
      <c r="D133" s="217">
        <v>31</v>
      </c>
      <c r="E133" s="216" t="s">
        <v>167</v>
      </c>
    </row>
    <row r="134" spans="1:5" ht="15" customHeight="1" x14ac:dyDescent="0.2">
      <c r="A134" s="217" t="str">
        <f t="shared" ref="A134:A197" si="2">CONCATENATE("INDEC-CM - ",B134,C134,D134)</f>
        <v>INDEC-CM - 46212-41</v>
      </c>
      <c r="B134" s="217">
        <v>46212</v>
      </c>
      <c r="C134" s="91" t="s">
        <v>50</v>
      </c>
      <c r="D134" s="217">
        <v>41</v>
      </c>
      <c r="E134" s="216" t="s">
        <v>168</v>
      </c>
    </row>
    <row r="135" spans="1:5" ht="15" customHeight="1" x14ac:dyDescent="0.2">
      <c r="A135" s="217" t="str">
        <f t="shared" si="2"/>
        <v>INDEC-CM - 42999-51</v>
      </c>
      <c r="B135" s="217">
        <v>42999</v>
      </c>
      <c r="C135" s="91" t="s">
        <v>50</v>
      </c>
      <c r="D135" s="217">
        <v>51</v>
      </c>
      <c r="E135" s="216" t="s">
        <v>169</v>
      </c>
    </row>
    <row r="136" spans="1:5" ht="15" customHeight="1" x14ac:dyDescent="0.2">
      <c r="A136" s="217" t="str">
        <f t="shared" si="2"/>
        <v>INDEC-CM - 35110-51</v>
      </c>
      <c r="B136" s="217">
        <v>35110</v>
      </c>
      <c r="C136" s="91" t="s">
        <v>50</v>
      </c>
      <c r="D136" s="217">
        <v>51</v>
      </c>
      <c r="E136" s="216" t="s">
        <v>170</v>
      </c>
    </row>
    <row r="137" spans="1:5" ht="15" customHeight="1" x14ac:dyDescent="0.2">
      <c r="A137" s="217" t="str">
        <f t="shared" si="2"/>
        <v>INDEC-CM - 37350-11</v>
      </c>
      <c r="B137" s="217">
        <v>37350</v>
      </c>
      <c r="C137" s="91" t="s">
        <v>50</v>
      </c>
      <c r="D137" s="217">
        <v>11</v>
      </c>
      <c r="E137" s="216" t="s">
        <v>171</v>
      </c>
    </row>
    <row r="138" spans="1:5" ht="15" customHeight="1" x14ac:dyDescent="0.2">
      <c r="A138" s="217" t="str">
        <f t="shared" si="2"/>
        <v>INDEC-CM - 37350-41</v>
      </c>
      <c r="B138" s="217">
        <v>37350</v>
      </c>
      <c r="C138" s="91" t="s">
        <v>50</v>
      </c>
      <c r="D138" s="217">
        <v>41</v>
      </c>
      <c r="E138" s="216" t="s">
        <v>172</v>
      </c>
    </row>
    <row r="139" spans="1:5" ht="15" customHeight="1" x14ac:dyDescent="0.2">
      <c r="A139" s="217" t="str">
        <f t="shared" si="2"/>
        <v>INDEC-CM - 37350-21</v>
      </c>
      <c r="B139" s="217">
        <v>37350</v>
      </c>
      <c r="C139" s="91" t="s">
        <v>50</v>
      </c>
      <c r="D139" s="217">
        <v>21</v>
      </c>
      <c r="E139" s="216" t="s">
        <v>173</v>
      </c>
    </row>
    <row r="140" spans="1:5" ht="15" customHeight="1" x14ac:dyDescent="0.2">
      <c r="A140" s="217" t="str">
        <f t="shared" si="2"/>
        <v>INDEC-CM - 37350-31</v>
      </c>
      <c r="B140" s="217">
        <v>37350</v>
      </c>
      <c r="C140" s="91" t="s">
        <v>50</v>
      </c>
      <c r="D140" s="217">
        <v>31</v>
      </c>
      <c r="E140" s="216" t="s">
        <v>174</v>
      </c>
    </row>
    <row r="141" spans="1:5" ht="15" customHeight="1" x14ac:dyDescent="0.2">
      <c r="A141" s="217" t="str">
        <f t="shared" si="2"/>
        <v>INDEC-CM - 37210-32</v>
      </c>
      <c r="B141" s="217">
        <v>37210</v>
      </c>
      <c r="C141" s="91" t="s">
        <v>50</v>
      </c>
      <c r="D141" s="217">
        <v>32</v>
      </c>
      <c r="E141" s="216" t="s">
        <v>175</v>
      </c>
    </row>
    <row r="142" spans="1:5" ht="15" customHeight="1" x14ac:dyDescent="0.2">
      <c r="A142" s="217" t="str">
        <f t="shared" si="2"/>
        <v>INDEC-CM - 37210-31</v>
      </c>
      <c r="B142" s="217">
        <v>37210</v>
      </c>
      <c r="C142" s="91" t="s">
        <v>50</v>
      </c>
      <c r="D142" s="217">
        <v>31</v>
      </c>
      <c r="E142" s="216" t="s">
        <v>176</v>
      </c>
    </row>
    <row r="143" spans="1:5" ht="15" customHeight="1" x14ac:dyDescent="0.2">
      <c r="A143" s="217" t="str">
        <f t="shared" si="2"/>
        <v>INDEC-CM - 37210-33</v>
      </c>
      <c r="B143" s="217">
        <v>37210</v>
      </c>
      <c r="C143" s="91" t="s">
        <v>50</v>
      </c>
      <c r="D143" s="217">
        <v>33</v>
      </c>
      <c r="E143" s="216" t="s">
        <v>177</v>
      </c>
    </row>
    <row r="144" spans="1:5" ht="15" customHeight="1" x14ac:dyDescent="0.2">
      <c r="A144" s="217" t="str">
        <f t="shared" si="2"/>
        <v>INDEC-CM - 31210-41</v>
      </c>
      <c r="B144" s="217">
        <v>31210</v>
      </c>
      <c r="C144" s="91" t="s">
        <v>50</v>
      </c>
      <c r="D144" s="217">
        <v>41</v>
      </c>
      <c r="E144" s="216" t="s">
        <v>178</v>
      </c>
    </row>
    <row r="145" spans="1:5" ht="15" customHeight="1" x14ac:dyDescent="0.2">
      <c r="A145" s="217" t="str">
        <f t="shared" si="2"/>
        <v>INDEC-CM - 43240-21</v>
      </c>
      <c r="B145" s="217">
        <v>43240</v>
      </c>
      <c r="C145" s="91" t="s">
        <v>50</v>
      </c>
      <c r="D145" s="217">
        <v>21</v>
      </c>
      <c r="E145" s="216" t="s">
        <v>179</v>
      </c>
    </row>
    <row r="146" spans="1:5" ht="15" customHeight="1" x14ac:dyDescent="0.2">
      <c r="A146" s="217" t="str">
        <f t="shared" si="2"/>
        <v>INDEC-CM - 43240-32</v>
      </c>
      <c r="B146" s="217">
        <v>43240</v>
      </c>
      <c r="C146" s="91" t="s">
        <v>50</v>
      </c>
      <c r="D146" s="217">
        <v>32</v>
      </c>
      <c r="E146" s="216" t="s">
        <v>180</v>
      </c>
    </row>
    <row r="147" spans="1:5" ht="15" customHeight="1" x14ac:dyDescent="0.2">
      <c r="A147" s="217" t="str">
        <f t="shared" si="2"/>
        <v>INDEC-CM - 43240-31</v>
      </c>
      <c r="B147" s="217">
        <v>43240</v>
      </c>
      <c r="C147" s="91" t="s">
        <v>50</v>
      </c>
      <c r="D147" s="217">
        <v>31</v>
      </c>
      <c r="E147" s="216" t="s">
        <v>181</v>
      </c>
    </row>
    <row r="148" spans="1:5" ht="15" customHeight="1" x14ac:dyDescent="0.2">
      <c r="A148" s="217" t="str">
        <f t="shared" si="2"/>
        <v>INDEC-CM - 43240-41</v>
      </c>
      <c r="B148" s="217">
        <v>43240</v>
      </c>
      <c r="C148" s="91" t="s">
        <v>50</v>
      </c>
      <c r="D148" s="217">
        <v>41</v>
      </c>
      <c r="E148" s="216" t="s">
        <v>182</v>
      </c>
    </row>
    <row r="149" spans="1:5" ht="15" customHeight="1" x14ac:dyDescent="0.2">
      <c r="A149" s="217" t="str">
        <f t="shared" si="2"/>
        <v>INDEC-CM - 37540-32</v>
      </c>
      <c r="B149" s="217">
        <v>37540</v>
      </c>
      <c r="C149" s="91" t="s">
        <v>50</v>
      </c>
      <c r="D149" s="217">
        <v>32</v>
      </c>
      <c r="E149" s="219" t="s">
        <v>183</v>
      </c>
    </row>
    <row r="150" spans="1:5" ht="15" customHeight="1" x14ac:dyDescent="0.2">
      <c r="A150" s="217" t="str">
        <f t="shared" si="2"/>
        <v>INDEC-CM - 37540-31</v>
      </c>
      <c r="B150" s="217">
        <v>37540</v>
      </c>
      <c r="C150" s="91" t="s">
        <v>50</v>
      </c>
      <c r="D150" s="217">
        <v>31</v>
      </c>
      <c r="E150" s="216" t="s">
        <v>184</v>
      </c>
    </row>
    <row r="151" spans="1:5" ht="15" customHeight="1" x14ac:dyDescent="0.2">
      <c r="A151" s="217" t="str">
        <f t="shared" si="2"/>
        <v>INDEC-CM - 31210-21</v>
      </c>
      <c r="B151" s="217">
        <v>31210</v>
      </c>
      <c r="C151" s="91" t="s">
        <v>50</v>
      </c>
      <c r="D151" s="217">
        <v>21</v>
      </c>
      <c r="E151" s="219" t="s">
        <v>185</v>
      </c>
    </row>
    <row r="152" spans="1:5" ht="15" customHeight="1" x14ac:dyDescent="0.2">
      <c r="A152" s="217" t="str">
        <f t="shared" si="2"/>
        <v>INDEC-CM - 42911-61</v>
      </c>
      <c r="B152" s="217">
        <v>42911</v>
      </c>
      <c r="C152" s="91" t="s">
        <v>50</v>
      </c>
      <c r="D152" s="217">
        <v>61</v>
      </c>
      <c r="E152" s="219" t="s">
        <v>186</v>
      </c>
    </row>
    <row r="153" spans="1:5" ht="15" customHeight="1" x14ac:dyDescent="0.2">
      <c r="A153" s="217" t="str">
        <f t="shared" si="2"/>
        <v>INDEC-CM - 43923-11</v>
      </c>
      <c r="B153" s="217">
        <v>43923</v>
      </c>
      <c r="C153" s="91" t="s">
        <v>50</v>
      </c>
      <c r="D153" s="217">
        <v>11</v>
      </c>
      <c r="E153" s="219" t="s">
        <v>187</v>
      </c>
    </row>
    <row r="154" spans="1:5" ht="15" customHeight="1" x14ac:dyDescent="0.2">
      <c r="A154" s="217" t="str">
        <f t="shared" si="2"/>
        <v>INDEC-CM - 37930-12</v>
      </c>
      <c r="B154" s="217">
        <v>37930</v>
      </c>
      <c r="C154" s="91" t="s">
        <v>50</v>
      </c>
      <c r="D154" s="217">
        <v>12</v>
      </c>
      <c r="E154" s="216" t="s">
        <v>188</v>
      </c>
    </row>
    <row r="155" spans="1:5" ht="15" customHeight="1" x14ac:dyDescent="0.2">
      <c r="A155" s="217" t="str">
        <f t="shared" si="2"/>
        <v>INDEC-CM - 37930-11</v>
      </c>
      <c r="B155" s="217">
        <v>37930</v>
      </c>
      <c r="C155" s="91" t="s">
        <v>50</v>
      </c>
      <c r="D155" s="217">
        <v>11</v>
      </c>
      <c r="E155" s="216" t="s">
        <v>189</v>
      </c>
    </row>
    <row r="156" spans="1:5" ht="15" customHeight="1" x14ac:dyDescent="0.2">
      <c r="A156" s="217" t="str">
        <f t="shared" si="2"/>
        <v>INDEC-CM - 42999-61</v>
      </c>
      <c r="B156" s="217">
        <v>42999</v>
      </c>
      <c r="C156" s="91" t="s">
        <v>50</v>
      </c>
      <c r="D156" s="217">
        <v>61</v>
      </c>
      <c r="E156" s="219" t="s">
        <v>190</v>
      </c>
    </row>
    <row r="157" spans="1:5" ht="15" customHeight="1" x14ac:dyDescent="0.2">
      <c r="A157" s="217" t="str">
        <f t="shared" si="2"/>
        <v>INDEC-CM - 42999-62</v>
      </c>
      <c r="B157" s="217">
        <v>42999</v>
      </c>
      <c r="C157" s="91" t="s">
        <v>50</v>
      </c>
      <c r="D157" s="217">
        <v>62</v>
      </c>
      <c r="E157" s="219" t="s">
        <v>191</v>
      </c>
    </row>
    <row r="158" spans="1:5" ht="15" customHeight="1" x14ac:dyDescent="0.2">
      <c r="A158" s="217" t="str">
        <f t="shared" si="2"/>
        <v>INDEC-CM - 37610-11</v>
      </c>
      <c r="B158" s="217">
        <v>37610</v>
      </c>
      <c r="C158" s="91" t="s">
        <v>50</v>
      </c>
      <c r="D158" s="217">
        <v>11</v>
      </c>
      <c r="E158" s="219" t="s">
        <v>192</v>
      </c>
    </row>
    <row r="159" spans="1:5" ht="15" customHeight="1" x14ac:dyDescent="0.2">
      <c r="A159" s="217" t="str">
        <f t="shared" si="2"/>
        <v>INDEC-CM - 37610-12</v>
      </c>
      <c r="B159" s="217">
        <v>37610</v>
      </c>
      <c r="C159" s="91" t="s">
        <v>50</v>
      </c>
      <c r="D159" s="217">
        <v>12</v>
      </c>
      <c r="E159" s="219" t="s">
        <v>193</v>
      </c>
    </row>
    <row r="160" spans="1:5" ht="15" customHeight="1" x14ac:dyDescent="0.2">
      <c r="A160" s="217" t="str">
        <f t="shared" si="2"/>
        <v>INDEC-CM - 42943-11</v>
      </c>
      <c r="B160" s="217">
        <v>42943</v>
      </c>
      <c r="C160" s="91" t="s">
        <v>50</v>
      </c>
      <c r="D160" s="217">
        <v>11</v>
      </c>
      <c r="E160" s="219" t="s">
        <v>194</v>
      </c>
    </row>
    <row r="161" spans="1:496" ht="15" customHeight="1" x14ac:dyDescent="0.2">
      <c r="A161" s="217" t="str">
        <f t="shared" si="2"/>
        <v>INDEC-CM - 37540-11</v>
      </c>
      <c r="B161" s="217">
        <v>37540</v>
      </c>
      <c r="C161" s="91" t="s">
        <v>50</v>
      </c>
      <c r="D161" s="217">
        <v>11</v>
      </c>
      <c r="E161" s="216" t="s">
        <v>195</v>
      </c>
    </row>
    <row r="162" spans="1:496" ht="15" customHeight="1" x14ac:dyDescent="0.2">
      <c r="A162" s="217" t="str">
        <f t="shared" si="2"/>
        <v>INDEC-CM - 38130-16</v>
      </c>
      <c r="B162" s="217">
        <v>38130</v>
      </c>
      <c r="C162" s="91" t="s">
        <v>50</v>
      </c>
      <c r="D162" s="217">
        <v>16</v>
      </c>
      <c r="E162" s="219" t="s">
        <v>196</v>
      </c>
    </row>
    <row r="163" spans="1:496" ht="15" customHeight="1" x14ac:dyDescent="0.2">
      <c r="A163" s="217" t="str">
        <f t="shared" si="2"/>
        <v>INDEC-CM - 38130-15</v>
      </c>
      <c r="B163" s="217">
        <v>38130</v>
      </c>
      <c r="C163" s="91" t="s">
        <v>50</v>
      </c>
      <c r="D163" s="217">
        <v>15</v>
      </c>
      <c r="E163" s="219" t="s">
        <v>197</v>
      </c>
    </row>
    <row r="164" spans="1:496" ht="15" customHeight="1" x14ac:dyDescent="0.2">
      <c r="A164" s="217" t="str">
        <f t="shared" si="2"/>
        <v>INDEC-CM - 38130-14</v>
      </c>
      <c r="B164" s="217">
        <v>38130</v>
      </c>
      <c r="C164" s="91" t="s">
        <v>50</v>
      </c>
      <c r="D164" s="217">
        <v>14</v>
      </c>
      <c r="E164" s="219" t="s">
        <v>198</v>
      </c>
    </row>
    <row r="165" spans="1:496" ht="15" customHeight="1" x14ac:dyDescent="0.2">
      <c r="A165" s="217" t="str">
        <f t="shared" si="2"/>
        <v>INDEC-CM - 35490-11</v>
      </c>
      <c r="B165" s="217">
        <v>35490</v>
      </c>
      <c r="C165" s="91" t="s">
        <v>50</v>
      </c>
      <c r="D165" s="217">
        <v>11</v>
      </c>
      <c r="E165" s="216" t="s">
        <v>199</v>
      </c>
    </row>
    <row r="166" spans="1:496" ht="15" customHeight="1" x14ac:dyDescent="0.2">
      <c r="A166" s="217" t="str">
        <f t="shared" si="2"/>
        <v>INDEC-CM - 41251-11</v>
      </c>
      <c r="B166" s="217">
        <v>41251</v>
      </c>
      <c r="C166" s="91" t="s">
        <v>50</v>
      </c>
      <c r="D166" s="217">
        <v>11</v>
      </c>
      <c r="E166" s="219" t="s">
        <v>200</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1" t="s">
        <v>50</v>
      </c>
      <c r="D168" s="217">
        <v>71</v>
      </c>
      <c r="E168" s="219" t="s">
        <v>201</v>
      </c>
    </row>
    <row r="169" spans="1:496" ht="15" customHeight="1" x14ac:dyDescent="0.2">
      <c r="A169" s="217" t="str">
        <f t="shared" si="2"/>
        <v>INDEC-CM - 37210-42</v>
      </c>
      <c r="B169" s="217">
        <v>37210</v>
      </c>
      <c r="C169" s="91" t="s">
        <v>50</v>
      </c>
      <c r="D169" s="217">
        <v>42</v>
      </c>
      <c r="E169" s="219" t="s">
        <v>202</v>
      </c>
    </row>
    <row r="170" spans="1:496" ht="15" customHeight="1" x14ac:dyDescent="0.2">
      <c r="A170" s="217" t="str">
        <f t="shared" si="2"/>
        <v>INDEC-CM - 37210-41</v>
      </c>
      <c r="B170" s="217">
        <v>37210</v>
      </c>
      <c r="C170" s="91" t="s">
        <v>50</v>
      </c>
      <c r="D170" s="217">
        <v>41</v>
      </c>
      <c r="E170" s="219" t="s">
        <v>203</v>
      </c>
    </row>
    <row r="171" spans="1:496" ht="15" customHeight="1" x14ac:dyDescent="0.2">
      <c r="A171" s="217" t="str">
        <f t="shared" si="2"/>
        <v>INDEC-CM - 36930-11</v>
      </c>
      <c r="B171" s="217">
        <v>36930</v>
      </c>
      <c r="C171" s="91" t="s">
        <v>50</v>
      </c>
      <c r="D171" s="217">
        <v>11</v>
      </c>
      <c r="E171" s="216" t="s">
        <v>204</v>
      </c>
    </row>
    <row r="172" spans="1:496" ht="15" customHeight="1" x14ac:dyDescent="0.2">
      <c r="A172" s="217" t="str">
        <f t="shared" si="2"/>
        <v>INDEC-CM - 36950-21</v>
      </c>
      <c r="B172" s="217">
        <v>36950</v>
      </c>
      <c r="C172" s="91" t="s">
        <v>50</v>
      </c>
      <c r="D172" s="217">
        <v>21</v>
      </c>
      <c r="E172" s="216" t="s">
        <v>205</v>
      </c>
    </row>
    <row r="173" spans="1:496" ht="15" customHeight="1" x14ac:dyDescent="0.2">
      <c r="A173" s="217" t="str">
        <f t="shared" si="2"/>
        <v>INDEC-CM - 35110-31</v>
      </c>
      <c r="B173" s="217">
        <v>35110</v>
      </c>
      <c r="C173" s="91" t="s">
        <v>50</v>
      </c>
      <c r="D173" s="217">
        <v>31</v>
      </c>
      <c r="E173" s="216" t="s">
        <v>206</v>
      </c>
    </row>
    <row r="174" spans="1:496" ht="15" customHeight="1" x14ac:dyDescent="0.2">
      <c r="A174" s="217" t="str">
        <f t="shared" si="2"/>
        <v>INDEC-CM - 35110-32</v>
      </c>
      <c r="B174" s="217">
        <v>35110</v>
      </c>
      <c r="C174" s="91" t="s">
        <v>50</v>
      </c>
      <c r="D174" s="217">
        <v>32</v>
      </c>
      <c r="E174" s="216" t="s">
        <v>207</v>
      </c>
    </row>
    <row r="175" spans="1:496" ht="15" customHeight="1" x14ac:dyDescent="0.2">
      <c r="A175" s="217" t="str">
        <f t="shared" si="2"/>
        <v>INDEC-CM - 37940-11</v>
      </c>
      <c r="B175" s="217">
        <v>37940</v>
      </c>
      <c r="C175" s="91" t="s">
        <v>50</v>
      </c>
      <c r="D175" s="217">
        <v>11</v>
      </c>
      <c r="E175" s="216" t="s">
        <v>208</v>
      </c>
    </row>
    <row r="176" spans="1:496" ht="15" customHeight="1" x14ac:dyDescent="0.2">
      <c r="A176" s="217" t="str">
        <f t="shared" si="2"/>
        <v>INDEC-CM - 35110-71</v>
      </c>
      <c r="B176" s="217">
        <v>35110</v>
      </c>
      <c r="C176" s="91" t="s">
        <v>50</v>
      </c>
      <c r="D176" s="217">
        <v>71</v>
      </c>
      <c r="E176" s="216" t="s">
        <v>209</v>
      </c>
    </row>
    <row r="177" spans="1:5" ht="15" customHeight="1" x14ac:dyDescent="0.2">
      <c r="A177" s="217" t="str">
        <f t="shared" si="2"/>
        <v>INDEC-CM - 31210-31</v>
      </c>
      <c r="B177" s="217">
        <v>31210</v>
      </c>
      <c r="C177" s="91" t="s">
        <v>50</v>
      </c>
      <c r="D177" s="217">
        <v>31</v>
      </c>
      <c r="E177" s="216" t="s">
        <v>210</v>
      </c>
    </row>
    <row r="178" spans="1:5" ht="15" customHeight="1" x14ac:dyDescent="0.2">
      <c r="A178" s="217" t="str">
        <f t="shared" si="2"/>
        <v>INDEC-CM - 31210-32</v>
      </c>
      <c r="B178" s="217">
        <v>31210</v>
      </c>
      <c r="C178" s="91" t="s">
        <v>50</v>
      </c>
      <c r="D178" s="217">
        <v>32</v>
      </c>
      <c r="E178" s="216" t="s">
        <v>211</v>
      </c>
    </row>
    <row r="179" spans="1:5" ht="15" customHeight="1" x14ac:dyDescent="0.2">
      <c r="A179" s="217" t="str">
        <f t="shared" si="2"/>
        <v>INDEC-CM - 41541-11</v>
      </c>
      <c r="B179" s="217">
        <v>41541</v>
      </c>
      <c r="C179" s="91" t="s">
        <v>50</v>
      </c>
      <c r="D179" s="217">
        <v>11</v>
      </c>
      <c r="E179" s="216" t="s">
        <v>212</v>
      </c>
    </row>
    <row r="180" spans="1:5" ht="15" customHeight="1" x14ac:dyDescent="0.2">
      <c r="A180" s="217" t="str">
        <f t="shared" si="2"/>
        <v>INDEC-CM - 34720-11</v>
      </c>
      <c r="B180" s="217">
        <v>34720</v>
      </c>
      <c r="C180" s="91" t="s">
        <v>50</v>
      </c>
      <c r="D180" s="217">
        <v>11</v>
      </c>
      <c r="E180" s="219" t="s">
        <v>213</v>
      </c>
    </row>
    <row r="181" spans="1:5" ht="15" customHeight="1" x14ac:dyDescent="0.2">
      <c r="A181" s="217" t="str">
        <f t="shared" si="2"/>
        <v>INDEC-CM - 47220-11</v>
      </c>
      <c r="B181" s="217">
        <v>47220</v>
      </c>
      <c r="C181" s="91" t="s">
        <v>50</v>
      </c>
      <c r="D181" s="217">
        <v>11</v>
      </c>
      <c r="E181" s="219" t="s">
        <v>214</v>
      </c>
    </row>
    <row r="182" spans="1:5" ht="15" customHeight="1" x14ac:dyDescent="0.2">
      <c r="A182" s="217" t="str">
        <f t="shared" si="2"/>
        <v>INDEC-CM - 31600-81</v>
      </c>
      <c r="B182" s="217">
        <v>31600</v>
      </c>
      <c r="C182" s="91" t="s">
        <v>50</v>
      </c>
      <c r="D182" s="217">
        <v>81</v>
      </c>
      <c r="E182" s="216" t="s">
        <v>215</v>
      </c>
    </row>
    <row r="183" spans="1:5" ht="15" customHeight="1" x14ac:dyDescent="0.2">
      <c r="A183" s="217" t="str">
        <f t="shared" si="2"/>
        <v>INDEC-CM - 42120-31</v>
      </c>
      <c r="B183" s="217">
        <v>42120</v>
      </c>
      <c r="C183" s="91" t="s">
        <v>50</v>
      </c>
      <c r="D183" s="217">
        <v>31</v>
      </c>
      <c r="E183" s="216" t="s">
        <v>216</v>
      </c>
    </row>
    <row r="184" spans="1:5" ht="15" customHeight="1" x14ac:dyDescent="0.2">
      <c r="A184" s="217" t="str">
        <f t="shared" si="2"/>
        <v>INDEC-CM - 35490-21</v>
      </c>
      <c r="B184" s="217">
        <v>35490</v>
      </c>
      <c r="C184" s="91" t="s">
        <v>50</v>
      </c>
      <c r="D184" s="217">
        <v>21</v>
      </c>
      <c r="E184" s="219" t="s">
        <v>217</v>
      </c>
    </row>
    <row r="185" spans="1:5" ht="15" customHeight="1" x14ac:dyDescent="0.2">
      <c r="A185" s="217" t="str">
        <f t="shared" si="2"/>
        <v>INDEC-CM - 31600-41</v>
      </c>
      <c r="B185" s="217">
        <v>31600</v>
      </c>
      <c r="C185" s="91" t="s">
        <v>50</v>
      </c>
      <c r="D185" s="217">
        <v>41</v>
      </c>
      <c r="E185" s="219" t="s">
        <v>218</v>
      </c>
    </row>
    <row r="186" spans="1:5" ht="15" customHeight="1" x14ac:dyDescent="0.2">
      <c r="A186" s="217" t="str">
        <f t="shared" si="2"/>
        <v>INDEC-CM - 42120-21</v>
      </c>
      <c r="B186" s="217">
        <v>42120</v>
      </c>
      <c r="C186" s="91" t="s">
        <v>50</v>
      </c>
      <c r="D186" s="217">
        <v>21</v>
      </c>
      <c r="E186" s="219" t="s">
        <v>219</v>
      </c>
    </row>
    <row r="187" spans="1:5" ht="15" customHeight="1" x14ac:dyDescent="0.2">
      <c r="A187" s="217" t="str">
        <f t="shared" si="2"/>
        <v>INDEC-CM - 42120-22</v>
      </c>
      <c r="B187" s="217">
        <v>42120</v>
      </c>
      <c r="C187" s="91" t="s">
        <v>50</v>
      </c>
      <c r="D187" s="217">
        <v>22</v>
      </c>
      <c r="E187" s="219" t="s">
        <v>220</v>
      </c>
    </row>
    <row r="188" spans="1:5" ht="15" customHeight="1" x14ac:dyDescent="0.2">
      <c r="A188" s="217" t="str">
        <f t="shared" si="2"/>
        <v>INDEC-CM - 31600-33</v>
      </c>
      <c r="B188" s="217">
        <v>31600</v>
      </c>
      <c r="C188" s="91" t="s">
        <v>50</v>
      </c>
      <c r="D188" s="217">
        <v>33</v>
      </c>
      <c r="E188" s="216" t="s">
        <v>221</v>
      </c>
    </row>
    <row r="189" spans="1:5" ht="15" customHeight="1" x14ac:dyDescent="0.2">
      <c r="A189" s="217" t="str">
        <f t="shared" si="2"/>
        <v>INDEC-CM - 31600-32</v>
      </c>
      <c r="B189" s="217">
        <v>31600</v>
      </c>
      <c r="C189" s="91" t="s">
        <v>50</v>
      </c>
      <c r="D189" s="217">
        <v>32</v>
      </c>
      <c r="E189" s="216" t="s">
        <v>222</v>
      </c>
    </row>
    <row r="190" spans="1:5" ht="15" customHeight="1" x14ac:dyDescent="0.2">
      <c r="A190" s="217" t="str">
        <f t="shared" si="2"/>
        <v>INDEC-CM - 31600-31</v>
      </c>
      <c r="B190" s="217">
        <v>31600</v>
      </c>
      <c r="C190" s="91" t="s">
        <v>50</v>
      </c>
      <c r="D190" s="217">
        <v>31</v>
      </c>
      <c r="E190" s="216" t="s">
        <v>223</v>
      </c>
    </row>
    <row r="191" spans="1:5" ht="15" customHeight="1" x14ac:dyDescent="0.2">
      <c r="A191" s="217" t="str">
        <f t="shared" si="2"/>
        <v>INDEC-CM - 42120-11</v>
      </c>
      <c r="B191" s="217">
        <v>42120</v>
      </c>
      <c r="C191" s="91" t="s">
        <v>50</v>
      </c>
      <c r="D191" s="217">
        <v>11</v>
      </c>
      <c r="E191" s="216" t="s">
        <v>224</v>
      </c>
    </row>
    <row r="192" spans="1:5" ht="15" customHeight="1" x14ac:dyDescent="0.2">
      <c r="A192" s="217" t="str">
        <f t="shared" si="2"/>
        <v>INDEC-CM - 31600-23</v>
      </c>
      <c r="B192" s="217">
        <v>31600</v>
      </c>
      <c r="C192" s="91" t="s">
        <v>50</v>
      </c>
      <c r="D192" s="217">
        <v>23</v>
      </c>
      <c r="E192" s="216" t="s">
        <v>225</v>
      </c>
    </row>
    <row r="193" spans="1:5" ht="15" customHeight="1" x14ac:dyDescent="0.2">
      <c r="A193" s="217" t="str">
        <f t="shared" si="2"/>
        <v>INDEC-CM - 31600-22</v>
      </c>
      <c r="B193" s="217">
        <v>31600</v>
      </c>
      <c r="C193" s="91" t="s">
        <v>50</v>
      </c>
      <c r="D193" s="217">
        <v>22</v>
      </c>
      <c r="E193" s="216" t="s">
        <v>226</v>
      </c>
    </row>
    <row r="194" spans="1:5" ht="15" customHeight="1" x14ac:dyDescent="0.2">
      <c r="A194" s="217" t="str">
        <f t="shared" si="2"/>
        <v>INDEC-CM - 31600-21</v>
      </c>
      <c r="B194" s="217">
        <v>31600</v>
      </c>
      <c r="C194" s="91" t="s">
        <v>50</v>
      </c>
      <c r="D194" s="217">
        <v>21</v>
      </c>
      <c r="E194" s="216" t="s">
        <v>227</v>
      </c>
    </row>
    <row r="195" spans="1:5" ht="15" customHeight="1" x14ac:dyDescent="0.2">
      <c r="A195" s="217" t="str">
        <f t="shared" si="2"/>
        <v>INDEC-CM - 41278-33</v>
      </c>
      <c r="B195" s="217">
        <v>41278</v>
      </c>
      <c r="C195" s="91" t="s">
        <v>50</v>
      </c>
      <c r="D195" s="217">
        <v>33</v>
      </c>
      <c r="E195" s="219" t="s">
        <v>228</v>
      </c>
    </row>
    <row r="196" spans="1:5" ht="15" customHeight="1" x14ac:dyDescent="0.2">
      <c r="A196" s="217" t="str">
        <f t="shared" si="2"/>
        <v>INDEC-CM - 36320-33</v>
      </c>
      <c r="B196" s="217">
        <v>36320</v>
      </c>
      <c r="C196" s="91" t="s">
        <v>50</v>
      </c>
      <c r="D196" s="217">
        <v>33</v>
      </c>
      <c r="E196" s="216" t="s">
        <v>229</v>
      </c>
    </row>
    <row r="197" spans="1:5" ht="15" customHeight="1" x14ac:dyDescent="0.2">
      <c r="A197" s="217" t="str">
        <f t="shared" si="2"/>
        <v>INDEC-CM - 48270-11</v>
      </c>
      <c r="B197" s="217">
        <v>48270</v>
      </c>
      <c r="C197" s="91" t="s">
        <v>50</v>
      </c>
      <c r="D197" s="217">
        <v>11</v>
      </c>
      <c r="E197" s="219" t="s">
        <v>230</v>
      </c>
    </row>
    <row r="198" spans="1:5" ht="15" customHeight="1" x14ac:dyDescent="0.2">
      <c r="A198" s="217" t="str">
        <f t="shared" ref="A198:A220" si="3">CONCATENATE("INDEC-CM - ",B198,C198,D198)</f>
        <v>INDEC-CM - 42190-11</v>
      </c>
      <c r="B198" s="217">
        <v>42190</v>
      </c>
      <c r="C198" s="91" t="s">
        <v>50</v>
      </c>
      <c r="D198" s="217">
        <v>11</v>
      </c>
      <c r="E198" s="216" t="s">
        <v>231</v>
      </c>
    </row>
    <row r="199" spans="1:5" ht="15" customHeight="1" x14ac:dyDescent="0.2">
      <c r="A199" s="217" t="str">
        <f t="shared" si="3"/>
        <v>INDEC-CM - 43923-31</v>
      </c>
      <c r="B199" s="217">
        <v>43923</v>
      </c>
      <c r="C199" s="91" t="s">
        <v>50</v>
      </c>
      <c r="D199" s="217">
        <v>31</v>
      </c>
      <c r="E199" s="219" t="s">
        <v>232</v>
      </c>
    </row>
    <row r="200" spans="1:5" ht="15" customHeight="1" x14ac:dyDescent="0.2">
      <c r="A200" s="217" t="str">
        <f t="shared" si="3"/>
        <v>INDEC-CM - 31210-11</v>
      </c>
      <c r="B200" s="217">
        <v>31210</v>
      </c>
      <c r="C200" s="91" t="s">
        <v>50</v>
      </c>
      <c r="D200" s="217">
        <v>11</v>
      </c>
      <c r="E200" s="219" t="s">
        <v>233</v>
      </c>
    </row>
    <row r="201" spans="1:5" ht="15" customHeight="1" x14ac:dyDescent="0.2">
      <c r="A201" s="217" t="str">
        <f t="shared" si="3"/>
        <v>INDEC-CM - 37129-21</v>
      </c>
      <c r="B201" s="217">
        <v>37129</v>
      </c>
      <c r="C201" s="91" t="s">
        <v>50</v>
      </c>
      <c r="D201" s="217">
        <v>21</v>
      </c>
      <c r="E201" s="216" t="s">
        <v>234</v>
      </c>
    </row>
    <row r="202" spans="1:5" ht="15" customHeight="1" x14ac:dyDescent="0.2">
      <c r="A202" s="217" t="str">
        <f t="shared" si="3"/>
        <v>INDEC-CM - 37560-21</v>
      </c>
      <c r="B202" s="217">
        <v>37560</v>
      </c>
      <c r="C202" s="91" t="s">
        <v>50</v>
      </c>
      <c r="D202" s="217">
        <v>21</v>
      </c>
      <c r="E202" s="219" t="s">
        <v>235</v>
      </c>
    </row>
    <row r="203" spans="1:5" ht="15" customHeight="1" x14ac:dyDescent="0.2">
      <c r="A203" s="217" t="str">
        <f t="shared" si="3"/>
        <v>INDEC-CM - 42999-71</v>
      </c>
      <c r="B203" s="217">
        <v>42999</v>
      </c>
      <c r="C203" s="91" t="s">
        <v>50</v>
      </c>
      <c r="D203" s="217">
        <v>71</v>
      </c>
      <c r="E203" s="216" t="s">
        <v>236</v>
      </c>
    </row>
    <row r="204" spans="1:5" ht="15" customHeight="1" x14ac:dyDescent="0.2">
      <c r="A204" s="217" t="str">
        <f t="shared" si="3"/>
        <v>INDEC-CM - 41516-22</v>
      </c>
      <c r="B204" s="217">
        <v>41516</v>
      </c>
      <c r="C204" s="91" t="s">
        <v>50</v>
      </c>
      <c r="D204" s="217">
        <v>22</v>
      </c>
      <c r="E204" s="216" t="s">
        <v>237</v>
      </c>
    </row>
    <row r="205" spans="1:5" ht="15" customHeight="1" x14ac:dyDescent="0.2">
      <c r="A205" s="217" t="str">
        <f t="shared" si="3"/>
        <v>INDEC-CM - 37350-51</v>
      </c>
      <c r="B205" s="217">
        <v>37350</v>
      </c>
      <c r="C205" s="91" t="s">
        <v>50</v>
      </c>
      <c r="D205" s="217">
        <v>51</v>
      </c>
      <c r="E205" s="216" t="s">
        <v>238</v>
      </c>
    </row>
    <row r="206" spans="1:5" ht="15" customHeight="1" x14ac:dyDescent="0.2">
      <c r="A206" s="217" t="str">
        <f t="shared" si="3"/>
        <v>INDEC-CM - 44826-21</v>
      </c>
      <c r="B206" s="217">
        <v>44826</v>
      </c>
      <c r="C206" s="91" t="s">
        <v>50</v>
      </c>
      <c r="D206" s="217">
        <v>21</v>
      </c>
      <c r="E206" s="216" t="s">
        <v>239</v>
      </c>
    </row>
    <row r="207" spans="1:5" ht="15" customHeight="1" x14ac:dyDescent="0.2">
      <c r="A207" s="217" t="str">
        <f t="shared" si="3"/>
        <v>INDEC-CM - 31210-22</v>
      </c>
      <c r="B207" s="217">
        <v>31210</v>
      </c>
      <c r="C207" s="91" t="s">
        <v>50</v>
      </c>
      <c r="D207" s="217">
        <v>22</v>
      </c>
      <c r="E207" s="216" t="s">
        <v>240</v>
      </c>
    </row>
    <row r="208" spans="1:5" ht="15" customHeight="1" x14ac:dyDescent="0.2">
      <c r="A208" s="217" t="str">
        <f t="shared" si="3"/>
        <v>INDEC-CM - 31100-11</v>
      </c>
      <c r="B208" s="217">
        <v>31100</v>
      </c>
      <c r="C208" s="91" t="s">
        <v>50</v>
      </c>
      <c r="D208" s="217">
        <v>11</v>
      </c>
      <c r="E208" s="216" t="s">
        <v>241</v>
      </c>
    </row>
    <row r="209" spans="1:496" ht="15" customHeight="1" x14ac:dyDescent="0.2">
      <c r="A209" s="217" t="str">
        <f t="shared" si="3"/>
        <v>INDEC-CM - 46212-53</v>
      </c>
      <c r="B209" s="217">
        <v>46212</v>
      </c>
      <c r="C209" s="91" t="s">
        <v>50</v>
      </c>
      <c r="D209" s="217">
        <v>53</v>
      </c>
      <c r="E209" s="216" t="s">
        <v>242</v>
      </c>
    </row>
    <row r="210" spans="1:496" ht="15" customHeight="1" x14ac:dyDescent="0.2">
      <c r="A210" s="217" t="str">
        <f t="shared" si="3"/>
        <v>INDEC-CM - 46212-52</v>
      </c>
      <c r="B210" s="217">
        <v>46212</v>
      </c>
      <c r="C210" s="91" t="s">
        <v>50</v>
      </c>
      <c r="D210" s="217">
        <v>52</v>
      </c>
      <c r="E210" s="219" t="s">
        <v>243</v>
      </c>
    </row>
    <row r="211" spans="1:496" ht="15" customHeight="1" x14ac:dyDescent="0.2">
      <c r="A211" s="217" t="str">
        <f t="shared" si="3"/>
        <v>INDEC-CM - 15400-21</v>
      </c>
      <c r="B211" s="217">
        <v>15400</v>
      </c>
      <c r="C211" s="91" t="s">
        <v>50</v>
      </c>
      <c r="D211" s="217">
        <v>21</v>
      </c>
      <c r="E211" s="216" t="s">
        <v>244</v>
      </c>
    </row>
    <row r="212" spans="1:496" ht="15" customHeight="1" x14ac:dyDescent="0.2">
      <c r="A212" s="217" t="str">
        <f t="shared" si="3"/>
        <v>INDEC-CM - 43240-11</v>
      </c>
      <c r="B212" s="217">
        <v>43240</v>
      </c>
      <c r="C212" s="91" t="s">
        <v>50</v>
      </c>
      <c r="D212" s="217">
        <v>11</v>
      </c>
      <c r="E212" s="216" t="s">
        <v>245</v>
      </c>
    </row>
    <row r="213" spans="1:496" ht="15" customHeight="1" x14ac:dyDescent="0.2">
      <c r="A213" s="217" t="str">
        <f t="shared" si="3"/>
        <v>INDEC-CM - 31600-42</v>
      </c>
      <c r="B213" s="217">
        <v>31600</v>
      </c>
      <c r="C213" s="91" t="s">
        <v>50</v>
      </c>
      <c r="D213" s="217">
        <v>42</v>
      </c>
      <c r="E213" s="219" t="s">
        <v>246</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1" t="s">
        <v>50</v>
      </c>
      <c r="D217" s="217">
        <v>11</v>
      </c>
      <c r="E217" s="216" t="s">
        <v>247</v>
      </c>
    </row>
    <row r="218" spans="1:496" ht="15" customHeight="1" x14ac:dyDescent="0.2">
      <c r="A218" s="217" t="str">
        <f t="shared" si="3"/>
        <v>INDEC-CM - 37410-11</v>
      </c>
      <c r="B218" s="217">
        <v>37410</v>
      </c>
      <c r="C218" s="91" t="s">
        <v>50</v>
      </c>
      <c r="D218" s="217">
        <v>11</v>
      </c>
      <c r="E218" s="216" t="s">
        <v>248</v>
      </c>
    </row>
    <row r="219" spans="1:496" ht="15" customHeight="1" x14ac:dyDescent="0.2">
      <c r="A219" s="217" t="str">
        <f t="shared" si="3"/>
        <v>INDEC-CM - 31210-33</v>
      </c>
      <c r="B219" s="217">
        <v>31210</v>
      </c>
      <c r="C219" s="91" t="s">
        <v>50</v>
      </c>
      <c r="D219" s="217">
        <v>33</v>
      </c>
      <c r="E219" s="216" t="s">
        <v>249</v>
      </c>
    </row>
    <row r="220" spans="1:496" ht="15" customHeight="1" x14ac:dyDescent="0.2">
      <c r="A220" s="217" t="str">
        <f t="shared" si="3"/>
        <v>INDEC-CM - 37540-21</v>
      </c>
      <c r="B220" s="217">
        <v>37540</v>
      </c>
      <c r="C220" s="91" t="s">
        <v>50</v>
      </c>
      <c r="D220" s="217">
        <v>21</v>
      </c>
      <c r="E220" s="216" t="s">
        <v>250</v>
      </c>
    </row>
    <row r="223" spans="1:496" ht="15" customHeight="1" x14ac:dyDescent="0.2">
      <c r="A223" s="224"/>
      <c r="B223" s="215" t="s">
        <v>481</v>
      </c>
      <c r="C223" s="224"/>
      <c r="D223" s="225"/>
      <c r="E223" s="224"/>
    </row>
    <row r="224" spans="1:496" ht="15" customHeight="1" x14ac:dyDescent="0.2">
      <c r="A224" s="224"/>
      <c r="B224" s="226"/>
      <c r="C224" s="224"/>
      <c r="D224" s="225"/>
      <c r="E224" s="224"/>
    </row>
    <row r="225" spans="1:5" ht="15" customHeight="1" x14ac:dyDescent="0.2">
      <c r="A225" s="424" t="s">
        <v>317</v>
      </c>
      <c r="B225" s="424" t="s">
        <v>47</v>
      </c>
      <c r="C225" s="424"/>
      <c r="D225" s="424"/>
      <c r="E225" s="424" t="s">
        <v>48</v>
      </c>
    </row>
    <row r="226" spans="1:5" ht="15" customHeight="1" x14ac:dyDescent="0.2">
      <c r="A226" s="424"/>
      <c r="B226" s="424" t="s">
        <v>49</v>
      </c>
      <c r="C226" s="424"/>
      <c r="D226" s="424"/>
      <c r="E226" s="424"/>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50</v>
      </c>
      <c r="D228" s="225">
        <v>0</v>
      </c>
      <c r="E228" s="224" t="s">
        <v>482</v>
      </c>
    </row>
    <row r="229" spans="1:5" ht="15" customHeight="1" x14ac:dyDescent="0.2">
      <c r="A229" s="217" t="str">
        <f>CONCATENATE("INDEC-CM - ",B229,C229,D229)</f>
        <v>INDEC-CM - 31600-6</v>
      </c>
      <c r="B229" s="225">
        <v>31600</v>
      </c>
      <c r="C229" s="228" t="s">
        <v>50</v>
      </c>
      <c r="D229" s="225">
        <v>6</v>
      </c>
      <c r="E229" s="224" t="s">
        <v>483</v>
      </c>
    </row>
    <row r="230" spans="1:5" ht="15" customHeight="1" x14ac:dyDescent="0.2">
      <c r="A230" s="217" t="str">
        <f>CONCATENATE("INDEC-CM - ",B230,C230,D230)</f>
        <v>INDEC-CM - 41278-0</v>
      </c>
      <c r="B230" s="225">
        <v>41278</v>
      </c>
      <c r="C230" s="228" t="s">
        <v>50</v>
      </c>
      <c r="D230" s="225">
        <v>0</v>
      </c>
      <c r="E230" s="224" t="s">
        <v>484</v>
      </c>
    </row>
    <row r="231" spans="1:5" ht="15" customHeight="1" x14ac:dyDescent="0.2">
      <c r="A231" s="217" t="str">
        <f>CONCATENATE("INDEC-CM - ",B231,C231,D231)</f>
        <v>INDEC-CM - 31600-7</v>
      </c>
      <c r="B231" s="225">
        <v>31600</v>
      </c>
      <c r="C231" s="228" t="s">
        <v>50</v>
      </c>
      <c r="D231" s="225">
        <v>7</v>
      </c>
      <c r="E231" s="224" t="s">
        <v>485</v>
      </c>
    </row>
    <row r="232" spans="1:5" ht="15" customHeight="1" x14ac:dyDescent="0.2">
      <c r="A232" s="217" t="str">
        <f>CONCATENATE("INDEC-CM - ",B232,C232,D232)</f>
        <v>INDEC-CM - 42120-41/42/51</v>
      </c>
      <c r="B232" s="225">
        <v>42120</v>
      </c>
      <c r="C232" s="228" t="s">
        <v>50</v>
      </c>
      <c r="D232" s="225" t="s">
        <v>486</v>
      </c>
      <c r="E232" s="224" t="s">
        <v>487</v>
      </c>
    </row>
    <row r="235" spans="1:5" ht="15" customHeight="1" x14ac:dyDescent="0.2">
      <c r="A235" s="215"/>
      <c r="B235" s="215" t="s">
        <v>489</v>
      </c>
      <c r="C235" s="214"/>
      <c r="D235" s="215"/>
      <c r="E235" s="215"/>
    </row>
    <row r="236" spans="1:5" ht="15" customHeight="1" x14ac:dyDescent="0.2">
      <c r="A236" s="219"/>
      <c r="D236" s="229"/>
    </row>
    <row r="237" spans="1:5" ht="15" customHeight="1" x14ac:dyDescent="0.2">
      <c r="A237" s="424" t="s">
        <v>317</v>
      </c>
      <c r="B237" s="424" t="s">
        <v>47</v>
      </c>
      <c r="C237" s="424"/>
      <c r="D237" s="424"/>
      <c r="E237" s="424" t="s">
        <v>306</v>
      </c>
    </row>
    <row r="238" spans="1:5" ht="15" customHeight="1" x14ac:dyDescent="0.2">
      <c r="A238" s="424"/>
      <c r="B238" s="424"/>
      <c r="C238" s="424"/>
      <c r="D238" s="424"/>
      <c r="E238" s="424"/>
    </row>
    <row r="239" spans="1:5" ht="15" customHeight="1" x14ac:dyDescent="0.2">
      <c r="E239" s="230" t="s">
        <v>254</v>
      </c>
    </row>
    <row r="240" spans="1:5" ht="15" customHeight="1" x14ac:dyDescent="0.2">
      <c r="E240" s="230"/>
    </row>
    <row r="241" spans="1:5" ht="15" customHeight="1" x14ac:dyDescent="0.2">
      <c r="A241" s="219"/>
      <c r="D241" s="229"/>
      <c r="E241" s="214" t="s">
        <v>307</v>
      </c>
    </row>
    <row r="242" spans="1:5" ht="15" customHeight="1" x14ac:dyDescent="0.2">
      <c r="A242" s="219"/>
      <c r="D242" s="229"/>
      <c r="E242" s="214"/>
    </row>
    <row r="243" spans="1:5" ht="15" customHeight="1" x14ac:dyDescent="0.2">
      <c r="B243" s="229"/>
      <c r="E243" s="214" t="s">
        <v>308</v>
      </c>
    </row>
    <row r="244" spans="1:5" ht="15" customHeight="1" x14ac:dyDescent="0.2">
      <c r="A244" s="217" t="str">
        <f>CONCATENATE("INDEC-MO - ",B244,C244,D244)</f>
        <v>INDEC-MO - 51560-11</v>
      </c>
      <c r="B244" s="217">
        <v>51560</v>
      </c>
      <c r="C244" s="216" t="s">
        <v>50</v>
      </c>
      <c r="D244" s="217">
        <v>11</v>
      </c>
      <c r="E244" s="91" t="s">
        <v>1056</v>
      </c>
    </row>
    <row r="245" spans="1:5" ht="15" customHeight="1" x14ac:dyDescent="0.2">
      <c r="A245" s="217" t="str">
        <f>CONCATENATE("INDEC-MO - ",B245,C245,D245)</f>
        <v>INDEC-MO - 51560-12</v>
      </c>
      <c r="B245" s="217">
        <v>51560</v>
      </c>
      <c r="C245" s="216" t="s">
        <v>50</v>
      </c>
      <c r="D245" s="217">
        <v>12</v>
      </c>
      <c r="E245" s="91" t="s">
        <v>999</v>
      </c>
    </row>
    <row r="246" spans="1:5" ht="15" customHeight="1" x14ac:dyDescent="0.2">
      <c r="A246" s="217" t="str">
        <f>CONCATENATE("INDEC-MO - ",B246,C246,D246)</f>
        <v>INDEC-MO - 51560-13</v>
      </c>
      <c r="B246" s="217">
        <v>51560</v>
      </c>
      <c r="C246" s="216" t="s">
        <v>50</v>
      </c>
      <c r="D246" s="217">
        <v>13</v>
      </c>
      <c r="E246" s="91" t="s">
        <v>1057</v>
      </c>
    </row>
    <row r="247" spans="1:5" ht="15" customHeight="1" x14ac:dyDescent="0.2">
      <c r="A247" s="217" t="str">
        <f>CONCATENATE("INDEC-MO - ",B247,C247,D247)</f>
        <v>INDEC-MO - 51560-14</v>
      </c>
      <c r="B247" s="217">
        <v>51560</v>
      </c>
      <c r="C247" s="216" t="s">
        <v>50</v>
      </c>
      <c r="D247" s="217">
        <v>14</v>
      </c>
      <c r="E247" s="91" t="s">
        <v>610</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50</v>
      </c>
      <c r="D249" s="217">
        <v>32</v>
      </c>
      <c r="E249" s="214" t="s">
        <v>309</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50</v>
      </c>
      <c r="D251" s="217">
        <v>1</v>
      </c>
      <c r="E251" s="230" t="s">
        <v>310</v>
      </c>
    </row>
    <row r="252" spans="1:5" ht="15" customHeight="1" x14ac:dyDescent="0.2">
      <c r="A252" s="217" t="str">
        <f>CONCATENATE(B252,C252,D252)</f>
        <v/>
      </c>
    </row>
    <row r="253" spans="1:5" ht="15" customHeight="1" x14ac:dyDescent="0.2">
      <c r="A253" s="217" t="str">
        <f>CONCATENATE(B253,C253,D253)</f>
        <v/>
      </c>
      <c r="E253" s="230" t="s">
        <v>311</v>
      </c>
    </row>
    <row r="254" spans="1:5" ht="15" customHeight="1" x14ac:dyDescent="0.2">
      <c r="A254" s="217" t="str">
        <f t="shared" ref="A254:A259" si="4">CONCATENATE("INDEC-MO - ",B254,C254,D254)</f>
        <v>INDEC-MO - 51641-1</v>
      </c>
      <c r="B254" s="217">
        <v>51641</v>
      </c>
      <c r="C254" s="216" t="s">
        <v>50</v>
      </c>
      <c r="D254" s="217">
        <v>1</v>
      </c>
      <c r="E254" s="91" t="s">
        <v>312</v>
      </c>
    </row>
    <row r="255" spans="1:5" ht="15" customHeight="1" x14ac:dyDescent="0.2">
      <c r="A255" s="217" t="str">
        <f t="shared" si="4"/>
        <v>INDEC-MO - 51620-1</v>
      </c>
      <c r="B255" s="217">
        <v>51620</v>
      </c>
      <c r="C255" s="216" t="s">
        <v>50</v>
      </c>
      <c r="D255" s="217">
        <v>1</v>
      </c>
      <c r="E255" s="91" t="s">
        <v>313</v>
      </c>
    </row>
    <row r="256" spans="1:5" ht="15" customHeight="1" x14ac:dyDescent="0.2">
      <c r="A256" s="217" t="str">
        <f t="shared" si="4"/>
        <v>INDEC-MO - 51690-1</v>
      </c>
      <c r="B256" s="217">
        <v>51690</v>
      </c>
      <c r="C256" s="216" t="s">
        <v>50</v>
      </c>
      <c r="D256" s="217">
        <v>1</v>
      </c>
      <c r="E256" s="91" t="s">
        <v>314</v>
      </c>
    </row>
    <row r="257" spans="1:496" ht="15" customHeight="1" x14ac:dyDescent="0.2">
      <c r="A257" s="217" t="str">
        <f t="shared" si="4"/>
        <v>INDEC-MO - 51630-1</v>
      </c>
      <c r="B257" s="217">
        <v>51630</v>
      </c>
      <c r="C257" s="216" t="s">
        <v>50</v>
      </c>
      <c r="D257" s="217">
        <v>1</v>
      </c>
      <c r="E257" s="91" t="s">
        <v>315</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50</v>
      </c>
      <c r="D259" s="217">
        <v>1</v>
      </c>
      <c r="E259" s="91" t="s">
        <v>316</v>
      </c>
    </row>
    <row r="262" spans="1:496" ht="15" customHeight="1" x14ac:dyDescent="0.2">
      <c r="A262" s="226"/>
      <c r="B262" s="215" t="s">
        <v>490</v>
      </c>
      <c r="C262" s="224"/>
      <c r="D262" s="225"/>
      <c r="E262" s="225"/>
    </row>
    <row r="263" spans="1:496" ht="15" customHeight="1" x14ac:dyDescent="0.2">
      <c r="A263" s="231"/>
      <c r="B263" s="225"/>
      <c r="C263" s="224"/>
      <c r="D263" s="232"/>
      <c r="E263" s="224"/>
    </row>
    <row r="264" spans="1:496" ht="15" customHeight="1" x14ac:dyDescent="0.2">
      <c r="A264" s="424" t="s">
        <v>317</v>
      </c>
      <c r="B264" s="424" t="s">
        <v>47</v>
      </c>
      <c r="C264" s="424"/>
      <c r="D264" s="424"/>
      <c r="E264" s="424" t="s">
        <v>306</v>
      </c>
    </row>
    <row r="265" spans="1:496" ht="15" customHeight="1" x14ac:dyDescent="0.2">
      <c r="A265" s="424"/>
      <c r="B265" s="424"/>
      <c r="C265" s="424"/>
      <c r="D265" s="424"/>
      <c r="E265" s="424"/>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50</v>
      </c>
      <c r="D267" s="217">
        <v>1</v>
      </c>
      <c r="E267" s="228" t="s">
        <v>491</v>
      </c>
    </row>
    <row r="268" spans="1:496" ht="15" customHeight="1" x14ac:dyDescent="0.2">
      <c r="A268" s="224"/>
      <c r="B268" s="225"/>
      <c r="C268" s="224"/>
      <c r="D268" s="225"/>
      <c r="E268" s="224"/>
    </row>
    <row r="271" spans="1:496" ht="15" customHeight="1" x14ac:dyDescent="0.2">
      <c r="A271" s="214"/>
      <c r="B271" s="215" t="s">
        <v>318</v>
      </c>
      <c r="C271" s="214"/>
      <c r="D271" s="215"/>
    </row>
    <row r="273" spans="1:496" ht="15" customHeight="1" x14ac:dyDescent="0.2">
      <c r="A273" s="424" t="s">
        <v>317</v>
      </c>
      <c r="B273" s="424" t="s">
        <v>47</v>
      </c>
      <c r="C273" s="424"/>
      <c r="D273" s="424"/>
      <c r="E273" s="424" t="s">
        <v>319</v>
      </c>
    </row>
    <row r="274" spans="1:496" ht="15" customHeight="1" x14ac:dyDescent="0.2">
      <c r="A274" s="424"/>
      <c r="B274" s="424" t="s">
        <v>49</v>
      </c>
      <c r="C274" s="424"/>
      <c r="D274" s="424"/>
      <c r="E274" s="424"/>
    </row>
    <row r="275" spans="1:496" ht="15" customHeight="1" x14ac:dyDescent="0.2">
      <c r="E275" s="218"/>
    </row>
    <row r="276" spans="1:496" ht="15" customHeight="1" x14ac:dyDescent="0.2">
      <c r="A276" s="217" t="str">
        <f t="shared" ref="A276:A283" si="5">CONCATENATE("INDEC-EC - ",B276,C276,D276)</f>
        <v>INDEC-EC - 43520-11</v>
      </c>
      <c r="B276" s="217">
        <v>43520</v>
      </c>
      <c r="C276" s="91" t="s">
        <v>50</v>
      </c>
      <c r="D276" s="217">
        <v>11</v>
      </c>
      <c r="E276" s="91" t="s">
        <v>320</v>
      </c>
    </row>
    <row r="277" spans="1:496" ht="15" customHeight="1" x14ac:dyDescent="0.2">
      <c r="A277" s="217" t="str">
        <f t="shared" si="5"/>
        <v>INDEC-EC - 44440-2</v>
      </c>
      <c r="B277" s="217">
        <v>44440</v>
      </c>
      <c r="C277" s="91" t="s">
        <v>50</v>
      </c>
      <c r="D277" s="217">
        <v>2</v>
      </c>
      <c r="E277" s="91" t="s">
        <v>321</v>
      </c>
    </row>
    <row r="278" spans="1:496" ht="15" customHeight="1" x14ac:dyDescent="0.2">
      <c r="A278" s="217" t="str">
        <f t="shared" si="5"/>
        <v>INDEC-EC - 44221-11</v>
      </c>
      <c r="B278" s="217">
        <v>44221</v>
      </c>
      <c r="C278" s="91" t="s">
        <v>50</v>
      </c>
      <c r="D278" s="217">
        <v>11</v>
      </c>
      <c r="E278" s="91" t="s">
        <v>322</v>
      </c>
    </row>
    <row r="279" spans="1:496" ht="15" customHeight="1" x14ac:dyDescent="0.2">
      <c r="A279" s="217" t="str">
        <f t="shared" si="5"/>
        <v>INDEC-EC - 44221-12</v>
      </c>
      <c r="B279" s="217">
        <v>44221</v>
      </c>
      <c r="C279" s="91" t="s">
        <v>50</v>
      </c>
      <c r="D279" s="217">
        <v>12</v>
      </c>
      <c r="E279" s="91" t="s">
        <v>323</v>
      </c>
    </row>
    <row r="280" spans="1:496" ht="15" customHeight="1" x14ac:dyDescent="0.2">
      <c r="A280" s="217" t="str">
        <f t="shared" si="5"/>
        <v>INDEC-EC - 43520-21</v>
      </c>
      <c r="B280" s="217">
        <v>43520</v>
      </c>
      <c r="C280" s="91" t="s">
        <v>50</v>
      </c>
      <c r="D280" s="217">
        <v>21</v>
      </c>
      <c r="E280" s="91" t="s">
        <v>324</v>
      </c>
    </row>
    <row r="281" spans="1:496" ht="15" customHeight="1" x14ac:dyDescent="0.2">
      <c r="A281" s="217" t="str">
        <f t="shared" si="5"/>
        <v>INDEC-EC - 44231-21</v>
      </c>
      <c r="B281" s="217">
        <v>44231</v>
      </c>
      <c r="C281" s="91" t="s">
        <v>50</v>
      </c>
      <c r="D281" s="217">
        <v>21</v>
      </c>
      <c r="E281" s="91" t="s">
        <v>325</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1" t="s">
        <v>50</v>
      </c>
      <c r="D283" s="217">
        <v>11</v>
      </c>
      <c r="E283" s="91" t="s">
        <v>326</v>
      </c>
    </row>
    <row r="286" spans="1:496" ht="15" customHeight="1" x14ac:dyDescent="0.2">
      <c r="A286" s="214"/>
      <c r="B286" s="215" t="s">
        <v>327</v>
      </c>
      <c r="C286" s="214"/>
      <c r="D286" s="215"/>
    </row>
    <row r="288" spans="1:496" ht="15" customHeight="1" x14ac:dyDescent="0.2">
      <c r="A288" s="424" t="s">
        <v>317</v>
      </c>
      <c r="B288" s="424" t="s">
        <v>47</v>
      </c>
      <c r="C288" s="424"/>
      <c r="D288" s="424"/>
      <c r="E288" s="424" t="s">
        <v>328</v>
      </c>
    </row>
    <row r="289" spans="1:5" ht="15" customHeight="1" x14ac:dyDescent="0.2">
      <c r="A289" s="424"/>
      <c r="B289" s="424" t="s">
        <v>49</v>
      </c>
      <c r="C289" s="424"/>
      <c r="D289" s="424"/>
      <c r="E289" s="424"/>
    </row>
    <row r="290" spans="1:5" ht="15" customHeight="1" x14ac:dyDescent="0.2">
      <c r="E290" s="218"/>
    </row>
    <row r="291" spans="1:5" ht="15" customHeight="1" x14ac:dyDescent="0.2">
      <c r="A291" s="217" t="str">
        <f t="shared" ref="A291:A298" si="6">CONCATENATE("INDEC-SA - ",B291,C291,D291)</f>
        <v>INDEC-SA - 83107-1</v>
      </c>
      <c r="B291" s="217">
        <v>83107</v>
      </c>
      <c r="C291" s="216" t="s">
        <v>50</v>
      </c>
      <c r="D291" s="217">
        <v>1</v>
      </c>
      <c r="E291" s="216" t="s">
        <v>329</v>
      </c>
    </row>
    <row r="292" spans="1:5" ht="15" customHeight="1" x14ac:dyDescent="0.2">
      <c r="A292" s="217" t="str">
        <f t="shared" si="6"/>
        <v>INDEC-SA - 71240-21</v>
      </c>
      <c r="B292" s="217">
        <v>71240</v>
      </c>
      <c r="C292" s="216" t="s">
        <v>50</v>
      </c>
      <c r="D292" s="217">
        <v>21</v>
      </c>
      <c r="E292" s="216" t="s">
        <v>330</v>
      </c>
    </row>
    <row r="293" spans="1:5" ht="15" customHeight="1" x14ac:dyDescent="0.2">
      <c r="A293" s="217" t="str">
        <f t="shared" si="6"/>
        <v>INDEC-SA - 71240-31</v>
      </c>
      <c r="B293" s="217">
        <v>71240</v>
      </c>
      <c r="C293" s="216" t="s">
        <v>50</v>
      </c>
      <c r="D293" s="217">
        <v>31</v>
      </c>
      <c r="E293" s="216" t="s">
        <v>331</v>
      </c>
    </row>
    <row r="294" spans="1:5" ht="15" customHeight="1" x14ac:dyDescent="0.2">
      <c r="A294" s="217" t="str">
        <f t="shared" si="6"/>
        <v>INDEC-SA - 71240-11</v>
      </c>
      <c r="B294" s="217">
        <v>71240</v>
      </c>
      <c r="C294" s="216" t="s">
        <v>50</v>
      </c>
      <c r="D294" s="217">
        <v>11</v>
      </c>
      <c r="E294" s="216" t="s">
        <v>332</v>
      </c>
    </row>
    <row r="295" spans="1:5" ht="15" customHeight="1" x14ac:dyDescent="0.2">
      <c r="A295" s="217" t="str">
        <f t="shared" si="6"/>
        <v>INDEC-SA - 74110-11</v>
      </c>
      <c r="B295" s="217">
        <v>74110</v>
      </c>
      <c r="C295" s="216" t="s">
        <v>50</v>
      </c>
      <c r="D295" s="217">
        <v>11</v>
      </c>
      <c r="E295" s="216" t="s">
        <v>333</v>
      </c>
    </row>
    <row r="296" spans="1:5" ht="15" customHeight="1" x14ac:dyDescent="0.2">
      <c r="A296" s="217" t="str">
        <f t="shared" si="6"/>
        <v>INDEC-SA - 71233-11</v>
      </c>
      <c r="B296" s="217">
        <v>71233</v>
      </c>
      <c r="C296" s="216" t="s">
        <v>50</v>
      </c>
      <c r="D296" s="217">
        <v>11</v>
      </c>
      <c r="E296" s="216" t="s">
        <v>334</v>
      </c>
    </row>
    <row r="297" spans="1:5" ht="15" customHeight="1" x14ac:dyDescent="0.2">
      <c r="A297" s="217" t="str">
        <f t="shared" si="6"/>
        <v>INDEC-SA - 51800-11</v>
      </c>
      <c r="B297" s="217">
        <v>51800</v>
      </c>
      <c r="C297" s="216" t="s">
        <v>50</v>
      </c>
      <c r="D297" s="217">
        <v>11</v>
      </c>
      <c r="E297" s="234" t="s">
        <v>335</v>
      </c>
    </row>
    <row r="298" spans="1:5" ht="15" customHeight="1" x14ac:dyDescent="0.2">
      <c r="A298" s="217" t="str">
        <f t="shared" si="6"/>
        <v>INDEC-SA - 51800-21</v>
      </c>
      <c r="B298" s="217">
        <v>51800</v>
      </c>
      <c r="C298" s="216" t="s">
        <v>50</v>
      </c>
      <c r="D298" s="217">
        <v>21</v>
      </c>
      <c r="E298" s="216" t="s">
        <v>336</v>
      </c>
    </row>
    <row r="301" spans="1:5" ht="15" customHeight="1" x14ac:dyDescent="0.2">
      <c r="A301" s="235"/>
      <c r="B301" s="215" t="s">
        <v>449</v>
      </c>
      <c r="C301" s="235"/>
      <c r="D301" s="236"/>
      <c r="E301" s="235"/>
    </row>
    <row r="303" spans="1:5" ht="15" customHeight="1" x14ac:dyDescent="0.2">
      <c r="A303" s="424" t="s">
        <v>317</v>
      </c>
      <c r="B303" s="424" t="s">
        <v>47</v>
      </c>
      <c r="C303" s="424"/>
      <c r="D303" s="424"/>
      <c r="E303" s="424" t="s">
        <v>48</v>
      </c>
    </row>
    <row r="304" spans="1:5" ht="15" customHeight="1" x14ac:dyDescent="0.2">
      <c r="A304" s="424"/>
      <c r="B304" s="424" t="s">
        <v>49</v>
      </c>
      <c r="C304" s="424"/>
      <c r="D304" s="424"/>
      <c r="E304" s="424"/>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50</v>
      </c>
      <c r="D306" s="217">
        <v>1</v>
      </c>
      <c r="E306" s="237" t="s">
        <v>337</v>
      </c>
    </row>
    <row r="307" spans="1:496" ht="15" customHeight="1" x14ac:dyDescent="0.2">
      <c r="A307" s="217" t="str">
        <f t="shared" si="7"/>
        <v>INDEC-PB - 42120-2</v>
      </c>
      <c r="B307" s="217">
        <v>42120</v>
      </c>
      <c r="C307" s="216" t="s">
        <v>50</v>
      </c>
      <c r="D307" s="217">
        <v>2</v>
      </c>
      <c r="E307" s="237" t="s">
        <v>338</v>
      </c>
    </row>
    <row r="308" spans="1:496" ht="15" customHeight="1" x14ac:dyDescent="0.2">
      <c r="A308" s="217" t="str">
        <f t="shared" si="7"/>
        <v>INDEC-PB - 37910-1</v>
      </c>
      <c r="B308" s="217">
        <v>37910</v>
      </c>
      <c r="C308" s="216" t="s">
        <v>50</v>
      </c>
      <c r="D308" s="217">
        <v>1</v>
      </c>
      <c r="E308" s="237" t="s">
        <v>339</v>
      </c>
    </row>
    <row r="309" spans="1:496" ht="15" customHeight="1" x14ac:dyDescent="0.2">
      <c r="A309" s="217" t="str">
        <f t="shared" si="7"/>
        <v>INDEC-PB - 42921-4</v>
      </c>
      <c r="B309" s="217">
        <v>42921</v>
      </c>
      <c r="C309" s="216" t="s">
        <v>50</v>
      </c>
      <c r="D309" s="217">
        <v>4</v>
      </c>
      <c r="E309" s="237" t="s">
        <v>340</v>
      </c>
    </row>
    <row r="310" spans="1:496" ht="15" customHeight="1" x14ac:dyDescent="0.2">
      <c r="A310" s="217" t="str">
        <f t="shared" si="7"/>
        <v>INDEC-PB - 44251-1</v>
      </c>
      <c r="B310" s="217">
        <v>44251</v>
      </c>
      <c r="C310" s="216" t="s">
        <v>50</v>
      </c>
      <c r="D310" s="217">
        <v>1</v>
      </c>
      <c r="E310" s="237" t="s">
        <v>341</v>
      </c>
    </row>
    <row r="311" spans="1:496" ht="15" customHeight="1" x14ac:dyDescent="0.2">
      <c r="A311" s="217" t="str">
        <f t="shared" si="7"/>
        <v>INDEC-PB - 42922-1</v>
      </c>
      <c r="B311" s="217">
        <v>42922</v>
      </c>
      <c r="C311" s="216" t="s">
        <v>50</v>
      </c>
      <c r="D311" s="217">
        <v>1</v>
      </c>
      <c r="E311" s="237" t="s">
        <v>342</v>
      </c>
    </row>
    <row r="312" spans="1:496" ht="15" customHeight="1" x14ac:dyDescent="0.2">
      <c r="A312" s="217" t="str">
        <f t="shared" si="7"/>
        <v>INDEC-PB - 33380-1</v>
      </c>
      <c r="B312" s="217">
        <v>33380</v>
      </c>
      <c r="C312" s="216" t="s">
        <v>50</v>
      </c>
      <c r="D312" s="217">
        <v>1</v>
      </c>
      <c r="E312" s="237" t="s">
        <v>343</v>
      </c>
    </row>
    <row r="313" spans="1:496" ht="15" customHeight="1" x14ac:dyDescent="0.2">
      <c r="A313" s="217" t="str">
        <f t="shared" si="7"/>
        <v>INDEC-PB - 49229-1</v>
      </c>
      <c r="B313" s="217">
        <v>49229</v>
      </c>
      <c r="C313" s="216" t="s">
        <v>50</v>
      </c>
      <c r="D313" s="217">
        <v>1</v>
      </c>
      <c r="E313" s="237" t="s">
        <v>344</v>
      </c>
    </row>
    <row r="314" spans="1:496" ht="15" customHeight="1" x14ac:dyDescent="0.2">
      <c r="A314" s="217" t="str">
        <f t="shared" si="7"/>
        <v>INDEC-PB - 46420-1</v>
      </c>
      <c r="B314" s="217">
        <v>46420</v>
      </c>
      <c r="C314" s="216" t="s">
        <v>50</v>
      </c>
      <c r="D314" s="217">
        <v>1</v>
      </c>
      <c r="E314" s="237" t="s">
        <v>345</v>
      </c>
    </row>
    <row r="315" spans="1:496" ht="15" customHeight="1" x14ac:dyDescent="0.2">
      <c r="A315" s="217" t="str">
        <f t="shared" si="7"/>
        <v>INDEC-PB - 41263-1</v>
      </c>
      <c r="B315" s="217">
        <v>41263</v>
      </c>
      <c r="C315" s="216" t="s">
        <v>50</v>
      </c>
      <c r="D315" s="217">
        <v>1</v>
      </c>
      <c r="E315" s="237" t="s">
        <v>346</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50</v>
      </c>
      <c r="D317" s="217">
        <v>1</v>
      </c>
      <c r="E317" s="237" t="s">
        <v>347</v>
      </c>
    </row>
    <row r="318" spans="1:496" ht="15" customHeight="1" x14ac:dyDescent="0.2">
      <c r="A318" s="217" t="str">
        <f t="shared" si="7"/>
        <v>INDEC-PB - 15400-1</v>
      </c>
      <c r="B318" s="217">
        <v>15400</v>
      </c>
      <c r="C318" s="216" t="s">
        <v>50</v>
      </c>
      <c r="D318" s="217">
        <v>1</v>
      </c>
      <c r="E318" s="237" t="s">
        <v>348</v>
      </c>
    </row>
    <row r="319" spans="1:496" ht="15" customHeight="1" x14ac:dyDescent="0.2">
      <c r="A319" s="217" t="str">
        <f t="shared" si="7"/>
        <v>INDEC-PB - 15310-1</v>
      </c>
      <c r="B319" s="217">
        <v>15310</v>
      </c>
      <c r="C319" s="216" t="s">
        <v>50</v>
      </c>
      <c r="D319" s="217">
        <v>1</v>
      </c>
      <c r="E319" s="237" t="s">
        <v>349</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50</v>
      </c>
      <c r="D322" s="217">
        <v>1</v>
      </c>
      <c r="E322" s="237" t="s">
        <v>350</v>
      </c>
    </row>
    <row r="323" spans="1:496" ht="15" customHeight="1" x14ac:dyDescent="0.2">
      <c r="A323" s="217" t="str">
        <f t="shared" si="7"/>
        <v>INDEC-PB - 36270-1</v>
      </c>
      <c r="B323" s="217">
        <v>36270</v>
      </c>
      <c r="C323" s="216" t="s">
        <v>50</v>
      </c>
      <c r="D323" s="217">
        <v>1</v>
      </c>
      <c r="E323" s="237" t="s">
        <v>351</v>
      </c>
    </row>
    <row r="324" spans="1:496" ht="15" customHeight="1" x14ac:dyDescent="0.2">
      <c r="A324" s="217" t="str">
        <f t="shared" si="7"/>
        <v>INDEC-PB - 46539-1</v>
      </c>
      <c r="B324" s="217">
        <v>46539</v>
      </c>
      <c r="C324" s="216" t="s">
        <v>50</v>
      </c>
      <c r="D324" s="217">
        <v>1</v>
      </c>
      <c r="E324" s="237" t="s">
        <v>352</v>
      </c>
    </row>
    <row r="325" spans="1:496" ht="15" customHeight="1" x14ac:dyDescent="0.2">
      <c r="A325" s="217" t="str">
        <f t="shared" si="7"/>
        <v>INDEC-PB - 37370-1</v>
      </c>
      <c r="B325" s="217">
        <v>37370</v>
      </c>
      <c r="C325" s="216" t="s">
        <v>50</v>
      </c>
      <c r="D325" s="217">
        <v>1</v>
      </c>
      <c r="E325" s="237" t="s">
        <v>353</v>
      </c>
    </row>
    <row r="326" spans="1:496" ht="15" customHeight="1" x14ac:dyDescent="0.2">
      <c r="A326" s="217" t="str">
        <f t="shared" si="7"/>
        <v>INDEC-PB - 35110-4</v>
      </c>
      <c r="B326" s="217">
        <v>35110</v>
      </c>
      <c r="C326" s="216" t="s">
        <v>50</v>
      </c>
      <c r="D326" s="217">
        <v>4</v>
      </c>
      <c r="E326" s="237" t="s">
        <v>354</v>
      </c>
    </row>
    <row r="327" spans="1:496" ht="15" customHeight="1" x14ac:dyDescent="0.2">
      <c r="A327" s="217" t="str">
        <f t="shared" si="7"/>
        <v>INDEC-PB - 41261-1</v>
      </c>
      <c r="B327" s="217">
        <v>41261</v>
      </c>
      <c r="C327" s="216" t="s">
        <v>50</v>
      </c>
      <c r="D327" s="217">
        <v>1</v>
      </c>
      <c r="E327" s="237" t="s">
        <v>355</v>
      </c>
    </row>
    <row r="328" spans="1:496" ht="15" customHeight="1" x14ac:dyDescent="0.2">
      <c r="A328" s="217" t="str">
        <f t="shared" si="7"/>
        <v>INDEC-PB - 36490-6</v>
      </c>
      <c r="B328" s="217">
        <v>36490</v>
      </c>
      <c r="C328" s="216" t="s">
        <v>50</v>
      </c>
      <c r="D328" s="217">
        <v>6</v>
      </c>
      <c r="E328" s="237" t="s">
        <v>356</v>
      </c>
    </row>
    <row r="329" spans="1:496" ht="15" customHeight="1" x14ac:dyDescent="0.2">
      <c r="A329" s="217" t="str">
        <f t="shared" si="7"/>
        <v>INDEC-PB - 42944-1</v>
      </c>
      <c r="B329" s="217">
        <v>42944</v>
      </c>
      <c r="C329" s="216" t="s">
        <v>50</v>
      </c>
      <c r="D329" s="217">
        <v>1</v>
      </c>
      <c r="E329" s="237" t="s">
        <v>357</v>
      </c>
    </row>
    <row r="330" spans="1:496" ht="15" customHeight="1" x14ac:dyDescent="0.2">
      <c r="A330" s="217" t="str">
        <f t="shared" si="7"/>
        <v>INDEC-PB - 42320-1</v>
      </c>
      <c r="B330" s="217">
        <v>42320</v>
      </c>
      <c r="C330" s="216" t="s">
        <v>50</v>
      </c>
      <c r="D330" s="217">
        <v>1</v>
      </c>
      <c r="E330" s="237" t="s">
        <v>358</v>
      </c>
    </row>
    <row r="331" spans="1:496" ht="15" customHeight="1" x14ac:dyDescent="0.2">
      <c r="A331" s="217" t="str">
        <f t="shared" si="7"/>
        <v>INDEC-PB - 37420-1</v>
      </c>
      <c r="B331" s="217">
        <v>37420</v>
      </c>
      <c r="C331" s="216" t="s">
        <v>50</v>
      </c>
      <c r="D331" s="217">
        <v>1</v>
      </c>
      <c r="E331" s="237" t="s">
        <v>359</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50</v>
      </c>
      <c r="D335" s="217">
        <v>1</v>
      </c>
      <c r="E335" s="237" t="s">
        <v>360</v>
      </c>
    </row>
    <row r="336" spans="1:496" ht="15" customHeight="1" x14ac:dyDescent="0.2">
      <c r="A336" s="217" t="str">
        <f t="shared" si="7"/>
        <v>INDEC-PB - 46220-1</v>
      </c>
      <c r="B336" s="217">
        <v>46220</v>
      </c>
      <c r="C336" s="216" t="s">
        <v>50</v>
      </c>
      <c r="D336" s="217">
        <v>1</v>
      </c>
      <c r="E336" s="237" t="s">
        <v>361</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50</v>
      </c>
      <c r="D338" s="217">
        <v>1</v>
      </c>
      <c r="E338" s="237" t="s">
        <v>362</v>
      </c>
    </row>
    <row r="339" spans="1:496" ht="15" customHeight="1" x14ac:dyDescent="0.2">
      <c r="A339" s="217" t="str">
        <f t="shared" si="7"/>
        <v>INDEC-PB - 42992-1</v>
      </c>
      <c r="B339" s="217">
        <v>42992</v>
      </c>
      <c r="C339" s="216" t="s">
        <v>50</v>
      </c>
      <c r="D339" s="217">
        <v>1</v>
      </c>
      <c r="E339" s="237" t="s">
        <v>363</v>
      </c>
    </row>
    <row r="340" spans="1:496" ht="15" customHeight="1" x14ac:dyDescent="0.2">
      <c r="A340" s="217" t="str">
        <f t="shared" si="7"/>
        <v>INDEC-PB - 42999-2</v>
      </c>
      <c r="B340" s="217">
        <v>42999</v>
      </c>
      <c r="C340" s="216" t="s">
        <v>50</v>
      </c>
      <c r="D340" s="217">
        <v>2</v>
      </c>
      <c r="E340" s="237" t="s">
        <v>364</v>
      </c>
    </row>
    <row r="341" spans="1:496" ht="15" customHeight="1" x14ac:dyDescent="0.2">
      <c r="A341" s="217" t="str">
        <f t="shared" si="7"/>
        <v>INDEC-PB - 42944-2</v>
      </c>
      <c r="B341" s="217">
        <v>42944</v>
      </c>
      <c r="C341" s="216" t="s">
        <v>50</v>
      </c>
      <c r="D341" s="217">
        <v>2</v>
      </c>
      <c r="E341" s="237" t="s">
        <v>365</v>
      </c>
    </row>
    <row r="342" spans="1:496" ht="15" customHeight="1" x14ac:dyDescent="0.2">
      <c r="A342" s="217" t="str">
        <f t="shared" si="7"/>
        <v>INDEC-PB - 43230-1</v>
      </c>
      <c r="B342" s="217">
        <v>43230</v>
      </c>
      <c r="C342" s="216" t="s">
        <v>50</v>
      </c>
      <c r="D342" s="217">
        <v>1</v>
      </c>
      <c r="E342" s="237" t="s">
        <v>366</v>
      </c>
    </row>
    <row r="343" spans="1:496" ht="15" customHeight="1" x14ac:dyDescent="0.2">
      <c r="A343" s="217" t="str">
        <f t="shared" si="7"/>
        <v>INDEC-PB - 46340-1</v>
      </c>
      <c r="B343" s="217">
        <v>46340</v>
      </c>
      <c r="C343" s="216" t="s">
        <v>50</v>
      </c>
      <c r="D343" s="217">
        <v>1</v>
      </c>
      <c r="E343" s="237" t="s">
        <v>367</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50</v>
      </c>
      <c r="D345" s="217">
        <v>2</v>
      </c>
      <c r="E345" s="237" t="s">
        <v>368</v>
      </c>
    </row>
    <row r="346" spans="1:496" ht="15" customHeight="1" x14ac:dyDescent="0.2">
      <c r="A346" s="217" t="str">
        <f t="shared" si="7"/>
        <v>INDEC-PB - 36990-2</v>
      </c>
      <c r="B346" s="217">
        <v>36990</v>
      </c>
      <c r="C346" s="216" t="s">
        <v>50</v>
      </c>
      <c r="D346" s="217">
        <v>2</v>
      </c>
      <c r="E346" s="237" t="s">
        <v>369</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50</v>
      </c>
      <c r="D348" s="217">
        <v>1</v>
      </c>
      <c r="E348" s="237" t="s">
        <v>370</v>
      </c>
    </row>
    <row r="349" spans="1:496" ht="15" customHeight="1" x14ac:dyDescent="0.2">
      <c r="A349" s="217" t="str">
        <f t="shared" si="7"/>
        <v>INDEC-PB - 36111-3</v>
      </c>
      <c r="B349" s="217">
        <v>36111</v>
      </c>
      <c r="C349" s="216" t="s">
        <v>50</v>
      </c>
      <c r="D349" s="217">
        <v>3</v>
      </c>
      <c r="E349" s="237" t="s">
        <v>371</v>
      </c>
    </row>
    <row r="350" spans="1:496" ht="15" customHeight="1" x14ac:dyDescent="0.2">
      <c r="A350" s="217" t="str">
        <f t="shared" si="7"/>
        <v>INDEC-PB - 36111-2</v>
      </c>
      <c r="B350" s="217">
        <v>36111</v>
      </c>
      <c r="C350" s="216" t="s">
        <v>50</v>
      </c>
      <c r="D350" s="217">
        <v>2</v>
      </c>
      <c r="E350" s="237" t="s">
        <v>372</v>
      </c>
    </row>
    <row r="351" spans="1:496" ht="15" customHeight="1" x14ac:dyDescent="0.2">
      <c r="A351" s="217" t="str">
        <f t="shared" si="7"/>
        <v>INDEC-PB - 36111-1</v>
      </c>
      <c r="B351" s="217">
        <v>36111</v>
      </c>
      <c r="C351" s="216" t="s">
        <v>50</v>
      </c>
      <c r="D351" s="217">
        <v>1</v>
      </c>
      <c r="E351" s="237" t="s">
        <v>373</v>
      </c>
    </row>
    <row r="352" spans="1:496" ht="15" customHeight="1" x14ac:dyDescent="0.2">
      <c r="A352" s="217" t="str">
        <f t="shared" si="7"/>
        <v>INDEC-PB - 42921-1</v>
      </c>
      <c r="B352" s="217">
        <v>42921</v>
      </c>
      <c r="C352" s="216" t="s">
        <v>50</v>
      </c>
      <c r="D352" s="217">
        <v>1</v>
      </c>
      <c r="E352" s="237" t="s">
        <v>374</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50</v>
      </c>
      <c r="D354" s="217">
        <v>1</v>
      </c>
      <c r="E354" s="237" t="s">
        <v>375</v>
      </c>
    </row>
    <row r="355" spans="1:496" ht="15" customHeight="1" x14ac:dyDescent="0.2">
      <c r="A355" s="217" t="str">
        <f t="shared" si="7"/>
        <v>INDEC-PB - 43220-1</v>
      </c>
      <c r="B355" s="217">
        <v>43220</v>
      </c>
      <c r="C355" s="216" t="s">
        <v>50</v>
      </c>
      <c r="D355" s="217">
        <v>1</v>
      </c>
      <c r="E355" s="237" t="s">
        <v>376</v>
      </c>
    </row>
    <row r="356" spans="1:496" ht="15" customHeight="1" x14ac:dyDescent="0.2">
      <c r="A356" s="217" t="str">
        <f t="shared" si="7"/>
        <v>INDEC-PB - 35110-1</v>
      </c>
      <c r="B356" s="217">
        <v>35110</v>
      </c>
      <c r="C356" s="216" t="s">
        <v>50</v>
      </c>
      <c r="D356" s="217">
        <v>1</v>
      </c>
      <c r="E356" s="237" t="s">
        <v>377</v>
      </c>
    </row>
    <row r="357" spans="1:496" ht="15" customHeight="1" x14ac:dyDescent="0.2">
      <c r="A357" s="217" t="str">
        <f t="shared" si="7"/>
        <v>INDEC-PB - 17100-1</v>
      </c>
      <c r="B357" s="217">
        <v>17100</v>
      </c>
      <c r="C357" s="216" t="s">
        <v>50</v>
      </c>
      <c r="D357" s="217">
        <v>1</v>
      </c>
      <c r="E357" s="237" t="s">
        <v>378</v>
      </c>
    </row>
    <row r="358" spans="1:496" ht="15" customHeight="1" x14ac:dyDescent="0.2">
      <c r="A358" s="217" t="str">
        <f t="shared" si="7"/>
        <v>INDEC-PB - 49129-3</v>
      </c>
      <c r="B358" s="217">
        <v>49129</v>
      </c>
      <c r="C358" s="216" t="s">
        <v>50</v>
      </c>
      <c r="D358" s="217">
        <v>3</v>
      </c>
      <c r="E358" s="237" t="s">
        <v>379</v>
      </c>
    </row>
    <row r="359" spans="1:496" ht="15" customHeight="1" x14ac:dyDescent="0.2">
      <c r="A359" s="217" t="str">
        <f t="shared" si="7"/>
        <v>INDEC-PB - 35110-2</v>
      </c>
      <c r="B359" s="217">
        <v>35110</v>
      </c>
      <c r="C359" s="216" t="s">
        <v>50</v>
      </c>
      <c r="D359" s="217">
        <v>2</v>
      </c>
      <c r="E359" s="237" t="s">
        <v>380</v>
      </c>
    </row>
    <row r="360" spans="1:496" ht="15" customHeight="1" x14ac:dyDescent="0.2">
      <c r="A360" s="217" t="str">
        <f t="shared" si="7"/>
        <v>INDEC-PB - 37129-1</v>
      </c>
      <c r="B360" s="217">
        <v>37129</v>
      </c>
      <c r="C360" s="216" t="s">
        <v>50</v>
      </c>
      <c r="D360" s="217">
        <v>1</v>
      </c>
      <c r="E360" s="237" t="s">
        <v>381</v>
      </c>
    </row>
    <row r="361" spans="1:496" ht="15" customHeight="1" x14ac:dyDescent="0.2">
      <c r="A361" s="217" t="str">
        <f t="shared" si="7"/>
        <v>INDEC-PB - 36490-4</v>
      </c>
      <c r="B361" s="217">
        <v>36490</v>
      </c>
      <c r="C361" s="216" t="s">
        <v>50</v>
      </c>
      <c r="D361" s="217">
        <v>4</v>
      </c>
      <c r="E361" s="237" t="s">
        <v>382</v>
      </c>
    </row>
    <row r="362" spans="1:496" ht="15" customHeight="1" x14ac:dyDescent="0.2">
      <c r="A362" s="217" t="str">
        <f t="shared" si="7"/>
        <v>INDEC-PB - 33370-1</v>
      </c>
      <c r="B362" s="217">
        <v>33370</v>
      </c>
      <c r="C362" s="216" t="s">
        <v>50</v>
      </c>
      <c r="D362" s="217">
        <v>1</v>
      </c>
      <c r="E362" s="237" t="s">
        <v>383</v>
      </c>
    </row>
    <row r="363" spans="1:496" ht="15" customHeight="1" x14ac:dyDescent="0.2">
      <c r="A363" s="217" t="str">
        <f t="shared" si="7"/>
        <v>INDEC-PB - 12020-1</v>
      </c>
      <c r="B363" s="217">
        <v>12020</v>
      </c>
      <c r="C363" s="216" t="s">
        <v>50</v>
      </c>
      <c r="D363" s="217">
        <v>1</v>
      </c>
      <c r="E363" s="237" t="s">
        <v>384</v>
      </c>
    </row>
    <row r="364" spans="1:496" ht="15" customHeight="1" x14ac:dyDescent="0.2">
      <c r="A364" s="217" t="str">
        <f t="shared" si="7"/>
        <v>INDEC-PB - 33360-1</v>
      </c>
      <c r="B364" s="217">
        <v>33360</v>
      </c>
      <c r="C364" s="216" t="s">
        <v>50</v>
      </c>
      <c r="D364" s="217">
        <v>1</v>
      </c>
      <c r="E364" s="237" t="s">
        <v>385</v>
      </c>
    </row>
    <row r="365" spans="1:496" ht="15" customHeight="1" x14ac:dyDescent="0.2">
      <c r="A365" s="217" t="str">
        <f t="shared" si="7"/>
        <v>INDEC-PB - 33410-1</v>
      </c>
      <c r="B365" s="217">
        <v>33410</v>
      </c>
      <c r="C365" s="216" t="s">
        <v>50</v>
      </c>
      <c r="D365" s="217">
        <v>1</v>
      </c>
      <c r="E365" s="237" t="s">
        <v>386</v>
      </c>
    </row>
    <row r="366" spans="1:496" ht="15" customHeight="1" x14ac:dyDescent="0.2">
      <c r="A366" s="217" t="str">
        <f t="shared" si="7"/>
        <v>INDEC-PB - 42911-1</v>
      </c>
      <c r="B366" s="217">
        <v>42911</v>
      </c>
      <c r="C366" s="216" t="s">
        <v>50</v>
      </c>
      <c r="D366" s="217">
        <v>1</v>
      </c>
      <c r="E366" s="237" t="s">
        <v>387</v>
      </c>
    </row>
    <row r="367" spans="1:496" ht="15" customHeight="1" x14ac:dyDescent="0.2">
      <c r="A367" s="217" t="str">
        <f t="shared" si="7"/>
        <v>INDEC-PB - 46113-1</v>
      </c>
      <c r="B367" s="217">
        <v>46113</v>
      </c>
      <c r="C367" s="216" t="s">
        <v>50</v>
      </c>
      <c r="D367" s="217">
        <v>1</v>
      </c>
      <c r="E367" s="237" t="s">
        <v>388</v>
      </c>
    </row>
    <row r="368" spans="1:496" ht="15" customHeight="1" x14ac:dyDescent="0.2">
      <c r="A368" s="217" t="str">
        <f t="shared" si="7"/>
        <v>INDEC-PB - 42921-2</v>
      </c>
      <c r="B368" s="217">
        <v>42921</v>
      </c>
      <c r="C368" s="216" t="s">
        <v>50</v>
      </c>
      <c r="D368" s="217">
        <v>2</v>
      </c>
      <c r="E368" s="237" t="s">
        <v>389</v>
      </c>
    </row>
    <row r="369" spans="1:496" ht="15" customHeight="1" x14ac:dyDescent="0.2">
      <c r="A369" s="217" t="str">
        <f t="shared" si="7"/>
        <v>INDEC-PB - 37990-1</v>
      </c>
      <c r="B369" s="217">
        <v>37990</v>
      </c>
      <c r="C369" s="216" t="s">
        <v>50</v>
      </c>
      <c r="D369" s="217">
        <v>1</v>
      </c>
      <c r="E369" s="237" t="s">
        <v>390</v>
      </c>
    </row>
    <row r="370" spans="1:496" ht="15" customHeight="1" x14ac:dyDescent="0.2">
      <c r="A370" s="217" t="str">
        <f t="shared" ref="A370:A425" si="8">CONCATENATE("INDEC-PB - ",B370,C370,D370)</f>
        <v>INDEC-PB - 41242-1</v>
      </c>
      <c r="B370" s="217">
        <v>41242</v>
      </c>
      <c r="C370" s="216" t="s">
        <v>50</v>
      </c>
      <c r="D370" s="217">
        <v>1</v>
      </c>
      <c r="E370" s="237" t="s">
        <v>391</v>
      </c>
    </row>
    <row r="371" spans="1:496" ht="15" customHeight="1" x14ac:dyDescent="0.2">
      <c r="A371" s="217" t="str">
        <f t="shared" si="8"/>
        <v>INDEC-PB - 37510-1</v>
      </c>
      <c r="B371" s="217">
        <v>37510</v>
      </c>
      <c r="C371" s="216" t="s">
        <v>50</v>
      </c>
      <c r="D371" s="217">
        <v>1</v>
      </c>
      <c r="E371" s="237" t="s">
        <v>392</v>
      </c>
    </row>
    <row r="372" spans="1:496" ht="15" customHeight="1" x14ac:dyDescent="0.2">
      <c r="A372" s="217" t="str">
        <f t="shared" si="8"/>
        <v>INDEC-PB - 44440-1</v>
      </c>
      <c r="B372" s="217">
        <v>44440</v>
      </c>
      <c r="C372" s="216" t="s">
        <v>50</v>
      </c>
      <c r="D372" s="217">
        <v>1</v>
      </c>
      <c r="E372" s="237" t="s">
        <v>393</v>
      </c>
    </row>
    <row r="373" spans="1:496" ht="15" customHeight="1" x14ac:dyDescent="0.2">
      <c r="A373" s="217" t="str">
        <f t="shared" si="8"/>
        <v>INDEC-PB - 35110-5</v>
      </c>
      <c r="B373" s="217">
        <v>35110</v>
      </c>
      <c r="C373" s="216" t="s">
        <v>50</v>
      </c>
      <c r="D373" s="217">
        <v>5</v>
      </c>
      <c r="E373" s="237" t="s">
        <v>394</v>
      </c>
    </row>
    <row r="374" spans="1:496" ht="15" customHeight="1" x14ac:dyDescent="0.2">
      <c r="A374" s="217" t="str">
        <f t="shared" si="8"/>
        <v>INDEC-PB - 46212-1</v>
      </c>
      <c r="B374" s="217">
        <v>46212</v>
      </c>
      <c r="C374" s="216" t="s">
        <v>50</v>
      </c>
      <c r="D374" s="217">
        <v>1</v>
      </c>
      <c r="E374" s="237" t="s">
        <v>395</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50</v>
      </c>
      <c r="D376" s="217">
        <v>1</v>
      </c>
      <c r="E376" s="237" t="s">
        <v>396</v>
      </c>
    </row>
    <row r="377" spans="1:496" ht="15" customHeight="1" x14ac:dyDescent="0.2">
      <c r="A377" s="217" t="str">
        <f t="shared" si="8"/>
        <v>INDEC-PB - 37320-1</v>
      </c>
      <c r="B377" s="217">
        <v>37320</v>
      </c>
      <c r="C377" s="216" t="s">
        <v>50</v>
      </c>
      <c r="D377" s="217">
        <v>1</v>
      </c>
      <c r="E377" s="237" t="s">
        <v>397</v>
      </c>
    </row>
    <row r="378" spans="1:496" ht="15" customHeight="1" x14ac:dyDescent="0.2">
      <c r="A378" s="217" t="str">
        <f t="shared" si="8"/>
        <v>INDEC-PB - 41532-11</v>
      </c>
      <c r="B378" s="217">
        <v>41532</v>
      </c>
      <c r="C378" s="216" t="s">
        <v>50</v>
      </c>
      <c r="D378" s="217">
        <v>11</v>
      </c>
      <c r="E378" s="237" t="s">
        <v>398</v>
      </c>
    </row>
    <row r="379" spans="1:496" ht="15" customHeight="1" x14ac:dyDescent="0.2">
      <c r="A379" s="217" t="str">
        <f t="shared" si="8"/>
        <v>INDEC-PB - 41532-1</v>
      </c>
      <c r="B379" s="217">
        <v>41532</v>
      </c>
      <c r="C379" s="216" t="s">
        <v>50</v>
      </c>
      <c r="D379" s="217">
        <v>1</v>
      </c>
      <c r="E379" s="237" t="s">
        <v>399</v>
      </c>
    </row>
    <row r="380" spans="1:496" ht="15" customHeight="1" x14ac:dyDescent="0.2">
      <c r="A380" s="217" t="str">
        <f t="shared" si="8"/>
        <v>INDEC-PB - 31430-1</v>
      </c>
      <c r="B380" s="217">
        <v>31430</v>
      </c>
      <c r="C380" s="216" t="s">
        <v>50</v>
      </c>
      <c r="D380" s="217">
        <v>1</v>
      </c>
      <c r="E380" s="237" t="s">
        <v>400</v>
      </c>
    </row>
    <row r="381" spans="1:496" ht="15" customHeight="1" x14ac:dyDescent="0.2">
      <c r="A381" s="217" t="str">
        <f t="shared" si="8"/>
        <v>INDEC-PB - 31100-1</v>
      </c>
      <c r="B381" s="217">
        <v>31100</v>
      </c>
      <c r="C381" s="216" t="s">
        <v>50</v>
      </c>
      <c r="D381" s="217">
        <v>1</v>
      </c>
      <c r="E381" s="237" t="s">
        <v>401</v>
      </c>
    </row>
    <row r="382" spans="1:496" ht="15" customHeight="1" x14ac:dyDescent="0.2">
      <c r="A382" s="217" t="str">
        <f t="shared" si="8"/>
        <v>INDEC-PB - 31420-1</v>
      </c>
      <c r="B382" s="217">
        <v>31420</v>
      </c>
      <c r="C382" s="216" t="s">
        <v>50</v>
      </c>
      <c r="D382" s="217">
        <v>1</v>
      </c>
      <c r="E382" s="237" t="s">
        <v>402</v>
      </c>
    </row>
    <row r="383" spans="1:496" ht="15" customHeight="1" x14ac:dyDescent="0.2">
      <c r="A383" s="217" t="str">
        <f t="shared" si="8"/>
        <v>INDEC-PB - 31420-2</v>
      </c>
      <c r="B383" s="217">
        <v>31420</v>
      </c>
      <c r="C383" s="216" t="s">
        <v>50</v>
      </c>
      <c r="D383" s="217">
        <v>2</v>
      </c>
      <c r="E383" s="237" t="s">
        <v>403</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50</v>
      </c>
      <c r="D386" s="217">
        <v>1</v>
      </c>
      <c r="E386" s="237" t="s">
        <v>404</v>
      </c>
    </row>
    <row r="387" spans="1:496" ht="15" customHeight="1" x14ac:dyDescent="0.2">
      <c r="A387" s="217" t="str">
        <f t="shared" si="8"/>
        <v>INDEC-PB - 37930-1</v>
      </c>
      <c r="B387" s="217">
        <v>37930</v>
      </c>
      <c r="C387" s="216" t="s">
        <v>50</v>
      </c>
      <c r="D387" s="217">
        <v>1</v>
      </c>
      <c r="E387" s="237" t="s">
        <v>405</v>
      </c>
    </row>
    <row r="388" spans="1:496" ht="15" customHeight="1" x14ac:dyDescent="0.2">
      <c r="A388" s="217" t="str">
        <f t="shared" si="8"/>
        <v>INDEC-PB - 37330-1</v>
      </c>
      <c r="B388" s="217">
        <v>37330</v>
      </c>
      <c r="C388" s="216" t="s">
        <v>50</v>
      </c>
      <c r="D388" s="217">
        <v>1</v>
      </c>
      <c r="E388" s="237" t="s">
        <v>406</v>
      </c>
    </row>
    <row r="389" spans="1:496" ht="15" customHeight="1" x14ac:dyDescent="0.2">
      <c r="A389" s="217" t="str">
        <f t="shared" si="8"/>
        <v>INDEC-PB - 37540-1</v>
      </c>
      <c r="B389" s="217">
        <v>37540</v>
      </c>
      <c r="C389" s="216" t="s">
        <v>50</v>
      </c>
      <c r="D389" s="217">
        <v>1</v>
      </c>
      <c r="E389" s="237" t="s">
        <v>407</v>
      </c>
    </row>
    <row r="390" spans="1:496" ht="15" customHeight="1" x14ac:dyDescent="0.2">
      <c r="A390" s="217" t="str">
        <f t="shared" si="8"/>
        <v>INDEC-PB - 43121-1</v>
      </c>
      <c r="B390" s="217">
        <v>43121</v>
      </c>
      <c r="C390" s="216" t="s">
        <v>50</v>
      </c>
      <c r="D390" s="217">
        <v>1</v>
      </c>
      <c r="E390" s="237" t="s">
        <v>408</v>
      </c>
    </row>
    <row r="391" spans="1:496" ht="15" customHeight="1" x14ac:dyDescent="0.2">
      <c r="A391" s="217" t="str">
        <f t="shared" si="8"/>
        <v>INDEC-PB - 46112-1</v>
      </c>
      <c r="B391" s="217">
        <v>46112</v>
      </c>
      <c r="C391" s="216" t="s">
        <v>50</v>
      </c>
      <c r="D391" s="217">
        <v>1</v>
      </c>
      <c r="E391" s="237" t="s">
        <v>409</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50</v>
      </c>
      <c r="D393" s="217">
        <v>1</v>
      </c>
      <c r="E393" s="237" t="s">
        <v>410</v>
      </c>
    </row>
    <row r="394" spans="1:496" ht="15" customHeight="1" x14ac:dyDescent="0.2">
      <c r="A394" s="217" t="str">
        <f t="shared" si="8"/>
        <v>INDEC-PB - 33310-1</v>
      </c>
      <c r="B394" s="217">
        <v>33310</v>
      </c>
      <c r="C394" s="216" t="s">
        <v>50</v>
      </c>
      <c r="D394" s="217">
        <v>1</v>
      </c>
      <c r="E394" s="237" t="s">
        <v>411</v>
      </c>
    </row>
    <row r="395" spans="1:496" ht="15" customHeight="1" x14ac:dyDescent="0.2">
      <c r="A395" s="217" t="str">
        <f t="shared" si="8"/>
        <v>INDEC-PB - 32129-1</v>
      </c>
      <c r="B395" s="217">
        <v>32129</v>
      </c>
      <c r="C395" s="216" t="s">
        <v>50</v>
      </c>
      <c r="D395" s="217">
        <v>1</v>
      </c>
      <c r="E395" s="237" t="s">
        <v>412</v>
      </c>
    </row>
    <row r="396" spans="1:496" ht="15" customHeight="1" x14ac:dyDescent="0.2">
      <c r="A396" s="217" t="str">
        <f t="shared" si="8"/>
        <v>INDEC-PB - 37990-2</v>
      </c>
      <c r="B396" s="217">
        <v>37990</v>
      </c>
      <c r="C396" s="216" t="s">
        <v>50</v>
      </c>
      <c r="D396" s="217">
        <v>2</v>
      </c>
      <c r="E396" s="237" t="s">
        <v>413</v>
      </c>
    </row>
    <row r="397" spans="1:496" ht="15" customHeight="1" x14ac:dyDescent="0.2">
      <c r="A397" s="217" t="str">
        <f t="shared" si="8"/>
        <v>INDEC-PB - 41251-1</v>
      </c>
      <c r="B397" s="217">
        <v>41251</v>
      </c>
      <c r="C397" s="216" t="s">
        <v>50</v>
      </c>
      <c r="D397" s="217">
        <v>1</v>
      </c>
      <c r="E397" s="237" t="s">
        <v>414</v>
      </c>
    </row>
    <row r="398" spans="1:496" ht="15" customHeight="1" x14ac:dyDescent="0.2">
      <c r="A398" s="217" t="str">
        <f t="shared" si="8"/>
        <v>INDEC-PB - 12010-1</v>
      </c>
      <c r="B398" s="217">
        <v>12010</v>
      </c>
      <c r="C398" s="216" t="s">
        <v>50</v>
      </c>
      <c r="D398" s="217">
        <v>1</v>
      </c>
      <c r="E398" s="237" t="s">
        <v>415</v>
      </c>
    </row>
    <row r="399" spans="1:496" ht="15" customHeight="1" x14ac:dyDescent="0.2">
      <c r="A399" s="217" t="str">
        <f t="shared" si="8"/>
        <v>INDEC-PB - 15320-1</v>
      </c>
      <c r="B399" s="217">
        <v>15320</v>
      </c>
      <c r="C399" s="216" t="s">
        <v>50</v>
      </c>
      <c r="D399" s="217">
        <v>1</v>
      </c>
      <c r="E399" s="237" t="s">
        <v>416</v>
      </c>
    </row>
    <row r="400" spans="1:496" ht="15" customHeight="1" x14ac:dyDescent="0.2">
      <c r="A400" s="217" t="str">
        <f t="shared" si="8"/>
        <v>INDEC-PB - 41116-1</v>
      </c>
      <c r="B400" s="217">
        <v>41116</v>
      </c>
      <c r="C400" s="216" t="s">
        <v>50</v>
      </c>
      <c r="D400" s="217">
        <v>1</v>
      </c>
      <c r="E400" s="237" t="s">
        <v>417</v>
      </c>
    </row>
    <row r="401" spans="1:496" ht="15" customHeight="1" x14ac:dyDescent="0.2">
      <c r="A401" s="217" t="str">
        <f t="shared" si="8"/>
        <v>INDEC-PB - 42999-1</v>
      </c>
      <c r="B401" s="217">
        <v>42999</v>
      </c>
      <c r="C401" s="216" t="s">
        <v>50</v>
      </c>
      <c r="D401" s="217">
        <v>1</v>
      </c>
      <c r="E401" s="237" t="s">
        <v>418</v>
      </c>
    </row>
    <row r="402" spans="1:496" ht="15" customHeight="1" x14ac:dyDescent="0.2">
      <c r="A402" s="217" t="str">
        <f t="shared" si="8"/>
        <v>INDEC-PB - 35110-3</v>
      </c>
      <c r="B402" s="217">
        <v>35110</v>
      </c>
      <c r="C402" s="216" t="s">
        <v>50</v>
      </c>
      <c r="D402" s="217">
        <v>3</v>
      </c>
      <c r="E402" s="237" t="s">
        <v>419</v>
      </c>
    </row>
    <row r="403" spans="1:496" ht="15" customHeight="1" x14ac:dyDescent="0.2">
      <c r="A403" s="217" t="str">
        <f t="shared" si="8"/>
        <v>INDEC-PB - 34740-6</v>
      </c>
      <c r="B403" s="217">
        <v>34740</v>
      </c>
      <c r="C403" s="216" t="s">
        <v>50</v>
      </c>
      <c r="D403" s="217">
        <v>6</v>
      </c>
      <c r="E403" s="237" t="s">
        <v>420</v>
      </c>
    </row>
    <row r="404" spans="1:496" ht="15" customHeight="1" x14ac:dyDescent="0.2">
      <c r="A404" s="217" t="str">
        <f t="shared" si="8"/>
        <v>INDEC-PB - 34730-1</v>
      </c>
      <c r="B404" s="217">
        <v>34730</v>
      </c>
      <c r="C404" s="216" t="s">
        <v>50</v>
      </c>
      <c r="D404" s="217">
        <v>1</v>
      </c>
      <c r="E404" s="237" t="s">
        <v>421</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50</v>
      </c>
      <c r="D406" s="217">
        <v>1</v>
      </c>
      <c r="E406" s="237" t="s">
        <v>422</v>
      </c>
    </row>
    <row r="407" spans="1:496" ht="15" customHeight="1" x14ac:dyDescent="0.2">
      <c r="A407" s="217" t="str">
        <f t="shared" si="8"/>
        <v>INDEC-PB - 41530-1</v>
      </c>
      <c r="B407" s="217">
        <v>41530</v>
      </c>
      <c r="C407" s="216" t="s">
        <v>50</v>
      </c>
      <c r="D407" s="217">
        <v>1</v>
      </c>
      <c r="E407" s="237" t="s">
        <v>423</v>
      </c>
    </row>
    <row r="408" spans="1:496" ht="15" customHeight="1" x14ac:dyDescent="0.2">
      <c r="A408" s="217" t="str">
        <f t="shared" si="8"/>
        <v>INDEC-PB - 41510-1</v>
      </c>
      <c r="B408" s="217">
        <v>41510</v>
      </c>
      <c r="C408" s="216" t="s">
        <v>50</v>
      </c>
      <c r="D408" s="217">
        <v>1</v>
      </c>
      <c r="E408" s="237" t="s">
        <v>424</v>
      </c>
    </row>
    <row r="409" spans="1:496" ht="15" customHeight="1" x14ac:dyDescent="0.2">
      <c r="A409" s="217" t="str">
        <f t="shared" si="8"/>
        <v>INDEC-PB - 31600-2</v>
      </c>
      <c r="B409" s="217">
        <v>31600</v>
      </c>
      <c r="C409" s="216" t="s">
        <v>50</v>
      </c>
      <c r="D409" s="217">
        <v>2</v>
      </c>
      <c r="E409" s="237" t="s">
        <v>425</v>
      </c>
    </row>
    <row r="410" spans="1:496" ht="15" customHeight="1" x14ac:dyDescent="0.2">
      <c r="A410" s="217" t="str">
        <f t="shared" si="8"/>
        <v>INDEC-PB - 49129-2</v>
      </c>
      <c r="B410" s="217">
        <v>49129</v>
      </c>
      <c r="C410" s="216" t="s">
        <v>50</v>
      </c>
      <c r="D410" s="217">
        <v>2</v>
      </c>
      <c r="E410" s="237" t="s">
        <v>426</v>
      </c>
    </row>
    <row r="411" spans="1:496" ht="15" customHeight="1" x14ac:dyDescent="0.2">
      <c r="A411" s="217" t="str">
        <f t="shared" si="8"/>
        <v>INDEC-PB - 34740-1</v>
      </c>
      <c r="B411" s="217">
        <v>34740</v>
      </c>
      <c r="C411" s="216" t="s">
        <v>50</v>
      </c>
      <c r="D411" s="217">
        <v>1</v>
      </c>
      <c r="E411" s="237" t="s">
        <v>427</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50</v>
      </c>
      <c r="D413" s="217">
        <v>1</v>
      </c>
      <c r="E413" s="237" t="s">
        <v>428</v>
      </c>
    </row>
    <row r="414" spans="1:496" ht="15" customHeight="1" x14ac:dyDescent="0.2">
      <c r="A414" s="217" t="str">
        <f t="shared" si="8"/>
        <v>INDEC-PB - 33500-1</v>
      </c>
      <c r="B414" s="217">
        <v>33500</v>
      </c>
      <c r="C414" s="216" t="s">
        <v>50</v>
      </c>
      <c r="D414" s="217">
        <v>1</v>
      </c>
      <c r="E414" s="237" t="s">
        <v>429</v>
      </c>
    </row>
    <row r="415" spans="1:496" ht="15" customHeight="1" x14ac:dyDescent="0.2">
      <c r="A415" s="217" t="str">
        <f t="shared" si="8"/>
        <v>INDEC-PB - 44214-1</v>
      </c>
      <c r="B415" s="217">
        <v>44214</v>
      </c>
      <c r="C415" s="216" t="s">
        <v>50</v>
      </c>
      <c r="D415" s="217">
        <v>1</v>
      </c>
      <c r="E415" s="237" t="s">
        <v>430</v>
      </c>
    </row>
    <row r="416" spans="1:496" ht="15" customHeight="1" x14ac:dyDescent="0.2">
      <c r="A416" s="217" t="str">
        <f t="shared" si="8"/>
        <v>INDEC-PB - 37350-2</v>
      </c>
      <c r="B416" s="217">
        <v>37350</v>
      </c>
      <c r="C416" s="216" t="s">
        <v>50</v>
      </c>
      <c r="D416" s="217">
        <v>2</v>
      </c>
      <c r="E416" s="237" t="s">
        <v>431</v>
      </c>
    </row>
    <row r="417" spans="1:496" ht="15" customHeight="1" x14ac:dyDescent="0.2">
      <c r="A417" s="217" t="str">
        <f t="shared" si="8"/>
        <v>INDEC-PB - 42943-1</v>
      </c>
      <c r="B417" s="217">
        <v>42943</v>
      </c>
      <c r="C417" s="216" t="s">
        <v>50</v>
      </c>
      <c r="D417" s="217">
        <v>1</v>
      </c>
      <c r="E417" s="237" t="s">
        <v>432</v>
      </c>
    </row>
    <row r="418" spans="1:496" ht="15" customHeight="1" x14ac:dyDescent="0.2">
      <c r="A418" s="217" t="str">
        <f t="shared" si="8"/>
        <v>INDEC-PB - 36990-1</v>
      </c>
      <c r="B418" s="217">
        <v>36990</v>
      </c>
      <c r="C418" s="216" t="s">
        <v>50</v>
      </c>
      <c r="D418" s="217">
        <v>1</v>
      </c>
      <c r="E418" s="237" t="s">
        <v>433</v>
      </c>
    </row>
    <row r="419" spans="1:496" ht="15" customHeight="1" x14ac:dyDescent="0.2">
      <c r="A419" s="217" t="str">
        <f t="shared" si="8"/>
        <v>INDEC-PB - 46121-1</v>
      </c>
      <c r="B419" s="217">
        <v>46121</v>
      </c>
      <c r="C419" s="216" t="s">
        <v>50</v>
      </c>
      <c r="D419" s="217">
        <v>1</v>
      </c>
      <c r="E419" s="237" t="s">
        <v>434</v>
      </c>
    </row>
    <row r="420" spans="1:496" ht="15" customHeight="1" x14ac:dyDescent="0.2">
      <c r="A420" s="217" t="str">
        <f t="shared" si="8"/>
        <v>INDEC-PB - 49115-1</v>
      </c>
      <c r="B420" s="217">
        <v>49115</v>
      </c>
      <c r="C420" s="216" t="s">
        <v>50</v>
      </c>
      <c r="D420" s="217">
        <v>1</v>
      </c>
      <c r="E420" s="237" t="s">
        <v>435</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50</v>
      </c>
      <c r="D425" s="217">
        <v>1</v>
      </c>
      <c r="E425" s="237" t="s">
        <v>436</v>
      </c>
    </row>
    <row r="426" spans="1:496" ht="15" customHeight="1" x14ac:dyDescent="0.2">
      <c r="A426" s="239"/>
      <c r="E426" s="240"/>
    </row>
    <row r="427" spans="1:496" ht="15" customHeight="1" x14ac:dyDescent="0.2">
      <c r="A427" s="241"/>
      <c r="E427" s="240" t="s">
        <v>437</v>
      </c>
    </row>
    <row r="428" spans="1:496" ht="15" customHeight="1" x14ac:dyDescent="0.2">
      <c r="A428" s="217" t="str">
        <f t="shared" ref="A428:A445" si="9">CONCATENATE("INDEC-PB - ",B428,C428,D428)</f>
        <v>INDEC-PB - 94920-1</v>
      </c>
      <c r="B428" s="217">
        <v>94920</v>
      </c>
      <c r="C428" s="216" t="s">
        <v>50</v>
      </c>
      <c r="D428" s="217">
        <v>1</v>
      </c>
      <c r="E428" s="237" t="s">
        <v>438</v>
      </c>
    </row>
    <row r="429" spans="1:496" ht="15" customHeight="1" x14ac:dyDescent="0.2">
      <c r="A429" s="217" t="str">
        <f t="shared" si="9"/>
        <v>INDEC-PB - 91223-1</v>
      </c>
      <c r="B429" s="217">
        <v>91223</v>
      </c>
      <c r="C429" s="216" t="s">
        <v>50</v>
      </c>
      <c r="D429" s="217">
        <v>1</v>
      </c>
      <c r="E429" s="237" t="s">
        <v>439</v>
      </c>
    </row>
    <row r="430" spans="1:496" ht="15" customHeight="1" x14ac:dyDescent="0.2">
      <c r="A430" s="217" t="str">
        <f t="shared" si="9"/>
        <v>INDEC-PB - 91211-11</v>
      </c>
      <c r="B430" s="217">
        <v>91211</v>
      </c>
      <c r="C430" s="216" t="s">
        <v>50</v>
      </c>
      <c r="D430" s="217">
        <v>11</v>
      </c>
      <c r="E430" s="237" t="s">
        <v>440</v>
      </c>
    </row>
    <row r="431" spans="1:496" ht="15" customHeight="1" x14ac:dyDescent="0.2">
      <c r="A431" s="217" t="str">
        <f t="shared" si="9"/>
        <v>INDEC-PB - 91211-1</v>
      </c>
      <c r="B431" s="217">
        <v>91211</v>
      </c>
      <c r="C431" s="216" t="s">
        <v>50</v>
      </c>
      <c r="D431" s="217">
        <v>1</v>
      </c>
      <c r="E431" s="237" t="s">
        <v>441</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50</v>
      </c>
      <c r="D433" s="217">
        <v>1</v>
      </c>
      <c r="E433" s="237" t="s">
        <v>442</v>
      </c>
    </row>
    <row r="434" spans="1:496" ht="15" customHeight="1" x14ac:dyDescent="0.2">
      <c r="A434" s="217" t="str">
        <f t="shared" si="9"/>
        <v>INDEC-PB - 81100-1</v>
      </c>
      <c r="B434" s="217">
        <v>81100</v>
      </c>
      <c r="C434" s="216" t="s">
        <v>50</v>
      </c>
      <c r="D434" s="217">
        <v>1</v>
      </c>
      <c r="E434" s="237" t="s">
        <v>443</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50</v>
      </c>
      <c r="D436" s="217">
        <v>1</v>
      </c>
      <c r="E436" s="237" t="s">
        <v>444</v>
      </c>
    </row>
    <row r="437" spans="1:496" ht="15" customHeight="1" x14ac:dyDescent="0.2">
      <c r="A437" s="217" t="str">
        <f t="shared" si="9"/>
        <v>INDEC-PB - 94216-1</v>
      </c>
      <c r="B437" s="217">
        <v>94216</v>
      </c>
      <c r="C437" s="216" t="s">
        <v>50</v>
      </c>
      <c r="D437" s="217">
        <v>1</v>
      </c>
      <c r="E437" s="237" t="s">
        <v>445</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50</v>
      </c>
      <c r="D439" s="217">
        <v>1</v>
      </c>
      <c r="E439" s="237" t="s">
        <v>446</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50</v>
      </c>
      <c r="D441" s="217">
        <v>1</v>
      </c>
      <c r="E441" s="237" t="s">
        <v>447</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50</v>
      </c>
      <c r="D445" s="217">
        <v>1</v>
      </c>
      <c r="E445" s="237" t="s">
        <v>448</v>
      </c>
    </row>
    <row r="448" spans="1:496" ht="15" customHeight="1" x14ac:dyDescent="0.2">
      <c r="A448" s="237"/>
      <c r="B448" s="215" t="s">
        <v>450</v>
      </c>
      <c r="C448" s="242"/>
      <c r="D448" s="243"/>
    </row>
    <row r="449" spans="1:5" ht="15" customHeight="1" x14ac:dyDescent="0.2">
      <c r="A449" s="237"/>
      <c r="B449" s="226"/>
      <c r="C449" s="242"/>
      <c r="D449" s="243"/>
    </row>
    <row r="450" spans="1:5" ht="15" customHeight="1" x14ac:dyDescent="0.2">
      <c r="A450" s="424" t="s">
        <v>317</v>
      </c>
      <c r="B450" s="424" t="s">
        <v>451</v>
      </c>
      <c r="C450" s="424"/>
      <c r="D450" s="424"/>
      <c r="E450" s="424" t="s">
        <v>48</v>
      </c>
    </row>
    <row r="451" spans="1:5" ht="15" customHeight="1" x14ac:dyDescent="0.2">
      <c r="A451" s="424"/>
      <c r="B451" s="424" t="s">
        <v>452</v>
      </c>
      <c r="C451" s="424"/>
      <c r="D451" s="424"/>
      <c r="E451" s="424"/>
    </row>
    <row r="452" spans="1:5" ht="15" customHeight="1" x14ac:dyDescent="0.2">
      <c r="B452" s="225"/>
      <c r="C452" s="243"/>
      <c r="D452" s="243"/>
      <c r="E452" s="244"/>
    </row>
    <row r="453" spans="1:5" ht="15" customHeight="1" x14ac:dyDescent="0.2">
      <c r="B453" s="225"/>
      <c r="C453" s="243"/>
      <c r="D453" s="243"/>
      <c r="E453" s="240" t="s">
        <v>453</v>
      </c>
    </row>
    <row r="454" spans="1:5" ht="15" customHeight="1" x14ac:dyDescent="0.2">
      <c r="A454" s="217" t="str">
        <f t="shared" ref="A454:A474" si="10">CONCATENATE("INDEC-PB - ",B454,C454,D454)</f>
        <v>INDEC-PB - 2811-1</v>
      </c>
      <c r="B454" s="243">
        <v>2811</v>
      </c>
      <c r="C454" s="216" t="s">
        <v>50</v>
      </c>
      <c r="D454" s="217">
        <v>1</v>
      </c>
      <c r="E454" s="224" t="s">
        <v>454</v>
      </c>
    </row>
    <row r="455" spans="1:5" ht="15" customHeight="1" x14ac:dyDescent="0.2">
      <c r="A455" s="217" t="str">
        <f t="shared" si="10"/>
        <v>INDEC-PB - 2710-1</v>
      </c>
      <c r="B455" s="243">
        <v>2710</v>
      </c>
      <c r="C455" s="216" t="s">
        <v>50</v>
      </c>
      <c r="D455" s="217">
        <v>1</v>
      </c>
      <c r="E455" s="224" t="s">
        <v>455</v>
      </c>
    </row>
    <row r="456" spans="1:5" ht="15" customHeight="1" x14ac:dyDescent="0.2">
      <c r="A456" s="217" t="str">
        <f t="shared" si="10"/>
        <v>INDEC-PB - 2922-1</v>
      </c>
      <c r="B456" s="243">
        <v>2922</v>
      </c>
      <c r="C456" s="216" t="s">
        <v>50</v>
      </c>
      <c r="D456" s="217">
        <v>1</v>
      </c>
      <c r="E456" s="224" t="s">
        <v>456</v>
      </c>
    </row>
    <row r="457" spans="1:5" ht="15" customHeight="1" x14ac:dyDescent="0.2">
      <c r="A457" s="217" t="str">
        <f t="shared" si="10"/>
        <v>INDEC-PB - 2691-</v>
      </c>
      <c r="B457" s="243">
        <v>2691</v>
      </c>
      <c r="C457" s="216" t="s">
        <v>50</v>
      </c>
      <c r="E457" s="224" t="s">
        <v>457</v>
      </c>
    </row>
    <row r="458" spans="1:5" ht="15" customHeight="1" x14ac:dyDescent="0.2">
      <c r="A458" s="217" t="str">
        <f t="shared" si="10"/>
        <v>INDEC-PB - 2695-</v>
      </c>
      <c r="B458" s="243">
        <v>2695</v>
      </c>
      <c r="C458" s="216" t="s">
        <v>50</v>
      </c>
      <c r="E458" s="224" t="s">
        <v>458</v>
      </c>
    </row>
    <row r="459" spans="1:5" ht="15" customHeight="1" x14ac:dyDescent="0.2">
      <c r="A459" s="217" t="str">
        <f t="shared" si="10"/>
        <v>INDEC-PB - 3410-2</v>
      </c>
      <c r="B459" s="243">
        <v>3410</v>
      </c>
      <c r="C459" s="216" t="s">
        <v>50</v>
      </c>
      <c r="D459" s="217">
        <v>2</v>
      </c>
      <c r="E459" s="224" t="s">
        <v>459</v>
      </c>
    </row>
    <row r="460" spans="1:5" ht="15" customHeight="1" x14ac:dyDescent="0.2">
      <c r="A460" s="217" t="str">
        <f t="shared" si="10"/>
        <v>INDEC-PB - 2520-1</v>
      </c>
      <c r="B460" s="243">
        <v>2520</v>
      </c>
      <c r="C460" s="216" t="s">
        <v>50</v>
      </c>
      <c r="D460" s="217">
        <v>1</v>
      </c>
      <c r="E460" s="237" t="s">
        <v>460</v>
      </c>
    </row>
    <row r="461" spans="1:5" ht="15" customHeight="1" x14ac:dyDescent="0.2">
      <c r="A461" s="217" t="str">
        <f t="shared" si="10"/>
        <v>INDEC-PB - 2413-3</v>
      </c>
      <c r="B461" s="243">
        <v>2413</v>
      </c>
      <c r="C461" s="216" t="s">
        <v>50</v>
      </c>
      <c r="D461" s="217">
        <v>3</v>
      </c>
      <c r="E461" s="237" t="s">
        <v>461</v>
      </c>
    </row>
    <row r="462" spans="1:5" ht="15" customHeight="1" x14ac:dyDescent="0.2">
      <c r="A462" s="217" t="str">
        <f t="shared" si="10"/>
        <v>INDEC-PB - 2519-1</v>
      </c>
      <c r="B462" s="243">
        <v>2519</v>
      </c>
      <c r="C462" s="216" t="s">
        <v>50</v>
      </c>
      <c r="D462" s="217">
        <v>1</v>
      </c>
      <c r="E462" s="237" t="s">
        <v>462</v>
      </c>
    </row>
    <row r="463" spans="1:5" ht="15" customHeight="1" x14ac:dyDescent="0.2">
      <c r="A463" s="217" t="str">
        <f t="shared" si="10"/>
        <v>INDEC-PB - 2520-3</v>
      </c>
      <c r="B463" s="243">
        <v>2520</v>
      </c>
      <c r="C463" s="216" t="s">
        <v>50</v>
      </c>
      <c r="D463" s="217">
        <v>3</v>
      </c>
      <c r="E463" s="237" t="s">
        <v>463</v>
      </c>
    </row>
    <row r="464" spans="1:5" ht="15" customHeight="1" x14ac:dyDescent="0.2">
      <c r="A464" s="217" t="str">
        <f t="shared" si="10"/>
        <v>INDEC-PB - 2022-1</v>
      </c>
      <c r="B464" s="243">
        <v>2022</v>
      </c>
      <c r="C464" s="216" t="s">
        <v>50</v>
      </c>
      <c r="D464" s="217">
        <v>1</v>
      </c>
      <c r="E464" s="237" t="s">
        <v>464</v>
      </c>
    </row>
    <row r="465" spans="1:5" ht="15" customHeight="1" x14ac:dyDescent="0.2">
      <c r="A465" s="217" t="str">
        <f t="shared" si="10"/>
        <v>INDEC-PB - 2511-1</v>
      </c>
      <c r="B465" s="243">
        <v>2511</v>
      </c>
      <c r="C465" s="216" t="s">
        <v>50</v>
      </c>
      <c r="D465" s="217">
        <v>1</v>
      </c>
      <c r="E465" s="237" t="s">
        <v>465</v>
      </c>
    </row>
    <row r="466" spans="1:5" ht="15" customHeight="1" x14ac:dyDescent="0.2">
      <c r="A466" s="217" t="str">
        <f t="shared" si="10"/>
        <v>INDEC-PB - 2899-</v>
      </c>
      <c r="B466" s="243">
        <v>2899</v>
      </c>
      <c r="C466" s="216" t="s">
        <v>50</v>
      </c>
      <c r="E466" s="237" t="s">
        <v>466</v>
      </c>
    </row>
    <row r="467" spans="1:5" ht="15" customHeight="1" x14ac:dyDescent="0.2">
      <c r="A467" s="217" t="str">
        <f t="shared" si="10"/>
        <v>INDEC-PB - 3110-1</v>
      </c>
      <c r="B467" s="243">
        <v>3110</v>
      </c>
      <c r="C467" s="216" t="s">
        <v>50</v>
      </c>
      <c r="D467" s="217">
        <v>1</v>
      </c>
      <c r="E467" s="237" t="s">
        <v>467</v>
      </c>
    </row>
    <row r="468" spans="1:5" ht="15" customHeight="1" x14ac:dyDescent="0.2">
      <c r="A468" s="217" t="str">
        <f t="shared" si="10"/>
        <v>INDEC-PB - 2320-1</v>
      </c>
      <c r="B468" s="243">
        <v>2320</v>
      </c>
      <c r="C468" s="216" t="s">
        <v>50</v>
      </c>
      <c r="D468" s="217">
        <v>1</v>
      </c>
      <c r="E468" s="237" t="s">
        <v>468</v>
      </c>
    </row>
    <row r="469" spans="1:5" ht="15" customHeight="1" x14ac:dyDescent="0.2">
      <c r="A469" s="217" t="str">
        <f t="shared" si="10"/>
        <v>INDEC-PB - 2924-1</v>
      </c>
      <c r="B469" s="243">
        <v>2924</v>
      </c>
      <c r="C469" s="216" t="s">
        <v>50</v>
      </c>
      <c r="D469" s="217">
        <v>1</v>
      </c>
      <c r="E469" s="237" t="s">
        <v>469</v>
      </c>
    </row>
    <row r="470" spans="1:5" ht="15" customHeight="1" x14ac:dyDescent="0.2">
      <c r="A470" s="217" t="str">
        <f t="shared" si="10"/>
        <v>INDEC-PB - 2692-1</v>
      </c>
      <c r="B470" s="243">
        <v>2692</v>
      </c>
      <c r="C470" s="216" t="s">
        <v>50</v>
      </c>
      <c r="D470" s="217">
        <v>1</v>
      </c>
      <c r="E470" s="237" t="s">
        <v>470</v>
      </c>
    </row>
    <row r="471" spans="1:5" ht="15" customHeight="1" x14ac:dyDescent="0.2">
      <c r="A471" s="217" t="str">
        <f t="shared" si="10"/>
        <v>INDEC-PB - 3410-</v>
      </c>
      <c r="B471" s="243">
        <v>3410</v>
      </c>
      <c r="C471" s="216" t="s">
        <v>50</v>
      </c>
      <c r="E471" s="237" t="s">
        <v>471</v>
      </c>
    </row>
    <row r="472" spans="1:5" ht="15" customHeight="1" x14ac:dyDescent="0.2">
      <c r="A472" s="217" t="str">
        <f t="shared" si="10"/>
        <v>INDEC-PB - 2413-1</v>
      </c>
      <c r="B472" s="243">
        <v>2413</v>
      </c>
      <c r="C472" s="216" t="s">
        <v>50</v>
      </c>
      <c r="D472" s="217">
        <v>1</v>
      </c>
      <c r="E472" s="237" t="s">
        <v>472</v>
      </c>
    </row>
    <row r="473" spans="1:5" ht="15" customHeight="1" x14ac:dyDescent="0.2">
      <c r="A473" s="217" t="str">
        <f t="shared" si="10"/>
        <v>INDEC-PB - 291-</v>
      </c>
      <c r="B473" s="243">
        <v>291</v>
      </c>
      <c r="C473" s="216" t="s">
        <v>50</v>
      </c>
      <c r="E473" s="224" t="s">
        <v>473</v>
      </c>
    </row>
    <row r="474" spans="1:5" ht="15" customHeight="1" x14ac:dyDescent="0.2">
      <c r="A474" s="217" t="str">
        <f t="shared" si="10"/>
        <v>INDEC-PB - 2610-1</v>
      </c>
      <c r="B474" s="243">
        <v>2610</v>
      </c>
      <c r="C474" s="216" t="s">
        <v>50</v>
      </c>
      <c r="D474" s="217">
        <v>1</v>
      </c>
      <c r="E474" s="224" t="s">
        <v>474</v>
      </c>
    </row>
    <row r="475" spans="1:5" ht="15" customHeight="1" x14ac:dyDescent="0.2">
      <c r="A475" s="243"/>
      <c r="B475" s="227"/>
      <c r="C475" s="242"/>
      <c r="E475" s="224"/>
    </row>
    <row r="476" spans="1:5" ht="15" customHeight="1" x14ac:dyDescent="0.2">
      <c r="A476" s="243"/>
      <c r="B476" s="227"/>
      <c r="C476" s="242"/>
      <c r="E476" s="240" t="s">
        <v>437</v>
      </c>
    </row>
    <row r="477" spans="1:5" ht="15" customHeight="1" x14ac:dyDescent="0.2">
      <c r="A477" s="217" t="str">
        <f t="shared" ref="A477:A482" si="11">CONCATENATE("INDEC-PB - ",B477,C477,D477)</f>
        <v>INDEC-PB - 2710-1</v>
      </c>
      <c r="B477" s="243">
        <v>2710</v>
      </c>
      <c r="C477" s="216" t="s">
        <v>50</v>
      </c>
      <c r="D477" s="243">
        <v>1</v>
      </c>
      <c r="E477" s="224" t="s">
        <v>475</v>
      </c>
    </row>
    <row r="478" spans="1:5" ht="15" customHeight="1" x14ac:dyDescent="0.2">
      <c r="A478" s="217" t="str">
        <f t="shared" si="11"/>
        <v>INDEC-PB - 2720-1</v>
      </c>
      <c r="B478" s="243">
        <v>2720</v>
      </c>
      <c r="C478" s="216" t="s">
        <v>50</v>
      </c>
      <c r="D478" s="243">
        <v>1</v>
      </c>
      <c r="E478" s="224" t="s">
        <v>476</v>
      </c>
    </row>
    <row r="479" spans="1:5" ht="15" customHeight="1" x14ac:dyDescent="0.2">
      <c r="A479" s="217" t="str">
        <f t="shared" si="11"/>
        <v>INDEC-PB - 2922-1</v>
      </c>
      <c r="B479" s="243">
        <v>2922</v>
      </c>
      <c r="C479" s="216" t="s">
        <v>50</v>
      </c>
      <c r="D479" s="243">
        <v>1</v>
      </c>
      <c r="E479" s="224" t="s">
        <v>477</v>
      </c>
    </row>
    <row r="480" spans="1:5" ht="15" customHeight="1" x14ac:dyDescent="0.2">
      <c r="A480" s="217" t="str">
        <f t="shared" si="11"/>
        <v>INDEC-PB - 2913-1</v>
      </c>
      <c r="B480" s="243">
        <v>2913</v>
      </c>
      <c r="C480" s="216" t="s">
        <v>50</v>
      </c>
      <c r="D480" s="243">
        <v>1</v>
      </c>
      <c r="E480" s="224" t="s">
        <v>478</v>
      </c>
    </row>
    <row r="481" spans="1:5" ht="15" customHeight="1" x14ac:dyDescent="0.2">
      <c r="A481" s="217" t="str">
        <f t="shared" si="11"/>
        <v>INDEC-PB - 2413-11</v>
      </c>
      <c r="B481" s="243">
        <v>2413</v>
      </c>
      <c r="C481" s="216" t="s">
        <v>50</v>
      </c>
      <c r="D481" s="243">
        <v>11</v>
      </c>
      <c r="E481" s="224" t="s">
        <v>479</v>
      </c>
    </row>
    <row r="482" spans="1:5" ht="15" customHeight="1" x14ac:dyDescent="0.2">
      <c r="A482" s="217" t="str">
        <f t="shared" si="11"/>
        <v>INDEC-PB - 2411-1</v>
      </c>
      <c r="B482" s="243">
        <v>2411</v>
      </c>
      <c r="C482" s="216" t="s">
        <v>50</v>
      </c>
      <c r="D482" s="243">
        <v>1</v>
      </c>
      <c r="E482" s="224" t="s">
        <v>480</v>
      </c>
    </row>
    <row r="485" spans="1:5" ht="15" customHeight="1" x14ac:dyDescent="0.2">
      <c r="A485" s="245"/>
      <c r="B485" s="215" t="s">
        <v>504</v>
      </c>
      <c r="C485" s="245"/>
      <c r="D485" s="246"/>
    </row>
    <row r="487" spans="1:5" ht="15" customHeight="1" x14ac:dyDescent="0.2">
      <c r="A487" s="218"/>
      <c r="B487" s="424" t="s">
        <v>251</v>
      </c>
      <c r="C487" s="218"/>
      <c r="D487" s="218"/>
      <c r="E487" s="424" t="s">
        <v>252</v>
      </c>
    </row>
    <row r="488" spans="1:5" ht="15" customHeight="1" x14ac:dyDescent="0.2">
      <c r="A488" s="218"/>
      <c r="B488" s="424"/>
      <c r="C488" s="218"/>
      <c r="D488" s="218"/>
      <c r="E488" s="424"/>
    </row>
    <row r="490" spans="1:5" ht="15" customHeight="1" x14ac:dyDescent="0.2">
      <c r="A490" s="217" t="str">
        <f t="shared" ref="A490:A500" si="12">CONCATENATE("INDEC-DCTO - Inciso ",B490)</f>
        <v>INDEC-DCTO - Inciso a)</v>
      </c>
      <c r="B490" s="217" t="s">
        <v>253</v>
      </c>
      <c r="C490" s="217"/>
      <c r="E490" s="216" t="s">
        <v>254</v>
      </c>
    </row>
    <row r="491" spans="1:5" ht="15" customHeight="1" x14ac:dyDescent="0.2">
      <c r="A491" s="217" t="str">
        <f t="shared" si="12"/>
        <v>INDEC-DCTO - Inciso b)</v>
      </c>
      <c r="B491" s="217" t="s">
        <v>255</v>
      </c>
      <c r="C491" s="217"/>
      <c r="E491" s="216" t="s">
        <v>256</v>
      </c>
    </row>
    <row r="492" spans="1:5" ht="15" customHeight="1" x14ac:dyDescent="0.2">
      <c r="A492" s="217" t="str">
        <f t="shared" si="12"/>
        <v>INDEC-DCTO - Inciso d)</v>
      </c>
      <c r="B492" s="217" t="s">
        <v>257</v>
      </c>
      <c r="C492" s="217"/>
      <c r="E492" s="216" t="s">
        <v>258</v>
      </c>
    </row>
    <row r="493" spans="1:5" ht="15" customHeight="1" x14ac:dyDescent="0.2">
      <c r="A493" s="217" t="str">
        <f t="shared" si="12"/>
        <v>INDEC-DCTO - Inciso f)</v>
      </c>
      <c r="B493" s="217" t="s">
        <v>259</v>
      </c>
      <c r="C493" s="217"/>
      <c r="E493" s="216" t="s">
        <v>260</v>
      </c>
    </row>
    <row r="494" spans="1:5" ht="15" customHeight="1" x14ac:dyDescent="0.2">
      <c r="A494" s="217" t="str">
        <f t="shared" si="12"/>
        <v>INDEC-DCTO - Inciso g)</v>
      </c>
      <c r="B494" s="217" t="s">
        <v>261</v>
      </c>
      <c r="C494" s="217"/>
      <c r="E494" s="216" t="s">
        <v>262</v>
      </c>
    </row>
    <row r="495" spans="1:5" ht="15" customHeight="1" x14ac:dyDescent="0.2">
      <c r="A495" s="217" t="str">
        <f t="shared" si="12"/>
        <v>INDEC-DCTO - Inciso h)</v>
      </c>
      <c r="B495" s="217" t="s">
        <v>263</v>
      </c>
      <c r="C495" s="217"/>
      <c r="E495" s="216" t="s">
        <v>264</v>
      </c>
    </row>
    <row r="496" spans="1:5" ht="15" customHeight="1" x14ac:dyDescent="0.2">
      <c r="A496" s="217" t="str">
        <f t="shared" si="12"/>
        <v>INDEC-DCTO - Inciso p)</v>
      </c>
      <c r="B496" s="217" t="s">
        <v>265</v>
      </c>
      <c r="C496" s="217"/>
      <c r="E496" s="216" t="s">
        <v>266</v>
      </c>
    </row>
    <row r="497" spans="1:5" ht="15" customHeight="1" x14ac:dyDescent="0.2">
      <c r="A497" s="217" t="str">
        <f t="shared" si="12"/>
        <v>INDEC-DCTO - Inciso r)</v>
      </c>
      <c r="B497" s="217" t="s">
        <v>267</v>
      </c>
      <c r="C497" s="217"/>
      <c r="E497" s="216" t="s">
        <v>268</v>
      </c>
    </row>
    <row r="498" spans="1:5" ht="15" customHeight="1" x14ac:dyDescent="0.2">
      <c r="A498" s="217" t="str">
        <f t="shared" si="12"/>
        <v>INDEC-DCTO - Inciso s)</v>
      </c>
      <c r="B498" s="217" t="s">
        <v>269</v>
      </c>
      <c r="C498" s="217"/>
      <c r="E498" s="216" t="s">
        <v>270</v>
      </c>
    </row>
    <row r="499" spans="1:5" ht="15" customHeight="1" x14ac:dyDescent="0.2">
      <c r="A499" s="217" t="str">
        <f t="shared" si="12"/>
        <v>INDEC-DCTO - Inciso u)</v>
      </c>
      <c r="B499" s="217" t="s">
        <v>271</v>
      </c>
      <c r="C499" s="217"/>
      <c r="E499" s="216" t="s">
        <v>272</v>
      </c>
    </row>
    <row r="500" spans="1:5" ht="15" customHeight="1" x14ac:dyDescent="0.2">
      <c r="A500" s="217" t="str">
        <f t="shared" si="12"/>
        <v>INDEC-DCTO - Inciso v)</v>
      </c>
      <c r="B500" s="217" t="s">
        <v>273</v>
      </c>
      <c r="C500" s="217"/>
      <c r="E500" s="216" t="s">
        <v>274</v>
      </c>
    </row>
    <row r="501" spans="1:5" ht="15" customHeight="1" x14ac:dyDescent="0.2">
      <c r="A501" s="217"/>
      <c r="C501" s="217"/>
    </row>
    <row r="502" spans="1:5" ht="15" customHeight="1" x14ac:dyDescent="0.2">
      <c r="A502" s="217" t="str">
        <f>CONCATENATE("INDEC-DCTO - Inciso ",B502)</f>
        <v>INDEC-DCTO - Inciso c)</v>
      </c>
      <c r="B502" s="217" t="s">
        <v>275</v>
      </c>
      <c r="C502" s="217"/>
      <c r="E502" s="216" t="s">
        <v>276</v>
      </c>
    </row>
    <row r="503" spans="1:5" ht="15" customHeight="1" x14ac:dyDescent="0.2">
      <c r="A503" s="217" t="str">
        <f>CONCATENATE("INDEC-DCTO - Inciso ",B503)</f>
        <v>INDEC-DCTO - Inciso m)</v>
      </c>
      <c r="B503" s="217" t="s">
        <v>277</v>
      </c>
      <c r="C503" s="217"/>
      <c r="E503" s="216" t="s">
        <v>278</v>
      </c>
    </row>
    <row r="504" spans="1:5" ht="15" customHeight="1" x14ac:dyDescent="0.2">
      <c r="A504" s="217" t="str">
        <f>CONCATENATE("INDEC-DCTO - Inciso ",B504)</f>
        <v>INDEC-DCTO - Inciso n)</v>
      </c>
      <c r="B504" s="217" t="s">
        <v>279</v>
      </c>
      <c r="C504" s="217"/>
      <c r="E504" s="216" t="s">
        <v>280</v>
      </c>
    </row>
    <row r="505" spans="1:5" ht="15" customHeight="1" x14ac:dyDescent="0.2">
      <c r="A505" s="217" t="str">
        <f>CONCATENATE("INDEC-DCTO - Inciso ",B505)</f>
        <v>INDEC-DCTO - Inciso q)</v>
      </c>
      <c r="B505" s="217" t="s">
        <v>281</v>
      </c>
      <c r="C505" s="217"/>
      <c r="E505" s="216" t="s">
        <v>282</v>
      </c>
    </row>
    <row r="508" spans="1:5" ht="15" customHeight="1" x14ac:dyDescent="0.2">
      <c r="B508" s="215" t="s">
        <v>505</v>
      </c>
    </row>
    <row r="511" spans="1:5" ht="15" customHeight="1" x14ac:dyDescent="0.2">
      <c r="A511" s="218"/>
      <c r="B511" s="424" t="s">
        <v>251</v>
      </c>
      <c r="C511" s="218"/>
      <c r="D511" s="218"/>
      <c r="E511" s="424" t="s">
        <v>252</v>
      </c>
    </row>
    <row r="512" spans="1:5" ht="15" customHeight="1" x14ac:dyDescent="0.2">
      <c r="A512" s="218"/>
      <c r="B512" s="424"/>
      <c r="C512" s="218"/>
      <c r="D512" s="218"/>
      <c r="E512" s="424"/>
    </row>
    <row r="513" spans="1:5" ht="15" customHeight="1" x14ac:dyDescent="0.2">
      <c r="A513" s="224"/>
      <c r="B513" s="225"/>
      <c r="C513" s="224"/>
      <c r="D513" s="225"/>
      <c r="E513" s="224"/>
    </row>
    <row r="514" spans="1:5" ht="15" customHeight="1" x14ac:dyDescent="0.2">
      <c r="A514" s="224"/>
      <c r="B514" s="225"/>
      <c r="C514" s="224"/>
      <c r="D514" s="225"/>
      <c r="E514" s="233" t="s">
        <v>453</v>
      </c>
    </row>
    <row r="515" spans="1:5" ht="15" customHeight="1" x14ac:dyDescent="0.2">
      <c r="A515" s="217" t="str">
        <f>CONCATENATE("INDEC-DCTO - Inciso ",B515)</f>
        <v>INDEC-DCTO - Inciso e)</v>
      </c>
      <c r="B515" s="217" t="s">
        <v>498</v>
      </c>
      <c r="C515" s="225"/>
      <c r="D515" s="225"/>
      <c r="E515" s="224" t="s">
        <v>492</v>
      </c>
    </row>
    <row r="516" spans="1:5" ht="15" customHeight="1" x14ac:dyDescent="0.2">
      <c r="A516" s="217" t="str">
        <f>CONCATENATE("INDEC-DCTO - Inciso ",B516)</f>
        <v>INDEC-DCTO - Inciso i)</v>
      </c>
      <c r="B516" s="217" t="s">
        <v>499</v>
      </c>
      <c r="C516" s="225"/>
      <c r="D516" s="225"/>
      <c r="E516" s="224" t="s">
        <v>493</v>
      </c>
    </row>
    <row r="517" spans="1:5" ht="15" customHeight="1" x14ac:dyDescent="0.2">
      <c r="A517" s="217" t="str">
        <f>CONCATENATE("INDEC-DCTO - Inciso ",B517)</f>
        <v>INDEC-DCTO - Inciso k)</v>
      </c>
      <c r="B517" s="217" t="s">
        <v>500</v>
      </c>
      <c r="C517" s="225"/>
      <c r="D517" s="225"/>
      <c r="E517" s="224" t="s">
        <v>494</v>
      </c>
    </row>
    <row r="518" spans="1:5" ht="15" customHeight="1" x14ac:dyDescent="0.2">
      <c r="A518" s="217" t="str">
        <f>CONCATENATE("INDEC-DCTO - Inciso ",B518)</f>
        <v>INDEC-DCTO - Inciso t)</v>
      </c>
      <c r="B518" s="217" t="s">
        <v>501</v>
      </c>
      <c r="C518" s="225"/>
      <c r="D518" s="225"/>
      <c r="E518" s="224" t="s">
        <v>495</v>
      </c>
    </row>
    <row r="519" spans="1:5" ht="15" customHeight="1" x14ac:dyDescent="0.2">
      <c r="A519" s="217" t="str">
        <f>CONCATENATE("INDEC-DCTO - Inciso ",B519)</f>
        <v>INDEC-DCTO - Inciso w)</v>
      </c>
      <c r="B519" s="217" t="s">
        <v>502</v>
      </c>
      <c r="C519" s="225"/>
      <c r="D519" s="225"/>
      <c r="E519" s="224" t="s">
        <v>496</v>
      </c>
    </row>
    <row r="520" spans="1:5" ht="15" customHeight="1" x14ac:dyDescent="0.2">
      <c r="A520" s="224"/>
      <c r="C520" s="224"/>
      <c r="D520" s="225"/>
      <c r="E520" s="224"/>
    </row>
    <row r="521" spans="1:5" ht="15" customHeight="1" x14ac:dyDescent="0.2">
      <c r="A521" s="224"/>
      <c r="C521" s="224"/>
      <c r="D521" s="225"/>
      <c r="E521" s="233" t="s">
        <v>437</v>
      </c>
    </row>
    <row r="522" spans="1:5" ht="15" customHeight="1" x14ac:dyDescent="0.2">
      <c r="A522" s="217" t="str">
        <f>CONCATENATE("INDEC-DCTO - Inciso ",B522)</f>
        <v>INDEC-DCTO - Inciso j)</v>
      </c>
      <c r="B522" s="217" t="s">
        <v>503</v>
      </c>
      <c r="C522" s="225"/>
      <c r="D522" s="225"/>
      <c r="E522" s="224" t="s">
        <v>497</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283</v>
      </c>
      <c r="C528" s="214"/>
      <c r="D528" s="215"/>
    </row>
    <row r="530" spans="1:5" ht="15" customHeight="1" x14ac:dyDescent="0.2">
      <c r="A530" s="424" t="s">
        <v>317</v>
      </c>
      <c r="B530" s="424" t="s">
        <v>47</v>
      </c>
      <c r="C530" s="424"/>
      <c r="D530" s="424"/>
      <c r="E530" s="424" t="s">
        <v>48</v>
      </c>
    </row>
    <row r="531" spans="1:5" ht="15" customHeight="1" x14ac:dyDescent="0.2">
      <c r="A531" s="424"/>
      <c r="B531" s="424" t="s">
        <v>49</v>
      </c>
      <c r="C531" s="424"/>
      <c r="D531" s="424"/>
      <c r="E531" s="424"/>
    </row>
    <row r="532" spans="1:5" ht="15" customHeight="1" x14ac:dyDescent="0.2">
      <c r="A532" s="217" t="str">
        <f t="shared" ref="A532:A553" si="13">CONCATENATE("INDEC-GG ",B532,C532,D532)</f>
        <v>INDEC-GG 18000-1</v>
      </c>
      <c r="B532" s="217">
        <v>18000</v>
      </c>
      <c r="C532" s="91" t="s">
        <v>50</v>
      </c>
      <c r="D532" s="217">
        <v>1</v>
      </c>
      <c r="E532" s="91" t="s">
        <v>284</v>
      </c>
    </row>
    <row r="533" spans="1:5" ht="15" customHeight="1" x14ac:dyDescent="0.2">
      <c r="A533" s="217" t="str">
        <f t="shared" si="13"/>
        <v>INDEC-GG 83107-1</v>
      </c>
      <c r="B533" s="217">
        <v>83107</v>
      </c>
      <c r="C533" s="91" t="s">
        <v>50</v>
      </c>
      <c r="D533" s="217">
        <v>1</v>
      </c>
      <c r="E533" s="91" t="s">
        <v>285</v>
      </c>
    </row>
    <row r="534" spans="1:5" ht="15" customHeight="1" x14ac:dyDescent="0.2">
      <c r="A534" s="217" t="str">
        <f t="shared" si="13"/>
        <v>INDEC-GG 71240-11</v>
      </c>
      <c r="B534" s="217">
        <v>71240</v>
      </c>
      <c r="C534" s="91" t="s">
        <v>50</v>
      </c>
      <c r="D534" s="217">
        <v>11</v>
      </c>
      <c r="E534" s="219" t="s">
        <v>286</v>
      </c>
    </row>
    <row r="535" spans="1:5" ht="15" customHeight="1" x14ac:dyDescent="0.2">
      <c r="A535" s="217" t="str">
        <f t="shared" si="13"/>
        <v>INDEC-GG 71233-11</v>
      </c>
      <c r="B535" s="217">
        <v>71233</v>
      </c>
      <c r="C535" s="91" t="s">
        <v>50</v>
      </c>
      <c r="D535" s="217">
        <v>11</v>
      </c>
      <c r="E535" s="219" t="s">
        <v>287</v>
      </c>
    </row>
    <row r="536" spans="1:5" ht="15" customHeight="1" x14ac:dyDescent="0.2">
      <c r="A536" s="217" t="str">
        <f t="shared" si="13"/>
        <v>INDEC-GG 51800-11</v>
      </c>
      <c r="B536" s="217">
        <v>51800</v>
      </c>
      <c r="C536" s="91" t="s">
        <v>50</v>
      </c>
      <c r="D536" s="217">
        <v>11</v>
      </c>
      <c r="E536" s="219" t="s">
        <v>288</v>
      </c>
    </row>
    <row r="537" spans="1:5" ht="15" customHeight="1" x14ac:dyDescent="0.2">
      <c r="A537" s="217" t="str">
        <f t="shared" si="13"/>
        <v>INDEC-GG 51800-21</v>
      </c>
      <c r="B537" s="217">
        <v>51800</v>
      </c>
      <c r="C537" s="91" t="s">
        <v>50</v>
      </c>
      <c r="D537" s="217">
        <v>21</v>
      </c>
      <c r="E537" s="91" t="s">
        <v>289</v>
      </c>
    </row>
    <row r="538" spans="1:5" ht="15" customHeight="1" x14ac:dyDescent="0.2">
      <c r="A538" s="217" t="str">
        <f t="shared" si="13"/>
        <v>INDEC-GG 74110-11</v>
      </c>
      <c r="B538" s="217">
        <v>74110</v>
      </c>
      <c r="C538" s="91" t="s">
        <v>50</v>
      </c>
      <c r="D538" s="217">
        <v>11</v>
      </c>
      <c r="E538" s="219" t="s">
        <v>290</v>
      </c>
    </row>
    <row r="539" spans="1:5" ht="15" customHeight="1" x14ac:dyDescent="0.2">
      <c r="A539" s="217" t="str">
        <f t="shared" si="13"/>
        <v>INDEC-GG 51560-31</v>
      </c>
      <c r="B539" s="217">
        <v>51560</v>
      </c>
      <c r="C539" s="91" t="s">
        <v>50</v>
      </c>
      <c r="D539" s="217">
        <v>31</v>
      </c>
      <c r="E539" s="91" t="s">
        <v>291</v>
      </c>
    </row>
    <row r="540" spans="1:5" ht="15" customHeight="1" x14ac:dyDescent="0.2">
      <c r="A540" s="217" t="str">
        <f t="shared" si="13"/>
        <v>INDEC-GG 53111-1</v>
      </c>
      <c r="B540" s="217">
        <v>53111</v>
      </c>
      <c r="C540" s="91" t="s">
        <v>50</v>
      </c>
      <c r="D540" s="217">
        <v>1</v>
      </c>
      <c r="E540" s="219" t="s">
        <v>292</v>
      </c>
    </row>
    <row r="541" spans="1:5" ht="15" customHeight="1" x14ac:dyDescent="0.2">
      <c r="A541" s="217" t="str">
        <f t="shared" si="13"/>
        <v>INDEC-GG 54400-1</v>
      </c>
      <c r="B541" s="217">
        <v>54400</v>
      </c>
      <c r="C541" s="91" t="s">
        <v>50</v>
      </c>
      <c r="D541" s="217">
        <v>1</v>
      </c>
      <c r="E541" s="219" t="s">
        <v>293</v>
      </c>
    </row>
    <row r="542" spans="1:5" ht="15" customHeight="1" x14ac:dyDescent="0.2">
      <c r="A542" s="217" t="str">
        <f t="shared" si="13"/>
        <v>INDEC-GG 18000-21</v>
      </c>
      <c r="B542" s="217">
        <v>18000</v>
      </c>
      <c r="C542" s="91" t="s">
        <v>50</v>
      </c>
      <c r="D542" s="217">
        <v>21</v>
      </c>
      <c r="E542" s="219" t="s">
        <v>294</v>
      </c>
    </row>
    <row r="543" spans="1:5" ht="15" customHeight="1" x14ac:dyDescent="0.2">
      <c r="A543" s="217" t="str">
        <f t="shared" si="13"/>
        <v>INDEC-GG 18000-22</v>
      </c>
      <c r="B543" s="217">
        <v>18000</v>
      </c>
      <c r="C543" s="91" t="s">
        <v>50</v>
      </c>
      <c r="D543" s="217">
        <v>22</v>
      </c>
      <c r="E543" s="219" t="s">
        <v>295</v>
      </c>
    </row>
    <row r="544" spans="1:5" ht="15" customHeight="1" x14ac:dyDescent="0.2">
      <c r="A544" s="217" t="str">
        <f t="shared" si="13"/>
        <v>INDEC-GG 88700-2</v>
      </c>
      <c r="B544" s="217">
        <v>88700</v>
      </c>
      <c r="C544" s="91" t="s">
        <v>50</v>
      </c>
      <c r="D544" s="217">
        <v>2</v>
      </c>
      <c r="E544" s="219" t="s">
        <v>296</v>
      </c>
    </row>
    <row r="545" spans="1:5" ht="15" customHeight="1" x14ac:dyDescent="0.2">
      <c r="A545" s="217" t="str">
        <f t="shared" si="13"/>
        <v>INDEC-GG 88700-31</v>
      </c>
      <c r="B545" s="217">
        <v>88700</v>
      </c>
      <c r="C545" s="91" t="s">
        <v>50</v>
      </c>
      <c r="D545" s="217">
        <v>31</v>
      </c>
      <c r="E545" s="91" t="s">
        <v>297</v>
      </c>
    </row>
    <row r="546" spans="1:5" ht="15" customHeight="1" x14ac:dyDescent="0.2">
      <c r="A546" s="217" t="str">
        <f t="shared" si="13"/>
        <v>INDEC-GG DEP-EQ</v>
      </c>
      <c r="B546" s="217" t="s">
        <v>1005</v>
      </c>
      <c r="C546" s="91"/>
      <c r="E546" s="91" t="s">
        <v>298</v>
      </c>
    </row>
    <row r="547" spans="1:5" ht="15" customHeight="1" x14ac:dyDescent="0.2">
      <c r="A547" s="217" t="str">
        <f t="shared" si="13"/>
        <v>INDEC-GG 88700-1</v>
      </c>
      <c r="B547" s="217">
        <v>88700</v>
      </c>
      <c r="C547" s="91" t="s">
        <v>50</v>
      </c>
      <c r="D547" s="217">
        <v>1</v>
      </c>
      <c r="E547" s="91" t="s">
        <v>299</v>
      </c>
    </row>
    <row r="548" spans="1:5" ht="15" customHeight="1" x14ac:dyDescent="0.2">
      <c r="A548" s="217" t="str">
        <f t="shared" si="13"/>
        <v>INDEC-GG 31210-11</v>
      </c>
      <c r="B548" s="217">
        <v>31210</v>
      </c>
      <c r="C548" s="91" t="s">
        <v>50</v>
      </c>
      <c r="D548" s="217">
        <v>11</v>
      </c>
      <c r="E548" s="91" t="s">
        <v>300</v>
      </c>
    </row>
    <row r="549" spans="1:5" ht="15" customHeight="1" x14ac:dyDescent="0.2">
      <c r="A549" s="217" t="str">
        <f t="shared" si="13"/>
        <v>INDEC-GG 81295-1</v>
      </c>
      <c r="B549" s="217">
        <v>81295</v>
      </c>
      <c r="C549" s="91" t="s">
        <v>50</v>
      </c>
      <c r="D549" s="217">
        <v>1</v>
      </c>
      <c r="E549" s="91" t="s">
        <v>301</v>
      </c>
    </row>
    <row r="550" spans="1:5" ht="15" customHeight="1" x14ac:dyDescent="0.2">
      <c r="A550" s="217" t="str">
        <f t="shared" si="13"/>
        <v>INDEC-GG 81297-1</v>
      </c>
      <c r="B550" s="217">
        <v>81297</v>
      </c>
      <c r="C550" s="91" t="s">
        <v>50</v>
      </c>
      <c r="D550" s="217">
        <v>1</v>
      </c>
      <c r="E550" s="219" t="s">
        <v>302</v>
      </c>
    </row>
    <row r="551" spans="1:5" ht="15" customHeight="1" x14ac:dyDescent="0.2">
      <c r="A551" s="217" t="str">
        <f t="shared" si="13"/>
        <v>INDEC-GG 51560-21</v>
      </c>
      <c r="B551" s="217">
        <v>51560</v>
      </c>
      <c r="C551" s="91" t="s">
        <v>50</v>
      </c>
      <c r="D551" s="217">
        <v>21</v>
      </c>
      <c r="E551" s="91" t="s">
        <v>303</v>
      </c>
    </row>
    <row r="552" spans="1:5" ht="15" customHeight="1" x14ac:dyDescent="0.2">
      <c r="A552" s="217" t="str">
        <f t="shared" si="13"/>
        <v>INDEC-GG 31100-11</v>
      </c>
      <c r="B552" s="217">
        <v>31100</v>
      </c>
      <c r="C552" s="91" t="s">
        <v>50</v>
      </c>
      <c r="D552" s="217">
        <v>11</v>
      </c>
      <c r="E552" s="91" t="s">
        <v>304</v>
      </c>
    </row>
    <row r="553" spans="1:5" ht="15" customHeight="1" x14ac:dyDescent="0.2">
      <c r="A553" s="217" t="str">
        <f t="shared" si="13"/>
        <v>INDEC-GG 53211-11</v>
      </c>
      <c r="B553" s="217">
        <v>53211</v>
      </c>
      <c r="C553" s="91" t="s">
        <v>50</v>
      </c>
      <c r="D553" s="217">
        <v>11</v>
      </c>
      <c r="E553" s="219" t="s">
        <v>305</v>
      </c>
    </row>
    <row r="556" spans="1:5" ht="15" customHeight="1" x14ac:dyDescent="0.2">
      <c r="B556" s="215" t="s">
        <v>611</v>
      </c>
    </row>
    <row r="557" spans="1:5" ht="15" customHeight="1" x14ac:dyDescent="0.2">
      <c r="B557" s="215" t="s">
        <v>612</v>
      </c>
    </row>
    <row r="559" spans="1:5" ht="15" customHeight="1" x14ac:dyDescent="0.2">
      <c r="A559" s="217" t="str">
        <f t="shared" ref="A559:A622" si="14">CONCATENATE("DNV-T I - ",B559)</f>
        <v>DNV-T I - 1</v>
      </c>
      <c r="B559" s="217">
        <v>1</v>
      </c>
      <c r="E559" s="216" t="s">
        <v>254</v>
      </c>
    </row>
    <row r="560" spans="1:5" ht="15" customHeight="1" x14ac:dyDescent="0.2">
      <c r="A560" s="217" t="str">
        <f t="shared" si="14"/>
        <v>DNV-T I - 2</v>
      </c>
      <c r="B560" s="217">
        <v>2</v>
      </c>
      <c r="E560" s="216" t="s">
        <v>613</v>
      </c>
    </row>
    <row r="561" spans="1:5" ht="15" customHeight="1" x14ac:dyDescent="0.2">
      <c r="A561" s="217" t="str">
        <f t="shared" si="14"/>
        <v>DNV-T I - 3</v>
      </c>
      <c r="B561" s="217">
        <v>3</v>
      </c>
      <c r="E561" s="216" t="s">
        <v>614</v>
      </c>
    </row>
    <row r="562" spans="1:5" ht="15" customHeight="1" x14ac:dyDescent="0.2">
      <c r="A562" s="217" t="str">
        <f t="shared" si="14"/>
        <v>DNV-T I - 4</v>
      </c>
      <c r="B562" s="217">
        <v>4</v>
      </c>
      <c r="E562" s="216" t="s">
        <v>615</v>
      </c>
    </row>
    <row r="563" spans="1:5" ht="15" customHeight="1" x14ac:dyDescent="0.2">
      <c r="A563" s="217" t="str">
        <f t="shared" si="14"/>
        <v>DNV-T I - 5</v>
      </c>
      <c r="B563" s="217">
        <v>5</v>
      </c>
      <c r="E563" s="216" t="s">
        <v>616</v>
      </c>
    </row>
    <row r="564" spans="1:5" ht="15" customHeight="1" x14ac:dyDescent="0.2">
      <c r="A564" s="217" t="str">
        <f t="shared" si="14"/>
        <v>DNV-T I - 6</v>
      </c>
      <c r="B564" s="217">
        <v>6</v>
      </c>
      <c r="E564" s="216" t="s">
        <v>617</v>
      </c>
    </row>
    <row r="565" spans="1:5" ht="15" customHeight="1" x14ac:dyDescent="0.2">
      <c r="A565" s="217" t="str">
        <f t="shared" si="14"/>
        <v>DNV-T I - 7</v>
      </c>
      <c r="B565" s="217">
        <v>7</v>
      </c>
      <c r="E565" s="216" t="s">
        <v>618</v>
      </c>
    </row>
    <row r="566" spans="1:5" ht="15" customHeight="1" x14ac:dyDescent="0.2">
      <c r="A566" s="217" t="str">
        <f t="shared" si="14"/>
        <v>DNV-T I - 8</v>
      </c>
      <c r="B566" s="217">
        <v>8</v>
      </c>
      <c r="E566" s="216" t="s">
        <v>619</v>
      </c>
    </row>
    <row r="567" spans="1:5" ht="15" customHeight="1" x14ac:dyDescent="0.2">
      <c r="A567" s="217" t="str">
        <f t="shared" si="14"/>
        <v>DNV-T I - 9</v>
      </c>
      <c r="B567" s="217">
        <v>9</v>
      </c>
      <c r="E567" s="216" t="s">
        <v>620</v>
      </c>
    </row>
    <row r="568" spans="1:5" ht="15" customHeight="1" x14ac:dyDescent="0.2">
      <c r="A568" s="217" t="str">
        <f t="shared" si="14"/>
        <v>DNV-T I - 10</v>
      </c>
      <c r="B568" s="217">
        <v>10</v>
      </c>
      <c r="E568" s="216" t="s">
        <v>621</v>
      </c>
    </row>
    <row r="569" spans="1:5" ht="15" customHeight="1" x14ac:dyDescent="0.2">
      <c r="A569" s="217" t="str">
        <f t="shared" si="14"/>
        <v>DNV-T I - 11</v>
      </c>
      <c r="B569" s="217">
        <v>11</v>
      </c>
      <c r="E569" s="216" t="s">
        <v>622</v>
      </c>
    </row>
    <row r="570" spans="1:5" ht="15" customHeight="1" x14ac:dyDescent="0.2">
      <c r="A570" s="217" t="str">
        <f t="shared" si="14"/>
        <v>DNV-T I - 12</v>
      </c>
      <c r="B570" s="217">
        <v>12</v>
      </c>
      <c r="E570" s="216" t="s">
        <v>623</v>
      </c>
    </row>
    <row r="571" spans="1:5" ht="15" customHeight="1" x14ac:dyDescent="0.2">
      <c r="A571" s="217" t="str">
        <f t="shared" si="14"/>
        <v>DNV-T I - 13</v>
      </c>
      <c r="B571" s="217">
        <v>13</v>
      </c>
      <c r="E571" s="216" t="s">
        <v>624</v>
      </c>
    </row>
    <row r="572" spans="1:5" ht="15" customHeight="1" x14ac:dyDescent="0.2">
      <c r="A572" s="217" t="str">
        <f t="shared" si="14"/>
        <v>DNV-T I - 14</v>
      </c>
      <c r="B572" s="217">
        <v>14</v>
      </c>
      <c r="E572" s="216" t="s">
        <v>625</v>
      </c>
    </row>
    <row r="573" spans="1:5" ht="15" customHeight="1" x14ac:dyDescent="0.2">
      <c r="A573" s="217" t="str">
        <f t="shared" si="14"/>
        <v>DNV-T I - 15</v>
      </c>
      <c r="B573" s="217">
        <v>15</v>
      </c>
      <c r="E573" s="216" t="s">
        <v>626</v>
      </c>
    </row>
    <row r="574" spans="1:5" ht="15" customHeight="1" x14ac:dyDescent="0.2">
      <c r="A574" s="217" t="str">
        <f t="shared" si="14"/>
        <v>DNV-T I - 16</v>
      </c>
      <c r="B574" s="217">
        <v>16</v>
      </c>
      <c r="E574" s="216" t="s">
        <v>627</v>
      </c>
    </row>
    <row r="575" spans="1:5" ht="15" customHeight="1" x14ac:dyDescent="0.2">
      <c r="A575" s="217" t="str">
        <f t="shared" si="14"/>
        <v>DNV-T I - 17</v>
      </c>
      <c r="B575" s="217">
        <v>17</v>
      </c>
      <c r="E575" s="216" t="s">
        <v>628</v>
      </c>
    </row>
    <row r="576" spans="1:5" ht="15" customHeight="1" x14ac:dyDescent="0.2">
      <c r="A576" s="217" t="str">
        <f t="shared" si="14"/>
        <v>DNV-T I - 18</v>
      </c>
      <c r="B576" s="217">
        <v>18</v>
      </c>
      <c r="E576" s="216" t="s">
        <v>629</v>
      </c>
    </row>
    <row r="577" spans="1:5" ht="15" customHeight="1" x14ac:dyDescent="0.2">
      <c r="A577" s="217" t="str">
        <f t="shared" si="14"/>
        <v>DNV-T I - 19</v>
      </c>
      <c r="B577" s="217">
        <v>19</v>
      </c>
      <c r="E577" s="216" t="s">
        <v>630</v>
      </c>
    </row>
    <row r="578" spans="1:5" ht="15" customHeight="1" x14ac:dyDescent="0.2">
      <c r="A578" s="217" t="str">
        <f t="shared" si="14"/>
        <v>DNV-T I - 20</v>
      </c>
      <c r="B578" s="217">
        <v>20</v>
      </c>
      <c r="E578" s="216" t="s">
        <v>631</v>
      </c>
    </row>
    <row r="579" spans="1:5" ht="15" customHeight="1" x14ac:dyDescent="0.2">
      <c r="A579" s="217" t="str">
        <f t="shared" si="14"/>
        <v>DNV-T I - 21</v>
      </c>
      <c r="B579" s="217">
        <v>21</v>
      </c>
      <c r="E579" s="216" t="s">
        <v>632</v>
      </c>
    </row>
    <row r="580" spans="1:5" ht="15" customHeight="1" x14ac:dyDescent="0.2">
      <c r="A580" s="217" t="str">
        <f t="shared" si="14"/>
        <v>DNV-T I - 22</v>
      </c>
      <c r="B580" s="217">
        <v>22</v>
      </c>
      <c r="E580" s="216" t="s">
        <v>633</v>
      </c>
    </row>
    <row r="581" spans="1:5" ht="15" customHeight="1" x14ac:dyDescent="0.2">
      <c r="A581" s="217" t="str">
        <f t="shared" si="14"/>
        <v>DNV-T I - 23</v>
      </c>
      <c r="B581" s="217">
        <v>23</v>
      </c>
      <c r="E581" s="216" t="s">
        <v>634</v>
      </c>
    </row>
    <row r="582" spans="1:5" ht="15" customHeight="1" x14ac:dyDescent="0.2">
      <c r="A582" s="217" t="str">
        <f t="shared" si="14"/>
        <v>DNV-T I - 24</v>
      </c>
      <c r="B582" s="217">
        <v>24</v>
      </c>
      <c r="E582" s="216" t="s">
        <v>635</v>
      </c>
    </row>
    <row r="583" spans="1:5" ht="15" customHeight="1" x14ac:dyDescent="0.2">
      <c r="A583" s="217" t="str">
        <f t="shared" si="14"/>
        <v>DNV-T I - 25</v>
      </c>
      <c r="B583" s="217">
        <v>25</v>
      </c>
      <c r="E583" s="216" t="s">
        <v>636</v>
      </c>
    </row>
    <row r="584" spans="1:5" ht="15" customHeight="1" x14ac:dyDescent="0.2">
      <c r="A584" s="217" t="str">
        <f t="shared" si="14"/>
        <v>DNV-T I - 26</v>
      </c>
      <c r="B584" s="217">
        <v>26</v>
      </c>
      <c r="E584" s="216" t="s">
        <v>637</v>
      </c>
    </row>
    <row r="585" spans="1:5" ht="15" customHeight="1" x14ac:dyDescent="0.2">
      <c r="A585" s="217" t="str">
        <f t="shared" si="14"/>
        <v>DNV-T I - 27</v>
      </c>
      <c r="B585" s="217">
        <v>27</v>
      </c>
      <c r="E585" s="216" t="s">
        <v>638</v>
      </c>
    </row>
    <row r="586" spans="1:5" ht="15" customHeight="1" x14ac:dyDescent="0.2">
      <c r="A586" s="217" t="str">
        <f t="shared" si="14"/>
        <v>DNV-T I - 28</v>
      </c>
      <c r="B586" s="217">
        <v>28</v>
      </c>
      <c r="E586" s="216" t="s">
        <v>639</v>
      </c>
    </row>
    <row r="587" spans="1:5" ht="15" customHeight="1" x14ac:dyDescent="0.2">
      <c r="A587" s="217" t="str">
        <f t="shared" si="14"/>
        <v>DNV-T I - 29</v>
      </c>
      <c r="B587" s="217">
        <v>29</v>
      </c>
      <c r="E587" s="216" t="s">
        <v>640</v>
      </c>
    </row>
    <row r="588" spans="1:5" ht="15" customHeight="1" x14ac:dyDescent="0.2">
      <c r="A588" s="217" t="str">
        <f t="shared" si="14"/>
        <v>DNV-T I - 30</v>
      </c>
      <c r="B588" s="217">
        <v>30</v>
      </c>
      <c r="E588" s="216" t="s">
        <v>641</v>
      </c>
    </row>
    <row r="589" spans="1:5" ht="15" customHeight="1" x14ac:dyDescent="0.2">
      <c r="A589" s="217" t="str">
        <f t="shared" si="14"/>
        <v>DNV-T I - 31</v>
      </c>
      <c r="B589" s="217">
        <v>31</v>
      </c>
      <c r="E589" s="216" t="s">
        <v>642</v>
      </c>
    </row>
    <row r="590" spans="1:5" ht="15" customHeight="1" x14ac:dyDescent="0.2">
      <c r="A590" s="217" t="str">
        <f t="shared" si="14"/>
        <v>DNV-T I - 32</v>
      </c>
      <c r="B590" s="217">
        <v>32</v>
      </c>
      <c r="E590" s="216" t="s">
        <v>643</v>
      </c>
    </row>
    <row r="591" spans="1:5" ht="15" customHeight="1" x14ac:dyDescent="0.2">
      <c r="A591" s="217" t="str">
        <f t="shared" si="14"/>
        <v>DNV-T I - 33</v>
      </c>
      <c r="B591" s="217">
        <v>33</v>
      </c>
      <c r="E591" s="216" t="s">
        <v>644</v>
      </c>
    </row>
    <row r="592" spans="1:5" ht="15" customHeight="1" x14ac:dyDescent="0.2">
      <c r="A592" s="217" t="str">
        <f t="shared" si="14"/>
        <v>DNV-T I - 34</v>
      </c>
      <c r="B592" s="217">
        <v>34</v>
      </c>
      <c r="E592" s="216" t="s">
        <v>645</v>
      </c>
    </row>
    <row r="593" spans="1:5" ht="15" customHeight="1" x14ac:dyDescent="0.2">
      <c r="A593" s="217" t="str">
        <f t="shared" si="14"/>
        <v>DNV-T I - 35</v>
      </c>
      <c r="B593" s="217">
        <v>35</v>
      </c>
      <c r="E593" s="216" t="s">
        <v>646</v>
      </c>
    </row>
    <row r="594" spans="1:5" ht="15" customHeight="1" x14ac:dyDescent="0.2">
      <c r="A594" s="217" t="str">
        <f t="shared" si="14"/>
        <v>DNV-T I - 36</v>
      </c>
      <c r="B594" s="217">
        <v>36</v>
      </c>
      <c r="E594" s="216" t="s">
        <v>647</v>
      </c>
    </row>
    <row r="595" spans="1:5" ht="15" customHeight="1" x14ac:dyDescent="0.2">
      <c r="A595" s="217" t="str">
        <f t="shared" si="14"/>
        <v>DNV-T I - 37</v>
      </c>
      <c r="B595" s="217">
        <v>37</v>
      </c>
      <c r="E595" s="216" t="s">
        <v>648</v>
      </c>
    </row>
    <row r="596" spans="1:5" ht="15" customHeight="1" x14ac:dyDescent="0.2">
      <c r="A596" s="217" t="str">
        <f t="shared" si="14"/>
        <v>DNV-T I - 38</v>
      </c>
      <c r="B596" s="217">
        <v>38</v>
      </c>
      <c r="E596" s="216" t="s">
        <v>649</v>
      </c>
    </row>
    <row r="597" spans="1:5" ht="15" customHeight="1" x14ac:dyDescent="0.2">
      <c r="A597" s="217" t="str">
        <f t="shared" si="14"/>
        <v>DNV-T I - 39</v>
      </c>
      <c r="B597" s="217">
        <v>39</v>
      </c>
      <c r="E597" s="216" t="s">
        <v>650</v>
      </c>
    </row>
    <row r="598" spans="1:5" ht="15" customHeight="1" x14ac:dyDescent="0.2">
      <c r="A598" s="217" t="str">
        <f t="shared" si="14"/>
        <v>DNV-T I - 40</v>
      </c>
      <c r="B598" s="217">
        <v>40</v>
      </c>
      <c r="E598" s="216" t="s">
        <v>651</v>
      </c>
    </row>
    <row r="599" spans="1:5" ht="15" customHeight="1" x14ac:dyDescent="0.2">
      <c r="A599" s="217" t="str">
        <f t="shared" si="14"/>
        <v>DNV-T I - 41</v>
      </c>
      <c r="B599" s="217">
        <v>41</v>
      </c>
      <c r="E599" s="216" t="s">
        <v>652</v>
      </c>
    </row>
    <row r="600" spans="1:5" ht="15" customHeight="1" x14ac:dyDescent="0.2">
      <c r="A600" s="217" t="str">
        <f t="shared" si="14"/>
        <v>DNV-T I - 42</v>
      </c>
      <c r="B600" s="217">
        <v>42</v>
      </c>
      <c r="E600" s="216" t="s">
        <v>653</v>
      </c>
    </row>
    <row r="601" spans="1:5" ht="15" customHeight="1" x14ac:dyDescent="0.2">
      <c r="A601" s="217" t="str">
        <f t="shared" si="14"/>
        <v>DNV-T I - 43</v>
      </c>
      <c r="B601" s="217">
        <v>43</v>
      </c>
      <c r="E601" s="216" t="s">
        <v>654</v>
      </c>
    </row>
    <row r="602" spans="1:5" ht="15" customHeight="1" x14ac:dyDescent="0.2">
      <c r="A602" s="217" t="str">
        <f t="shared" si="14"/>
        <v>DNV-T I - 44</v>
      </c>
      <c r="B602" s="217">
        <v>44</v>
      </c>
      <c r="E602" s="216" t="s">
        <v>655</v>
      </c>
    </row>
    <row r="603" spans="1:5" ht="15" customHeight="1" x14ac:dyDescent="0.2">
      <c r="A603" s="217" t="str">
        <f t="shared" si="14"/>
        <v>DNV-T I - 45</v>
      </c>
      <c r="B603" s="217">
        <v>45</v>
      </c>
      <c r="E603" s="216" t="s">
        <v>656</v>
      </c>
    </row>
    <row r="604" spans="1:5" ht="15" customHeight="1" x14ac:dyDescent="0.2">
      <c r="A604" s="217" t="str">
        <f t="shared" si="14"/>
        <v>DNV-T I - 46</v>
      </c>
      <c r="B604" s="217">
        <v>46</v>
      </c>
      <c r="E604" s="216" t="s">
        <v>657</v>
      </c>
    </row>
    <row r="605" spans="1:5" ht="15" customHeight="1" x14ac:dyDescent="0.2">
      <c r="A605" s="217" t="str">
        <f t="shared" si="14"/>
        <v>DNV-T I - 47</v>
      </c>
      <c r="B605" s="217">
        <v>47</v>
      </c>
      <c r="E605" s="216" t="s">
        <v>658</v>
      </c>
    </row>
    <row r="606" spans="1:5" ht="15" customHeight="1" x14ac:dyDescent="0.2">
      <c r="A606" s="217" t="str">
        <f t="shared" si="14"/>
        <v>DNV-T I - 48</v>
      </c>
      <c r="B606" s="217">
        <v>48</v>
      </c>
      <c r="E606" s="216" t="s">
        <v>659</v>
      </c>
    </row>
    <row r="607" spans="1:5" ht="15" customHeight="1" x14ac:dyDescent="0.2">
      <c r="A607" s="217" t="str">
        <f t="shared" si="14"/>
        <v>DNV-T I - 49</v>
      </c>
      <c r="B607" s="217">
        <v>49</v>
      </c>
      <c r="E607" s="216" t="s">
        <v>660</v>
      </c>
    </row>
    <row r="608" spans="1:5" ht="15" customHeight="1" x14ac:dyDescent="0.2">
      <c r="A608" s="217" t="str">
        <f t="shared" si="14"/>
        <v>DNV-T I - 50</v>
      </c>
      <c r="B608" s="217">
        <v>50</v>
      </c>
      <c r="E608" s="216" t="s">
        <v>661</v>
      </c>
    </row>
    <row r="609" spans="1:5" ht="15" customHeight="1" x14ac:dyDescent="0.2">
      <c r="A609" s="217" t="str">
        <f t="shared" si="14"/>
        <v>DNV-T I - 51</v>
      </c>
      <c r="B609" s="217">
        <v>51</v>
      </c>
      <c r="E609" s="216" t="s">
        <v>662</v>
      </c>
    </row>
    <row r="610" spans="1:5" ht="15" customHeight="1" x14ac:dyDescent="0.2">
      <c r="A610" s="217" t="str">
        <f t="shared" si="14"/>
        <v>DNV-T I - 52</v>
      </c>
      <c r="B610" s="217">
        <v>52</v>
      </c>
      <c r="E610" s="216" t="s">
        <v>663</v>
      </c>
    </row>
    <row r="611" spans="1:5" ht="15" customHeight="1" x14ac:dyDescent="0.2">
      <c r="A611" s="217" t="str">
        <f t="shared" si="14"/>
        <v>DNV-T I - 53</v>
      </c>
      <c r="B611" s="217">
        <v>53</v>
      </c>
      <c r="E611" s="216" t="s">
        <v>664</v>
      </c>
    </row>
    <row r="612" spans="1:5" ht="15" customHeight="1" x14ac:dyDescent="0.2">
      <c r="A612" s="217" t="str">
        <f t="shared" si="14"/>
        <v>DNV-T I - 54</v>
      </c>
      <c r="B612" s="217">
        <v>54</v>
      </c>
      <c r="E612" s="216" t="s">
        <v>665</v>
      </c>
    </row>
    <row r="613" spans="1:5" ht="15" customHeight="1" x14ac:dyDescent="0.2">
      <c r="A613" s="217" t="str">
        <f t="shared" si="14"/>
        <v>DNV-T I - 55</v>
      </c>
      <c r="B613" s="217">
        <v>55</v>
      </c>
      <c r="E613" s="216" t="s">
        <v>666</v>
      </c>
    </row>
    <row r="614" spans="1:5" ht="15" customHeight="1" x14ac:dyDescent="0.2">
      <c r="A614" s="217" t="str">
        <f t="shared" si="14"/>
        <v>DNV-T I - 56</v>
      </c>
      <c r="B614" s="217">
        <v>56</v>
      </c>
      <c r="E614" s="216" t="s">
        <v>667</v>
      </c>
    </row>
    <row r="615" spans="1:5" ht="15" customHeight="1" x14ac:dyDescent="0.2">
      <c r="A615" s="217" t="str">
        <f t="shared" si="14"/>
        <v>DNV-T I - 57</v>
      </c>
      <c r="B615" s="217">
        <v>57</v>
      </c>
      <c r="E615" s="216" t="s">
        <v>668</v>
      </c>
    </row>
    <row r="616" spans="1:5" ht="15" customHeight="1" x14ac:dyDescent="0.2">
      <c r="A616" s="217" t="str">
        <f t="shared" si="14"/>
        <v>DNV-T I - 58</v>
      </c>
      <c r="B616" s="217">
        <v>58</v>
      </c>
      <c r="E616" s="216" t="s">
        <v>669</v>
      </c>
    </row>
    <row r="617" spans="1:5" ht="15" customHeight="1" x14ac:dyDescent="0.2">
      <c r="A617" s="217" t="str">
        <f t="shared" si="14"/>
        <v>DNV-T I - 59</v>
      </c>
      <c r="B617" s="217">
        <v>59</v>
      </c>
      <c r="E617" s="216" t="s">
        <v>670</v>
      </c>
    </row>
    <row r="618" spans="1:5" ht="15" customHeight="1" x14ac:dyDescent="0.2">
      <c r="A618" s="217" t="str">
        <f t="shared" si="14"/>
        <v>DNV-T I - 60</v>
      </c>
      <c r="B618" s="217">
        <v>60</v>
      </c>
      <c r="E618" s="216" t="s">
        <v>671</v>
      </c>
    </row>
    <row r="619" spans="1:5" ht="15" customHeight="1" x14ac:dyDescent="0.2">
      <c r="A619" s="217" t="str">
        <f t="shared" si="14"/>
        <v>DNV-T I - 61</v>
      </c>
      <c r="B619" s="217">
        <v>61</v>
      </c>
      <c r="E619" s="216" t="s">
        <v>672</v>
      </c>
    </row>
    <row r="620" spans="1:5" ht="15" customHeight="1" x14ac:dyDescent="0.2">
      <c r="A620" s="217" t="str">
        <f t="shared" si="14"/>
        <v>DNV-T I - 62</v>
      </c>
      <c r="B620" s="217">
        <v>62</v>
      </c>
      <c r="E620" s="216" t="s">
        <v>673</v>
      </c>
    </row>
    <row r="621" spans="1:5" ht="15" customHeight="1" x14ac:dyDescent="0.2">
      <c r="A621" s="217" t="str">
        <f t="shared" si="14"/>
        <v>DNV-T I - 63</v>
      </c>
      <c r="B621" s="217">
        <v>63</v>
      </c>
      <c r="E621" s="216" t="s">
        <v>674</v>
      </c>
    </row>
    <row r="622" spans="1:5" ht="15" customHeight="1" x14ac:dyDescent="0.2">
      <c r="A622" s="217" t="str">
        <f t="shared" si="14"/>
        <v>DNV-T I - 64</v>
      </c>
      <c r="B622" s="217">
        <v>64</v>
      </c>
      <c r="E622" s="216" t="s">
        <v>675</v>
      </c>
    </row>
    <row r="623" spans="1:5" ht="15" customHeight="1" x14ac:dyDescent="0.2">
      <c r="A623" s="217" t="str">
        <f t="shared" ref="A623:A676" si="15">CONCATENATE("DNV-T I - ",B623)</f>
        <v>DNV-T I - 65</v>
      </c>
      <c r="B623" s="217">
        <v>65</v>
      </c>
      <c r="E623" s="216" t="s">
        <v>676</v>
      </c>
    </row>
    <row r="624" spans="1:5" ht="15" customHeight="1" x14ac:dyDescent="0.2">
      <c r="A624" s="217" t="str">
        <f t="shared" si="15"/>
        <v>DNV-T I - 66</v>
      </c>
      <c r="B624" s="217">
        <v>66</v>
      </c>
      <c r="E624" s="216" t="s">
        <v>677</v>
      </c>
    </row>
    <row r="625" spans="1:5" ht="15" customHeight="1" x14ac:dyDescent="0.2">
      <c r="A625" s="217" t="str">
        <f t="shared" si="15"/>
        <v>DNV-T I - 67</v>
      </c>
      <c r="B625" s="217">
        <v>67</v>
      </c>
      <c r="E625" s="216" t="s">
        <v>678</v>
      </c>
    </row>
    <row r="626" spans="1:5" ht="15" customHeight="1" x14ac:dyDescent="0.2">
      <c r="A626" s="217" t="str">
        <f t="shared" si="15"/>
        <v>DNV-T I - 68</v>
      </c>
      <c r="B626" s="217">
        <v>68</v>
      </c>
      <c r="E626" s="216" t="s">
        <v>679</v>
      </c>
    </row>
    <row r="627" spans="1:5" ht="15" customHeight="1" x14ac:dyDescent="0.2">
      <c r="A627" s="217" t="str">
        <f t="shared" si="15"/>
        <v>DNV-T I - 69</v>
      </c>
      <c r="B627" s="217">
        <v>69</v>
      </c>
      <c r="E627" s="216" t="s">
        <v>680</v>
      </c>
    </row>
    <row r="628" spans="1:5" ht="15" customHeight="1" x14ac:dyDescent="0.2">
      <c r="A628" s="217" t="str">
        <f t="shared" si="15"/>
        <v>DNV-T I - 70</v>
      </c>
      <c r="B628" s="217">
        <v>70</v>
      </c>
      <c r="E628" s="216" t="s">
        <v>681</v>
      </c>
    </row>
    <row r="629" spans="1:5" ht="15" customHeight="1" x14ac:dyDescent="0.2">
      <c r="A629" s="217" t="str">
        <f t="shared" si="15"/>
        <v>DNV-T I - 71</v>
      </c>
      <c r="B629" s="217">
        <v>71</v>
      </c>
      <c r="E629" s="216" t="s">
        <v>682</v>
      </c>
    </row>
    <row r="630" spans="1:5" ht="15" customHeight="1" x14ac:dyDescent="0.2">
      <c r="A630" s="217" t="str">
        <f t="shared" si="15"/>
        <v>DNV-T I - 72</v>
      </c>
      <c r="B630" s="217">
        <v>72</v>
      </c>
      <c r="E630" s="216" t="s">
        <v>683</v>
      </c>
    </row>
    <row r="631" spans="1:5" ht="15" customHeight="1" x14ac:dyDescent="0.2">
      <c r="A631" s="217" t="str">
        <f t="shared" si="15"/>
        <v>DNV-T I - 73</v>
      </c>
      <c r="B631" s="217">
        <v>73</v>
      </c>
      <c r="E631" s="216" t="s">
        <v>684</v>
      </c>
    </row>
    <row r="632" spans="1:5" ht="15" customHeight="1" x14ac:dyDescent="0.2">
      <c r="A632" s="217" t="str">
        <f t="shared" si="15"/>
        <v>DNV-T I - 74</v>
      </c>
      <c r="B632" s="217">
        <v>74</v>
      </c>
      <c r="E632" s="216" t="s">
        <v>685</v>
      </c>
    </row>
    <row r="633" spans="1:5" ht="15" customHeight="1" x14ac:dyDescent="0.2">
      <c r="A633" s="217" t="str">
        <f t="shared" si="15"/>
        <v>DNV-T I - 75</v>
      </c>
      <c r="B633" s="217">
        <v>75</v>
      </c>
      <c r="E633" s="216" t="s">
        <v>686</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687</v>
      </c>
    </row>
    <row r="637" spans="1:5" ht="15" customHeight="1" x14ac:dyDescent="0.2">
      <c r="A637" s="217" t="str">
        <f t="shared" si="15"/>
        <v>DNV-T I - 79</v>
      </c>
      <c r="B637" s="217">
        <v>79</v>
      </c>
      <c r="E637" s="216" t="s">
        <v>688</v>
      </c>
    </row>
    <row r="638" spans="1:5" ht="15" customHeight="1" x14ac:dyDescent="0.2">
      <c r="A638" s="217" t="str">
        <f t="shared" si="15"/>
        <v>DNV-T I - 80</v>
      </c>
      <c r="B638" s="217">
        <v>80</v>
      </c>
      <c r="E638" s="216" t="s">
        <v>689</v>
      </c>
    </row>
    <row r="639" spans="1:5" ht="15" customHeight="1" x14ac:dyDescent="0.2">
      <c r="A639" s="217" t="str">
        <f t="shared" si="15"/>
        <v>DNV-T I - 81</v>
      </c>
      <c r="B639" s="217">
        <v>81</v>
      </c>
      <c r="E639" s="216" t="s">
        <v>690</v>
      </c>
    </row>
    <row r="640" spans="1:5" ht="15" customHeight="1" x14ac:dyDescent="0.2">
      <c r="A640" s="217" t="str">
        <f t="shared" si="15"/>
        <v>DNV-T I - 82</v>
      </c>
      <c r="B640" s="217">
        <v>82</v>
      </c>
      <c r="E640" s="216" t="s">
        <v>691</v>
      </c>
    </row>
    <row r="641" spans="1:5" ht="15" customHeight="1" x14ac:dyDescent="0.2">
      <c r="A641" s="217" t="str">
        <f t="shared" si="15"/>
        <v>DNV-T I - 83</v>
      </c>
      <c r="B641" s="217">
        <v>83</v>
      </c>
      <c r="E641" s="216" t="s">
        <v>692</v>
      </c>
    </row>
    <row r="642" spans="1:5" ht="15" customHeight="1" x14ac:dyDescent="0.2">
      <c r="A642" s="217" t="str">
        <f t="shared" si="15"/>
        <v>DNV-T I - 84</v>
      </c>
      <c r="B642" s="217">
        <v>84</v>
      </c>
      <c r="E642" s="216" t="s">
        <v>693</v>
      </c>
    </row>
    <row r="643" spans="1:5" ht="15" customHeight="1" x14ac:dyDescent="0.2">
      <c r="A643" s="217" t="str">
        <f t="shared" si="15"/>
        <v>DNV-T I - 85</v>
      </c>
      <c r="B643" s="217">
        <v>85</v>
      </c>
      <c r="E643" s="216" t="s">
        <v>694</v>
      </c>
    </row>
    <row r="644" spans="1:5" ht="15" customHeight="1" x14ac:dyDescent="0.2">
      <c r="A644" s="217" t="str">
        <f t="shared" si="15"/>
        <v>DNV-T I - 86</v>
      </c>
      <c r="B644" s="217">
        <v>86</v>
      </c>
      <c r="E644" s="216" t="s">
        <v>695</v>
      </c>
    </row>
    <row r="645" spans="1:5" ht="15" customHeight="1" x14ac:dyDescent="0.2">
      <c r="A645" s="217" t="str">
        <f t="shared" si="15"/>
        <v>DNV-T I - 86.1</v>
      </c>
      <c r="B645" s="217" t="s">
        <v>696</v>
      </c>
      <c r="E645" s="216" t="s">
        <v>697</v>
      </c>
    </row>
    <row r="646" spans="1:5" ht="15" customHeight="1" x14ac:dyDescent="0.2">
      <c r="A646" s="217" t="str">
        <f t="shared" si="15"/>
        <v>DNV-T I - 86.1.1</v>
      </c>
      <c r="B646" s="217" t="s">
        <v>698</v>
      </c>
      <c r="E646" s="216" t="s">
        <v>699</v>
      </c>
    </row>
    <row r="647" spans="1:5" ht="15" customHeight="1" x14ac:dyDescent="0.2">
      <c r="A647" s="217" t="str">
        <f t="shared" si="15"/>
        <v>DNV-T I - 86.1.2</v>
      </c>
      <c r="B647" s="217" t="s">
        <v>700</v>
      </c>
      <c r="E647" s="216" t="s">
        <v>701</v>
      </c>
    </row>
    <row r="648" spans="1:5" ht="15" customHeight="1" x14ac:dyDescent="0.2">
      <c r="A648" s="217" t="str">
        <f t="shared" si="15"/>
        <v>DNV-T I - 86.1.3</v>
      </c>
      <c r="B648" s="217" t="s">
        <v>702</v>
      </c>
      <c r="E648" s="216" t="s">
        <v>703</v>
      </c>
    </row>
    <row r="649" spans="1:5" ht="15" customHeight="1" x14ac:dyDescent="0.2">
      <c r="A649" s="217" t="str">
        <f t="shared" si="15"/>
        <v>DNV-T I - 86.1.4</v>
      </c>
      <c r="B649" s="217" t="s">
        <v>704</v>
      </c>
      <c r="E649" s="216" t="s">
        <v>705</v>
      </c>
    </row>
    <row r="650" spans="1:5" ht="15" customHeight="1" x14ac:dyDescent="0.2">
      <c r="A650" s="217" t="str">
        <f t="shared" si="15"/>
        <v>DNV-T I - 86.1.5</v>
      </c>
      <c r="B650" s="217" t="s">
        <v>706</v>
      </c>
      <c r="E650" s="216" t="s">
        <v>707</v>
      </c>
    </row>
    <row r="651" spans="1:5" ht="15" customHeight="1" x14ac:dyDescent="0.2">
      <c r="A651" s="217" t="str">
        <f t="shared" si="15"/>
        <v>DNV-T I - 86.2</v>
      </c>
      <c r="B651" s="217" t="s">
        <v>708</v>
      </c>
      <c r="E651" s="216" t="s">
        <v>709</v>
      </c>
    </row>
    <row r="652" spans="1:5" ht="15" customHeight="1" x14ac:dyDescent="0.2">
      <c r="A652" s="217" t="str">
        <f t="shared" si="15"/>
        <v>DNV-T I - 86.2.1</v>
      </c>
      <c r="B652" s="217" t="s">
        <v>710</v>
      </c>
      <c r="E652" s="216" t="s">
        <v>699</v>
      </c>
    </row>
    <row r="653" spans="1:5" ht="15" customHeight="1" x14ac:dyDescent="0.2">
      <c r="A653" s="217" t="str">
        <f t="shared" si="15"/>
        <v>DNV-T I - 86.2.2</v>
      </c>
      <c r="B653" s="217" t="s">
        <v>711</v>
      </c>
      <c r="E653" s="216" t="s">
        <v>712</v>
      </c>
    </row>
    <row r="654" spans="1:5" ht="15" customHeight="1" x14ac:dyDescent="0.2">
      <c r="A654" s="217" t="str">
        <f t="shared" si="15"/>
        <v>DNV-T I - 86.2.3</v>
      </c>
      <c r="B654" s="217" t="s">
        <v>713</v>
      </c>
      <c r="E654" s="216" t="s">
        <v>701</v>
      </c>
    </row>
    <row r="655" spans="1:5" ht="15" customHeight="1" x14ac:dyDescent="0.2">
      <c r="A655" s="217" t="str">
        <f t="shared" si="15"/>
        <v>DNV-T I - 86.2.4</v>
      </c>
      <c r="B655" s="217" t="s">
        <v>714</v>
      </c>
      <c r="E655" s="216" t="s">
        <v>703</v>
      </c>
    </row>
    <row r="656" spans="1:5" ht="15" customHeight="1" x14ac:dyDescent="0.2">
      <c r="A656" s="217" t="str">
        <f t="shared" si="15"/>
        <v>DNV-T I - 86.2.5</v>
      </c>
      <c r="B656" s="217" t="s">
        <v>715</v>
      </c>
      <c r="E656" s="216" t="s">
        <v>705</v>
      </c>
    </row>
    <row r="657" spans="1:5" ht="15" customHeight="1" x14ac:dyDescent="0.2">
      <c r="A657" s="217" t="str">
        <f t="shared" si="15"/>
        <v>DNV-T I - 86.2.6</v>
      </c>
      <c r="B657" s="217" t="s">
        <v>716</v>
      </c>
      <c r="E657" s="216" t="s">
        <v>707</v>
      </c>
    </row>
    <row r="658" spans="1:5" ht="15" customHeight="1" x14ac:dyDescent="0.2">
      <c r="A658" s="217" t="str">
        <f t="shared" si="15"/>
        <v>DNV-T I - 87</v>
      </c>
      <c r="B658" s="217">
        <v>87</v>
      </c>
      <c r="E658" s="216" t="s">
        <v>717</v>
      </c>
    </row>
    <row r="659" spans="1:5" ht="15" customHeight="1" x14ac:dyDescent="0.2">
      <c r="A659" s="217" t="str">
        <f t="shared" si="15"/>
        <v>DNV-T I - 88</v>
      </c>
      <c r="B659" s="217">
        <v>88</v>
      </c>
      <c r="E659" s="216" t="s">
        <v>718</v>
      </c>
    </row>
    <row r="660" spans="1:5" ht="15" customHeight="1" x14ac:dyDescent="0.2">
      <c r="A660" s="217" t="str">
        <f t="shared" si="15"/>
        <v>DNV-T I - 89</v>
      </c>
      <c r="B660" s="217">
        <v>89</v>
      </c>
      <c r="E660" s="216" t="s">
        <v>719</v>
      </c>
    </row>
    <row r="661" spans="1:5" ht="15" customHeight="1" x14ac:dyDescent="0.2">
      <c r="A661" s="217" t="str">
        <f t="shared" si="15"/>
        <v>DNV-T I - 90</v>
      </c>
      <c r="B661" s="217">
        <v>90</v>
      </c>
      <c r="E661" s="216" t="s">
        <v>720</v>
      </c>
    </row>
    <row r="662" spans="1:5" ht="15" customHeight="1" x14ac:dyDescent="0.2">
      <c r="A662" s="217" t="str">
        <f t="shared" si="15"/>
        <v>DNV-T I - 91</v>
      </c>
      <c r="B662" s="217">
        <v>91</v>
      </c>
      <c r="E662" s="216" t="s">
        <v>721</v>
      </c>
    </row>
    <row r="663" spans="1:5" ht="15" customHeight="1" x14ac:dyDescent="0.2">
      <c r="A663" s="217" t="str">
        <f t="shared" si="15"/>
        <v>DNV-T I - 92</v>
      </c>
      <c r="B663" s="217">
        <v>92</v>
      </c>
      <c r="E663" s="216" t="s">
        <v>722</v>
      </c>
    </row>
    <row r="664" spans="1:5" ht="15" customHeight="1" x14ac:dyDescent="0.2">
      <c r="A664" s="217" t="str">
        <f t="shared" si="15"/>
        <v>DNV-T I - 93</v>
      </c>
      <c r="B664" s="217">
        <v>93</v>
      </c>
      <c r="E664" s="216" t="s">
        <v>723</v>
      </c>
    </row>
    <row r="665" spans="1:5" ht="15" customHeight="1" x14ac:dyDescent="0.2">
      <c r="A665" s="217" t="str">
        <f t="shared" si="15"/>
        <v>DNV-T I - 94</v>
      </c>
      <c r="B665" s="217">
        <v>94</v>
      </c>
      <c r="E665" s="216" t="s">
        <v>724</v>
      </c>
    </row>
    <row r="666" spans="1:5" ht="15" customHeight="1" x14ac:dyDescent="0.2">
      <c r="A666" s="217" t="str">
        <f t="shared" si="15"/>
        <v>DNV-T I - 95</v>
      </c>
      <c r="B666" s="217">
        <v>95</v>
      </c>
      <c r="E666" s="216" t="s">
        <v>725</v>
      </c>
    </row>
    <row r="667" spans="1:5" ht="15" customHeight="1" x14ac:dyDescent="0.2">
      <c r="A667" s="217" t="str">
        <f t="shared" si="15"/>
        <v>DNV-T I - 96</v>
      </c>
      <c r="B667" s="217">
        <v>96</v>
      </c>
      <c r="E667" s="216" t="s">
        <v>726</v>
      </c>
    </row>
    <row r="668" spans="1:5" ht="15" customHeight="1" x14ac:dyDescent="0.2">
      <c r="A668" s="217" t="str">
        <f t="shared" si="15"/>
        <v>DNV-T I - 97</v>
      </c>
      <c r="B668" s="217">
        <v>97</v>
      </c>
      <c r="E668" s="216" t="s">
        <v>727</v>
      </c>
    </row>
    <row r="669" spans="1:5" ht="15" customHeight="1" x14ac:dyDescent="0.2">
      <c r="A669" s="217" t="str">
        <f t="shared" si="15"/>
        <v>DNV-T I - 98</v>
      </c>
      <c r="B669" s="217">
        <v>98</v>
      </c>
      <c r="E669" s="216" t="s">
        <v>728</v>
      </c>
    </row>
    <row r="670" spans="1:5" ht="15" customHeight="1" x14ac:dyDescent="0.2">
      <c r="A670" s="217" t="str">
        <f t="shared" si="15"/>
        <v>DNV-T I - 99</v>
      </c>
      <c r="B670" s="217">
        <v>99</v>
      </c>
      <c r="E670" s="216" t="s">
        <v>729</v>
      </c>
    </row>
    <row r="671" spans="1:5" ht="15" customHeight="1" x14ac:dyDescent="0.2">
      <c r="A671" s="217" t="str">
        <f t="shared" si="15"/>
        <v>DNV-T I - 100</v>
      </c>
      <c r="B671" s="217">
        <v>100</v>
      </c>
      <c r="E671" s="216" t="s">
        <v>730</v>
      </c>
    </row>
    <row r="672" spans="1:5" ht="15" customHeight="1" x14ac:dyDescent="0.2">
      <c r="A672" s="217" t="str">
        <f t="shared" si="15"/>
        <v>DNV-T I - 101</v>
      </c>
      <c r="B672" s="217">
        <v>101</v>
      </c>
      <c r="E672" s="216" t="s">
        <v>731</v>
      </c>
    </row>
    <row r="673" spans="1:5" ht="15" customHeight="1" x14ac:dyDescent="0.2">
      <c r="A673" s="217" t="str">
        <f t="shared" si="15"/>
        <v>DNV-T I - 102</v>
      </c>
      <c r="B673" s="217">
        <v>102</v>
      </c>
      <c r="E673" s="216" t="s">
        <v>732</v>
      </c>
    </row>
    <row r="674" spans="1:5" ht="15" customHeight="1" x14ac:dyDescent="0.2">
      <c r="A674" s="217" t="str">
        <f t="shared" si="15"/>
        <v>DNV-T I - 103</v>
      </c>
      <c r="B674" s="217">
        <v>103</v>
      </c>
      <c r="E674" s="216" t="s">
        <v>733</v>
      </c>
    </row>
    <row r="675" spans="1:5" ht="15" customHeight="1" x14ac:dyDescent="0.2">
      <c r="A675" s="217" t="str">
        <f t="shared" si="15"/>
        <v>DNV-T I - 104</v>
      </c>
      <c r="B675" s="217">
        <v>104</v>
      </c>
      <c r="E675" s="216" t="s">
        <v>734</v>
      </c>
    </row>
    <row r="676" spans="1:5" ht="15" customHeight="1" x14ac:dyDescent="0.2">
      <c r="A676" s="217" t="str">
        <f t="shared" si="15"/>
        <v>DNV-T I - 105</v>
      </c>
      <c r="B676" s="217">
        <v>105</v>
      </c>
      <c r="E676" s="216" t="s">
        <v>735</v>
      </c>
    </row>
    <row r="678" spans="1:5" ht="15" customHeight="1" x14ac:dyDescent="0.2">
      <c r="A678" s="247"/>
      <c r="B678" s="215" t="s">
        <v>736</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737</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1"/>
      <c r="B756" s="215" t="s">
        <v>1058</v>
      </c>
    </row>
    <row r="758" spans="1:5" ht="15" customHeight="1" x14ac:dyDescent="0.2">
      <c r="B758" s="217" t="s">
        <v>47</v>
      </c>
      <c r="C758" s="216" t="s">
        <v>738</v>
      </c>
    </row>
    <row r="759" spans="1:5" ht="15" customHeight="1" x14ac:dyDescent="0.2">
      <c r="A759" s="217" t="str">
        <f>CONCATENATE("IIEE-SJ - ",B759)</f>
        <v>IIEE-SJ - 1</v>
      </c>
      <c r="B759" s="217">
        <v>1</v>
      </c>
      <c r="E759" s="216" t="s">
        <v>739</v>
      </c>
    </row>
    <row r="760" spans="1:5" ht="15" customHeight="1" x14ac:dyDescent="0.2">
      <c r="A760" s="217" t="s">
        <v>1001</v>
      </c>
      <c r="B760" s="217">
        <v>101000</v>
      </c>
      <c r="E760" s="216" t="s">
        <v>608</v>
      </c>
    </row>
    <row r="761" spans="1:5" ht="15" customHeight="1" x14ac:dyDescent="0.2">
      <c r="A761" s="217" t="s">
        <v>1000</v>
      </c>
      <c r="B761" s="217">
        <v>102000</v>
      </c>
      <c r="E761" s="216" t="s">
        <v>609</v>
      </c>
    </row>
    <row r="762" spans="1:5" ht="15" customHeight="1" x14ac:dyDescent="0.2">
      <c r="A762" s="217" t="s">
        <v>998</v>
      </c>
      <c r="B762" s="217">
        <v>103000</v>
      </c>
      <c r="E762" s="216" t="s">
        <v>610</v>
      </c>
    </row>
    <row r="763" spans="1:5" ht="15" customHeight="1" x14ac:dyDescent="0.2">
      <c r="A763" s="217"/>
    </row>
    <row r="764" spans="1:5" ht="15" customHeight="1" x14ac:dyDescent="0.2">
      <c r="A764" s="217" t="s">
        <v>1059</v>
      </c>
      <c r="B764" s="217">
        <v>2</v>
      </c>
      <c r="E764" s="216" t="s">
        <v>740</v>
      </c>
    </row>
    <row r="765" spans="1:5" ht="15" customHeight="1" x14ac:dyDescent="0.2">
      <c r="A765" s="217"/>
    </row>
    <row r="766" spans="1:5" ht="15" customHeight="1" x14ac:dyDescent="0.2">
      <c r="A766" s="217" t="s">
        <v>1060</v>
      </c>
      <c r="B766" s="217">
        <v>201</v>
      </c>
      <c r="E766" s="216" t="s">
        <v>741</v>
      </c>
    </row>
    <row r="767" spans="1:5" ht="15" customHeight="1" x14ac:dyDescent="0.2">
      <c r="A767" s="217" t="s">
        <v>1061</v>
      </c>
      <c r="B767" s="217">
        <v>201001</v>
      </c>
      <c r="E767" s="216" t="s">
        <v>509</v>
      </c>
    </row>
    <row r="768" spans="1:5" ht="15" customHeight="1" x14ac:dyDescent="0.2">
      <c r="A768" s="217" t="s">
        <v>1062</v>
      </c>
      <c r="B768" s="217">
        <v>201002</v>
      </c>
      <c r="E768" s="216" t="s">
        <v>510</v>
      </c>
    </row>
    <row r="769" spans="1:496" ht="15" customHeight="1" x14ac:dyDescent="0.2">
      <c r="A769" s="217" t="s">
        <v>1063</v>
      </c>
      <c r="B769" s="217">
        <v>201003</v>
      </c>
      <c r="E769" s="216" t="s">
        <v>511</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1064</v>
      </c>
      <c r="B772" s="217">
        <v>202</v>
      </c>
      <c r="E772" s="216" t="s">
        <v>742</v>
      </c>
    </row>
    <row r="773" spans="1:496" ht="15" customHeight="1" x14ac:dyDescent="0.2">
      <c r="A773" s="217" t="s">
        <v>1065</v>
      </c>
      <c r="B773" s="217">
        <v>202001</v>
      </c>
      <c r="E773" s="216" t="s">
        <v>512</v>
      </c>
    </row>
    <row r="774" spans="1:496" ht="15" customHeight="1" x14ac:dyDescent="0.2">
      <c r="A774" s="217" t="s">
        <v>1066</v>
      </c>
      <c r="B774" s="217">
        <v>202002</v>
      </c>
      <c r="E774" s="216" t="s">
        <v>513</v>
      </c>
    </row>
    <row r="775" spans="1:496" ht="15" customHeight="1" x14ac:dyDescent="0.2">
      <c r="A775" s="217" t="s">
        <v>1067</v>
      </c>
      <c r="B775" s="217">
        <v>202003</v>
      </c>
      <c r="E775" s="216" t="s">
        <v>514</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1068</v>
      </c>
      <c r="B778" s="217">
        <v>203</v>
      </c>
      <c r="E778" s="216" t="s">
        <v>743</v>
      </c>
    </row>
    <row r="779" spans="1:496" ht="15" customHeight="1" x14ac:dyDescent="0.2">
      <c r="A779" s="217" t="s">
        <v>1004</v>
      </c>
      <c r="B779" s="217">
        <v>203001</v>
      </c>
      <c r="E779" s="216" t="s">
        <v>744</v>
      </c>
    </row>
    <row r="780" spans="1:496" ht="15" customHeight="1" x14ac:dyDescent="0.2">
      <c r="A780" s="217" t="s">
        <v>1069</v>
      </c>
      <c r="B780" s="217">
        <v>203002</v>
      </c>
      <c r="E780" s="216" t="s">
        <v>597</v>
      </c>
    </row>
    <row r="781" spans="1:496" ht="15" customHeight="1" x14ac:dyDescent="0.2">
      <c r="A781" s="217"/>
    </row>
    <row r="782" spans="1:496" ht="15" customHeight="1" x14ac:dyDescent="0.2">
      <c r="A782" s="217" t="s">
        <v>1070</v>
      </c>
      <c r="B782" s="217">
        <v>204</v>
      </c>
      <c r="E782" s="216" t="s">
        <v>745</v>
      </c>
    </row>
    <row r="783" spans="1:496" ht="15" customHeight="1" x14ac:dyDescent="0.2">
      <c r="A783" s="217" t="s">
        <v>1071</v>
      </c>
      <c r="B783" s="217">
        <v>204001</v>
      </c>
      <c r="E783" s="224" t="s">
        <v>746</v>
      </c>
    </row>
    <row r="784" spans="1:496" ht="15" customHeight="1" x14ac:dyDescent="0.2">
      <c r="A784" s="217" t="s">
        <v>1072</v>
      </c>
      <c r="B784" s="217">
        <v>204002</v>
      </c>
      <c r="E784" s="224" t="s">
        <v>747</v>
      </c>
    </row>
    <row r="785" spans="1:496" ht="15" customHeight="1" x14ac:dyDescent="0.2">
      <c r="A785" s="217" t="s">
        <v>1073</v>
      </c>
      <c r="B785" s="217">
        <v>204003</v>
      </c>
      <c r="E785" s="224" t="s">
        <v>748</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1074</v>
      </c>
      <c r="B789" s="217">
        <v>205</v>
      </c>
      <c r="E789" s="216" t="s">
        <v>749</v>
      </c>
    </row>
    <row r="790" spans="1:496" ht="15" customHeight="1" x14ac:dyDescent="0.2">
      <c r="A790" s="217" t="s">
        <v>1075</v>
      </c>
      <c r="B790" s="217">
        <v>205001</v>
      </c>
      <c r="E790" s="216" t="s">
        <v>1076</v>
      </c>
    </row>
    <row r="791" spans="1:496" ht="15" customHeight="1" x14ac:dyDescent="0.2">
      <c r="A791" s="217" t="s">
        <v>1077</v>
      </c>
      <c r="B791" s="217">
        <v>205002</v>
      </c>
      <c r="E791" s="216" t="s">
        <v>1078</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1079</v>
      </c>
      <c r="B796" s="217">
        <v>206</v>
      </c>
      <c r="E796" s="216" t="s">
        <v>750</v>
      </c>
    </row>
    <row r="797" spans="1:496" ht="15" customHeight="1" x14ac:dyDescent="0.2">
      <c r="A797" s="217" t="s">
        <v>1080</v>
      </c>
      <c r="B797" s="217">
        <v>206001</v>
      </c>
      <c r="E797" s="216" t="s">
        <v>751</v>
      </c>
    </row>
    <row r="798" spans="1:496" ht="15" customHeight="1" x14ac:dyDescent="0.2">
      <c r="A798" s="217" t="s">
        <v>1081</v>
      </c>
      <c r="B798" s="217">
        <v>206002</v>
      </c>
      <c r="E798" s="216" t="s">
        <v>515</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1082</v>
      </c>
      <c r="B802" s="217">
        <v>207</v>
      </c>
      <c r="E802" s="216" t="s">
        <v>752</v>
      </c>
    </row>
    <row r="803" spans="1:496" ht="15" customHeight="1" x14ac:dyDescent="0.2">
      <c r="A803" s="217" t="s">
        <v>1083</v>
      </c>
      <c r="B803" s="217">
        <v>207001</v>
      </c>
      <c r="E803" s="216" t="s">
        <v>516</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1084</v>
      </c>
      <c r="B808" s="217">
        <v>208</v>
      </c>
      <c r="E808" s="216" t="s">
        <v>753</v>
      </c>
    </row>
    <row r="809" spans="1:496" ht="15" customHeight="1" x14ac:dyDescent="0.2">
      <c r="A809" s="217" t="s">
        <v>1085</v>
      </c>
      <c r="B809" s="217">
        <v>208001</v>
      </c>
      <c r="E809" s="216" t="s">
        <v>517</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1086</v>
      </c>
      <c r="B812" s="217">
        <v>209</v>
      </c>
      <c r="E812" s="216" t="s">
        <v>754</v>
      </c>
    </row>
    <row r="813" spans="1:496" ht="15" customHeight="1" x14ac:dyDescent="0.2">
      <c r="A813" s="217" t="s">
        <v>1087</v>
      </c>
      <c r="B813" s="217">
        <v>209001</v>
      </c>
      <c r="E813" s="216" t="s">
        <v>518</v>
      </c>
    </row>
    <row r="814" spans="1:496" ht="15" customHeight="1" x14ac:dyDescent="0.2">
      <c r="A814" s="217" t="s">
        <v>1088</v>
      </c>
      <c r="B814" s="217">
        <v>209002</v>
      </c>
      <c r="E814" s="216" t="s">
        <v>519</v>
      </c>
    </row>
    <row r="815" spans="1:496" ht="15" customHeight="1" x14ac:dyDescent="0.2">
      <c r="A815" s="217" t="s">
        <v>1089</v>
      </c>
      <c r="B815" s="217">
        <v>209003</v>
      </c>
      <c r="E815" s="216" t="s">
        <v>520</v>
      </c>
    </row>
    <row r="816" spans="1:496" ht="15" customHeight="1" x14ac:dyDescent="0.2">
      <c r="A816" s="217" t="s">
        <v>1090</v>
      </c>
      <c r="B816" s="217">
        <v>209004</v>
      </c>
      <c r="E816" s="216" t="s">
        <v>521</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1091</v>
      </c>
      <c r="B821" s="217">
        <v>210</v>
      </c>
      <c r="E821" s="216" t="s">
        <v>755</v>
      </c>
    </row>
    <row r="822" spans="1:496" ht="15" customHeight="1" x14ac:dyDescent="0.2">
      <c r="A822" s="217" t="s">
        <v>1092</v>
      </c>
      <c r="B822" s="217">
        <v>210001</v>
      </c>
      <c r="E822" s="216" t="s">
        <v>522</v>
      </c>
    </row>
    <row r="823" spans="1:496" ht="15" customHeight="1" x14ac:dyDescent="0.2">
      <c r="A823" s="217" t="s">
        <v>1093</v>
      </c>
      <c r="B823" s="217">
        <v>210002</v>
      </c>
      <c r="E823" s="216" t="s">
        <v>523</v>
      </c>
    </row>
    <row r="824" spans="1:496" ht="15" customHeight="1" x14ac:dyDescent="0.2">
      <c r="A824" s="217" t="s">
        <v>1094</v>
      </c>
      <c r="B824" s="217">
        <v>210003</v>
      </c>
      <c r="E824" s="216" t="s">
        <v>524</v>
      </c>
    </row>
    <row r="825" spans="1:496" ht="15" customHeight="1" x14ac:dyDescent="0.2">
      <c r="A825" s="217" t="s">
        <v>1095</v>
      </c>
      <c r="B825" s="217">
        <v>210004</v>
      </c>
      <c r="E825" s="216" t="s">
        <v>525</v>
      </c>
    </row>
    <row r="826" spans="1:496" ht="15" customHeight="1" x14ac:dyDescent="0.2">
      <c r="A826" s="217" t="s">
        <v>1096</v>
      </c>
      <c r="B826" s="217">
        <v>210005</v>
      </c>
      <c r="E826" s="216" t="s">
        <v>526</v>
      </c>
    </row>
    <row r="827" spans="1:496" ht="15" customHeight="1" x14ac:dyDescent="0.2">
      <c r="A827" s="217" t="s">
        <v>1097</v>
      </c>
      <c r="B827" s="217">
        <v>210006</v>
      </c>
      <c r="E827" s="216" t="s">
        <v>527</v>
      </c>
    </row>
    <row r="828" spans="1:496" ht="15" customHeight="1" x14ac:dyDescent="0.2">
      <c r="A828" s="217" t="s">
        <v>1098</v>
      </c>
      <c r="B828" s="217">
        <v>210007</v>
      </c>
      <c r="E828" s="216" t="s">
        <v>528</v>
      </c>
    </row>
    <row r="829" spans="1:496" ht="15" customHeight="1" x14ac:dyDescent="0.2">
      <c r="A829" s="217" t="s">
        <v>1099</v>
      </c>
      <c r="B829" s="217">
        <v>210008</v>
      </c>
      <c r="E829" s="216" t="s">
        <v>529</v>
      </c>
    </row>
    <row r="830" spans="1:496" ht="15" customHeight="1" x14ac:dyDescent="0.2">
      <c r="A830" s="217"/>
    </row>
    <row r="831" spans="1:496" ht="15" customHeight="1" x14ac:dyDescent="0.2">
      <c r="A831" s="217" t="s">
        <v>1100</v>
      </c>
      <c r="B831" s="217">
        <v>211</v>
      </c>
      <c r="E831" s="216" t="s">
        <v>756</v>
      </c>
    </row>
    <row r="832" spans="1:496" ht="15" customHeight="1" x14ac:dyDescent="0.2">
      <c r="A832" s="217" t="s">
        <v>1101</v>
      </c>
      <c r="B832" s="217">
        <v>211001</v>
      </c>
      <c r="E832" s="216" t="s">
        <v>530</v>
      </c>
    </row>
    <row r="833" spans="1:496" ht="15" customHeight="1" x14ac:dyDescent="0.2">
      <c r="A833" s="217" t="s">
        <v>1102</v>
      </c>
      <c r="B833" s="217">
        <v>211002</v>
      </c>
      <c r="E833" s="216" t="s">
        <v>531</v>
      </c>
    </row>
    <row r="834" spans="1:496" ht="15" customHeight="1" x14ac:dyDescent="0.2">
      <c r="A834" s="217" t="s">
        <v>1103</v>
      </c>
      <c r="B834" s="217">
        <v>211003</v>
      </c>
      <c r="E834" s="216" t="s">
        <v>532</v>
      </c>
    </row>
    <row r="835" spans="1:496" ht="15" customHeight="1" x14ac:dyDescent="0.2">
      <c r="A835" s="217" t="s">
        <v>1104</v>
      </c>
      <c r="B835" s="217">
        <v>211004</v>
      </c>
      <c r="E835" s="216" t="s">
        <v>533</v>
      </c>
    </row>
    <row r="836" spans="1:496" ht="15" customHeight="1" x14ac:dyDescent="0.2">
      <c r="A836" s="217" t="s">
        <v>1105</v>
      </c>
      <c r="B836" s="217">
        <v>211005</v>
      </c>
      <c r="E836" s="216" t="s">
        <v>534</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1106</v>
      </c>
      <c r="B842" s="217">
        <v>212</v>
      </c>
      <c r="E842" s="216" t="s">
        <v>757</v>
      </c>
    </row>
    <row r="843" spans="1:496" ht="15" customHeight="1" x14ac:dyDescent="0.2">
      <c r="A843" s="217" t="s">
        <v>1107</v>
      </c>
      <c r="B843" s="217">
        <v>212001</v>
      </c>
      <c r="E843" s="216" t="s">
        <v>535</v>
      </c>
    </row>
    <row r="844" spans="1:496" ht="15" customHeight="1" x14ac:dyDescent="0.2">
      <c r="A844" s="217" t="s">
        <v>1108</v>
      </c>
      <c r="B844" s="217">
        <v>212002</v>
      </c>
      <c r="E844" s="216" t="s">
        <v>536</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1109</v>
      </c>
      <c r="B846" s="217">
        <v>212004</v>
      </c>
      <c r="E846" s="216" t="s">
        <v>537</v>
      </c>
    </row>
    <row r="847" spans="1:496" ht="15" customHeight="1" x14ac:dyDescent="0.2">
      <c r="A847" s="217"/>
    </row>
    <row r="848" spans="1:496" ht="15" customHeight="1" x14ac:dyDescent="0.2">
      <c r="A848" s="217" t="s">
        <v>1110</v>
      </c>
      <c r="B848" s="217">
        <v>213</v>
      </c>
      <c r="E848" s="216" t="s">
        <v>758</v>
      </c>
    </row>
    <row r="849" spans="1:5" ht="15" customHeight="1" x14ac:dyDescent="0.2">
      <c r="A849" s="217" t="s">
        <v>1111</v>
      </c>
      <c r="B849" s="217">
        <v>213001</v>
      </c>
      <c r="E849" s="216" t="s">
        <v>538</v>
      </c>
    </row>
    <row r="850" spans="1:5" ht="15" customHeight="1" x14ac:dyDescent="0.2">
      <c r="A850" s="217" t="s">
        <v>1112</v>
      </c>
      <c r="B850" s="217">
        <v>213002</v>
      </c>
      <c r="E850" s="216" t="s">
        <v>539</v>
      </c>
    </row>
    <row r="851" spans="1:5" ht="15" customHeight="1" x14ac:dyDescent="0.2">
      <c r="A851" s="217" t="s">
        <v>1113</v>
      </c>
      <c r="B851" s="217">
        <v>213003</v>
      </c>
      <c r="E851" s="216" t="s">
        <v>540</v>
      </c>
    </row>
    <row r="852" spans="1:5" ht="15" customHeight="1" x14ac:dyDescent="0.2">
      <c r="A852" s="217" t="s">
        <v>1114</v>
      </c>
      <c r="B852" s="217">
        <v>213004</v>
      </c>
      <c r="E852" s="216" t="s">
        <v>541</v>
      </c>
    </row>
    <row r="853" spans="1:5" ht="15" customHeight="1" x14ac:dyDescent="0.2">
      <c r="A853" s="217" t="s">
        <v>1115</v>
      </c>
      <c r="B853" s="217">
        <v>213005</v>
      </c>
      <c r="E853" s="216" t="s">
        <v>542</v>
      </c>
    </row>
    <row r="854" spans="1:5" ht="15" customHeight="1" x14ac:dyDescent="0.2">
      <c r="A854" s="217" t="s">
        <v>1116</v>
      </c>
      <c r="B854" s="217">
        <v>213006</v>
      </c>
      <c r="E854" s="216" t="s">
        <v>543</v>
      </c>
    </row>
    <row r="855" spans="1:5" ht="15" customHeight="1" x14ac:dyDescent="0.2">
      <c r="A855" s="217" t="s">
        <v>1117</v>
      </c>
      <c r="B855" s="217">
        <v>213007</v>
      </c>
      <c r="E855" s="216" t="s">
        <v>544</v>
      </c>
    </row>
    <row r="856" spans="1:5" ht="15" customHeight="1" x14ac:dyDescent="0.2">
      <c r="A856" s="217" t="s">
        <v>1118</v>
      </c>
      <c r="B856" s="217">
        <v>213008</v>
      </c>
      <c r="E856" s="216" t="s">
        <v>545</v>
      </c>
    </row>
    <row r="857" spans="1:5" ht="15" customHeight="1" x14ac:dyDescent="0.2">
      <c r="A857" s="217"/>
    </row>
    <row r="858" spans="1:5" ht="15" customHeight="1" x14ac:dyDescent="0.2">
      <c r="A858" s="217" t="s">
        <v>1119</v>
      </c>
      <c r="B858" s="217">
        <v>214</v>
      </c>
      <c r="E858" s="216" t="s">
        <v>759</v>
      </c>
    </row>
    <row r="859" spans="1:5" ht="15" customHeight="1" x14ac:dyDescent="0.2">
      <c r="A859" s="217" t="s">
        <v>1120</v>
      </c>
      <c r="B859" s="217">
        <v>214001</v>
      </c>
      <c r="E859" s="216" t="s">
        <v>546</v>
      </c>
    </row>
    <row r="860" spans="1:5" ht="15" customHeight="1" x14ac:dyDescent="0.2">
      <c r="A860" s="217" t="s">
        <v>1121</v>
      </c>
      <c r="B860" s="217">
        <v>214002</v>
      </c>
      <c r="E860" s="216" t="s">
        <v>547</v>
      </c>
    </row>
    <row r="861" spans="1:5" ht="15" customHeight="1" x14ac:dyDescent="0.2">
      <c r="A861" s="217" t="s">
        <v>1122</v>
      </c>
      <c r="B861" s="217">
        <v>214003</v>
      </c>
      <c r="E861" s="216" t="s">
        <v>548</v>
      </c>
    </row>
    <row r="862" spans="1:5" ht="15" customHeight="1" x14ac:dyDescent="0.2">
      <c r="A862" s="217" t="s">
        <v>1123</v>
      </c>
      <c r="B862" s="217">
        <v>214004</v>
      </c>
      <c r="E862" s="216" t="s">
        <v>549</v>
      </c>
    </row>
    <row r="863" spans="1:5" ht="15" customHeight="1" x14ac:dyDescent="0.2">
      <c r="A863" s="217" t="s">
        <v>1124</v>
      </c>
      <c r="B863" s="217">
        <v>214005</v>
      </c>
      <c r="E863" s="216" t="s">
        <v>550</v>
      </c>
    </row>
    <row r="864" spans="1:5" ht="15" customHeight="1" x14ac:dyDescent="0.2">
      <c r="A864" s="217" t="s">
        <v>1125</v>
      </c>
      <c r="B864" s="217">
        <v>214006</v>
      </c>
      <c r="E864" s="216" t="s">
        <v>551</v>
      </c>
    </row>
    <row r="865" spans="1:496" ht="15" customHeight="1" x14ac:dyDescent="0.2">
      <c r="A865" s="217"/>
    </row>
    <row r="866" spans="1:496" ht="15" customHeight="1" x14ac:dyDescent="0.2">
      <c r="A866" s="217" t="s">
        <v>1126</v>
      </c>
      <c r="B866" s="217">
        <v>215</v>
      </c>
      <c r="E866" s="216" t="s">
        <v>760</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1127</v>
      </c>
      <c r="B870" s="217">
        <v>215004</v>
      </c>
      <c r="E870" s="216" t="s">
        <v>552</v>
      </c>
    </row>
    <row r="871" spans="1:496" ht="15" customHeight="1" x14ac:dyDescent="0.2">
      <c r="A871" s="217" t="s">
        <v>1128</v>
      </c>
      <c r="B871" s="217">
        <v>215005</v>
      </c>
      <c r="E871" s="216" t="s">
        <v>553</v>
      </c>
    </row>
    <row r="872" spans="1:496" ht="15" customHeight="1" x14ac:dyDescent="0.2">
      <c r="A872" s="217" t="s">
        <v>1129</v>
      </c>
      <c r="B872" s="217">
        <v>215006</v>
      </c>
      <c r="E872" s="216" t="s">
        <v>554</v>
      </c>
    </row>
    <row r="873" spans="1:496" ht="15" customHeight="1" x14ac:dyDescent="0.2">
      <c r="A873" s="217"/>
    </row>
    <row r="874" spans="1:496" ht="15" customHeight="1" x14ac:dyDescent="0.2">
      <c r="A874" s="217" t="s">
        <v>1130</v>
      </c>
      <c r="B874" s="217">
        <v>216</v>
      </c>
      <c r="E874" s="216" t="s">
        <v>761</v>
      </c>
    </row>
    <row r="875" spans="1:496" ht="15" customHeight="1" x14ac:dyDescent="0.2">
      <c r="A875" s="217" t="s">
        <v>1131</v>
      </c>
      <c r="B875" s="217">
        <v>216001</v>
      </c>
      <c r="E875" s="216" t="s">
        <v>555</v>
      </c>
    </row>
    <row r="876" spans="1:496" ht="15" customHeight="1" x14ac:dyDescent="0.2">
      <c r="A876" s="217" t="s">
        <v>1132</v>
      </c>
      <c r="B876" s="217">
        <v>216002</v>
      </c>
      <c r="E876" s="216" t="s">
        <v>556</v>
      </c>
    </row>
    <row r="877" spans="1:496" ht="15" customHeight="1" x14ac:dyDescent="0.2">
      <c r="A877" s="217" t="s">
        <v>1133</v>
      </c>
      <c r="B877" s="217">
        <v>216003</v>
      </c>
      <c r="E877" s="216" t="s">
        <v>557</v>
      </c>
    </row>
    <row r="878" spans="1:496" ht="15" customHeight="1" x14ac:dyDescent="0.2">
      <c r="A878" s="217" t="s">
        <v>1134</v>
      </c>
      <c r="B878" s="217">
        <v>216004</v>
      </c>
      <c r="E878" s="216" t="s">
        <v>558</v>
      </c>
    </row>
    <row r="879" spans="1:496" ht="15" customHeight="1" x14ac:dyDescent="0.2">
      <c r="A879" s="217" t="s">
        <v>1135</v>
      </c>
      <c r="B879" s="217">
        <v>216005</v>
      </c>
      <c r="E879" s="216" t="s">
        <v>559</v>
      </c>
    </row>
    <row r="880" spans="1:496" ht="15" customHeight="1" x14ac:dyDescent="0.2">
      <c r="A880" s="217"/>
    </row>
    <row r="881" spans="1:5" ht="15" customHeight="1" x14ac:dyDescent="0.2">
      <c r="A881" s="217" t="s">
        <v>1136</v>
      </c>
      <c r="B881" s="217">
        <v>217</v>
      </c>
      <c r="E881" s="216" t="s">
        <v>762</v>
      </c>
    </row>
    <row r="882" spans="1:5" ht="15" customHeight="1" x14ac:dyDescent="0.2">
      <c r="A882" s="217" t="s">
        <v>1137</v>
      </c>
      <c r="B882" s="217">
        <v>217001</v>
      </c>
      <c r="E882" s="216" t="s">
        <v>560</v>
      </c>
    </row>
    <row r="883" spans="1:5" ht="15" customHeight="1" x14ac:dyDescent="0.2">
      <c r="A883" s="217" t="s">
        <v>1138</v>
      </c>
      <c r="B883" s="217">
        <v>217002</v>
      </c>
      <c r="E883" s="216" t="s">
        <v>561</v>
      </c>
    </row>
    <row r="884" spans="1:5" ht="15" customHeight="1" x14ac:dyDescent="0.2">
      <c r="A884" s="217"/>
    </row>
    <row r="885" spans="1:5" ht="15" customHeight="1" x14ac:dyDescent="0.2">
      <c r="A885" s="217" t="s">
        <v>1139</v>
      </c>
      <c r="B885" s="217">
        <v>218</v>
      </c>
      <c r="E885" s="216" t="s">
        <v>717</v>
      </c>
    </row>
    <row r="886" spans="1:5" ht="15" customHeight="1" x14ac:dyDescent="0.2">
      <c r="A886" s="217" t="s">
        <v>1140</v>
      </c>
      <c r="B886" s="217">
        <v>218001</v>
      </c>
      <c r="E886" s="216" t="s">
        <v>562</v>
      </c>
    </row>
    <row r="887" spans="1:5" ht="15" customHeight="1" x14ac:dyDescent="0.2">
      <c r="A887" s="217" t="s">
        <v>1141</v>
      </c>
      <c r="B887" s="217">
        <v>218002</v>
      </c>
      <c r="E887" s="216" t="s">
        <v>563</v>
      </c>
    </row>
    <row r="888" spans="1:5" ht="15" customHeight="1" x14ac:dyDescent="0.2">
      <c r="A888" s="217" t="s">
        <v>1142</v>
      </c>
      <c r="B888" s="217">
        <v>218003</v>
      </c>
      <c r="E888" s="216" t="s">
        <v>564</v>
      </c>
    </row>
    <row r="889" spans="1:5" ht="15" customHeight="1" x14ac:dyDescent="0.2">
      <c r="A889" s="217"/>
    </row>
    <row r="890" spans="1:5" ht="15" customHeight="1" x14ac:dyDescent="0.2">
      <c r="A890" s="217" t="s">
        <v>1143</v>
      </c>
      <c r="B890" s="217">
        <v>219</v>
      </c>
      <c r="E890" s="216" t="s">
        <v>763</v>
      </c>
    </row>
    <row r="891" spans="1:5" ht="15" customHeight="1" x14ac:dyDescent="0.2">
      <c r="A891" s="217" t="s">
        <v>1144</v>
      </c>
      <c r="B891" s="217">
        <v>219001</v>
      </c>
      <c r="E891" s="216" t="s">
        <v>764</v>
      </c>
    </row>
    <row r="892" spans="1:5" ht="15" customHeight="1" x14ac:dyDescent="0.2">
      <c r="A892" s="217" t="s">
        <v>1145</v>
      </c>
      <c r="B892" s="217">
        <v>219002</v>
      </c>
      <c r="E892" s="216" t="s">
        <v>765</v>
      </c>
    </row>
    <row r="893" spans="1:5" ht="15" customHeight="1" x14ac:dyDescent="0.2">
      <c r="A893" s="217" t="s">
        <v>1146</v>
      </c>
      <c r="B893" s="217">
        <v>219003</v>
      </c>
      <c r="E893" s="216" t="s">
        <v>766</v>
      </c>
    </row>
    <row r="894" spans="1:5" ht="15" customHeight="1" x14ac:dyDescent="0.2">
      <c r="A894" s="217" t="s">
        <v>1147</v>
      </c>
      <c r="B894" s="217">
        <v>219004</v>
      </c>
      <c r="E894" s="216" t="s">
        <v>767</v>
      </c>
    </row>
    <row r="895" spans="1:5" ht="15" customHeight="1" x14ac:dyDescent="0.2">
      <c r="A895" s="217" t="s">
        <v>1148</v>
      </c>
      <c r="B895" s="217">
        <v>219005</v>
      </c>
      <c r="E895" s="216" t="s">
        <v>768</v>
      </c>
    </row>
    <row r="896" spans="1:5" ht="15" customHeight="1" x14ac:dyDescent="0.2">
      <c r="A896" s="217"/>
    </row>
    <row r="897" spans="1:496" ht="15" customHeight="1" x14ac:dyDescent="0.2">
      <c r="A897" s="217" t="s">
        <v>1149</v>
      </c>
      <c r="B897" s="217">
        <v>220</v>
      </c>
      <c r="E897" s="216" t="s">
        <v>769</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1150</v>
      </c>
      <c r="B901" s="217">
        <v>220004</v>
      </c>
      <c r="E901" s="216" t="s">
        <v>565</v>
      </c>
    </row>
    <row r="902" spans="1:496" ht="15" customHeight="1" x14ac:dyDescent="0.2">
      <c r="A902" s="217" t="s">
        <v>1151</v>
      </c>
      <c r="B902" s="217">
        <v>220005</v>
      </c>
      <c r="E902" s="216" t="s">
        <v>566</v>
      </c>
    </row>
    <row r="903" spans="1:496" ht="15" customHeight="1" x14ac:dyDescent="0.2">
      <c r="A903" s="217" t="s">
        <v>1152</v>
      </c>
      <c r="B903" s="217">
        <v>220006</v>
      </c>
      <c r="E903" s="216" t="s">
        <v>567</v>
      </c>
    </row>
    <row r="904" spans="1:496" ht="15" customHeight="1" x14ac:dyDescent="0.2">
      <c r="A904" s="217"/>
    </row>
    <row r="905" spans="1:496" ht="15" customHeight="1" x14ac:dyDescent="0.2">
      <c r="A905" s="217" t="s">
        <v>1153</v>
      </c>
      <c r="B905" s="217">
        <v>221</v>
      </c>
      <c r="E905" s="216" t="s">
        <v>770</v>
      </c>
    </row>
    <row r="906" spans="1:496" ht="15" customHeight="1" x14ac:dyDescent="0.2">
      <c r="A906" s="217" t="s">
        <v>1154</v>
      </c>
      <c r="B906" s="217">
        <v>221001</v>
      </c>
      <c r="E906" s="216" t="s">
        <v>568</v>
      </c>
    </row>
    <row r="907" spans="1:496" ht="15" customHeight="1" x14ac:dyDescent="0.2">
      <c r="A907" s="217" t="s">
        <v>1155</v>
      </c>
      <c r="B907" s="217">
        <v>221002</v>
      </c>
      <c r="E907" s="216" t="s">
        <v>569</v>
      </c>
    </row>
    <row r="908" spans="1:496" ht="15" customHeight="1" x14ac:dyDescent="0.2">
      <c r="A908" s="217" t="s">
        <v>1156</v>
      </c>
      <c r="B908" s="217">
        <v>221003</v>
      </c>
      <c r="E908" s="216" t="s">
        <v>570</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1157</v>
      </c>
      <c r="B911" s="217">
        <v>221006</v>
      </c>
      <c r="E911" s="216" t="s">
        <v>571</v>
      </c>
    </row>
    <row r="912" spans="1:496" ht="15" customHeight="1" x14ac:dyDescent="0.2">
      <c r="A912" s="217"/>
    </row>
    <row r="913" spans="1:5" ht="15" customHeight="1" x14ac:dyDescent="0.2">
      <c r="A913" s="217" t="s">
        <v>1158</v>
      </c>
      <c r="B913" s="217">
        <v>222</v>
      </c>
      <c r="E913" s="216" t="s">
        <v>771</v>
      </c>
    </row>
    <row r="914" spans="1:5" ht="15" customHeight="1" x14ac:dyDescent="0.2">
      <c r="A914" s="217" t="s">
        <v>1159</v>
      </c>
      <c r="B914" s="217">
        <v>222001</v>
      </c>
      <c r="E914" s="216" t="s">
        <v>572</v>
      </c>
    </row>
    <row r="915" spans="1:5" ht="15" customHeight="1" x14ac:dyDescent="0.2">
      <c r="A915" s="217" t="s">
        <v>1160</v>
      </c>
      <c r="B915" s="217">
        <v>222002</v>
      </c>
      <c r="E915" s="216" t="s">
        <v>573</v>
      </c>
    </row>
    <row r="916" spans="1:5" ht="15" customHeight="1" x14ac:dyDescent="0.2">
      <c r="A916" s="217" t="s">
        <v>1161</v>
      </c>
      <c r="B916" s="217">
        <v>222003</v>
      </c>
      <c r="E916" s="216" t="s">
        <v>574</v>
      </c>
    </row>
    <row r="917" spans="1:5" ht="15" customHeight="1" x14ac:dyDescent="0.2">
      <c r="A917" s="217" t="s">
        <v>1162</v>
      </c>
      <c r="B917" s="217">
        <v>222004</v>
      </c>
      <c r="E917" s="216" t="s">
        <v>575</v>
      </c>
    </row>
    <row r="918" spans="1:5" ht="15" customHeight="1" x14ac:dyDescent="0.2">
      <c r="A918" s="217" t="s">
        <v>1163</v>
      </c>
      <c r="B918" s="217">
        <v>222005</v>
      </c>
      <c r="E918" s="216" t="s">
        <v>576</v>
      </c>
    </row>
    <row r="919" spans="1:5" ht="15" customHeight="1" x14ac:dyDescent="0.2">
      <c r="A919" s="217" t="s">
        <v>1164</v>
      </c>
      <c r="B919" s="217">
        <v>222006</v>
      </c>
      <c r="E919" s="216" t="s">
        <v>577</v>
      </c>
    </row>
    <row r="920" spans="1:5" ht="15" customHeight="1" x14ac:dyDescent="0.2">
      <c r="A920" s="217" t="s">
        <v>1165</v>
      </c>
      <c r="B920" s="217">
        <v>222007</v>
      </c>
      <c r="E920" s="216" t="s">
        <v>578</v>
      </c>
    </row>
    <row r="921" spans="1:5" ht="15" customHeight="1" x14ac:dyDescent="0.2">
      <c r="A921" s="217" t="s">
        <v>1166</v>
      </c>
      <c r="B921" s="217">
        <v>222008</v>
      </c>
      <c r="E921" s="216" t="s">
        <v>579</v>
      </c>
    </row>
    <row r="922" spans="1:5" ht="15" customHeight="1" x14ac:dyDescent="0.2">
      <c r="A922" s="217" t="s">
        <v>1167</v>
      </c>
      <c r="B922" s="217">
        <v>222009</v>
      </c>
      <c r="E922" s="216" t="s">
        <v>580</v>
      </c>
    </row>
    <row r="923" spans="1:5" ht="15" customHeight="1" x14ac:dyDescent="0.2">
      <c r="A923" s="217" t="s">
        <v>1168</v>
      </c>
      <c r="B923" s="217">
        <v>222010</v>
      </c>
      <c r="E923" s="216" t="s">
        <v>581</v>
      </c>
    </row>
    <row r="924" spans="1:5" ht="15" customHeight="1" x14ac:dyDescent="0.2">
      <c r="A924" s="217" t="s">
        <v>1169</v>
      </c>
      <c r="B924" s="217">
        <v>222011</v>
      </c>
      <c r="E924" s="216" t="s">
        <v>582</v>
      </c>
    </row>
    <row r="925" spans="1:5" ht="15" customHeight="1" x14ac:dyDescent="0.2">
      <c r="A925" s="217" t="s">
        <v>1170</v>
      </c>
      <c r="B925" s="217">
        <v>222012</v>
      </c>
      <c r="E925" s="216" t="s">
        <v>583</v>
      </c>
    </row>
    <row r="926" spans="1:5" ht="15" customHeight="1" x14ac:dyDescent="0.2">
      <c r="A926" s="217" t="s">
        <v>1171</v>
      </c>
      <c r="B926" s="217">
        <v>222013</v>
      </c>
      <c r="E926" s="216" t="s">
        <v>584</v>
      </c>
    </row>
    <row r="927" spans="1:5" ht="15" customHeight="1" x14ac:dyDescent="0.2">
      <c r="A927" s="217" t="s">
        <v>1172</v>
      </c>
      <c r="B927" s="217">
        <v>222014</v>
      </c>
      <c r="E927" s="216" t="s">
        <v>585</v>
      </c>
    </row>
    <row r="928" spans="1:5" ht="15" customHeight="1" x14ac:dyDescent="0.2">
      <c r="A928" s="217" t="s">
        <v>1173</v>
      </c>
      <c r="B928" s="217">
        <v>222015</v>
      </c>
      <c r="E928" s="216" t="s">
        <v>586</v>
      </c>
    </row>
    <row r="929" spans="1:496" ht="15" customHeight="1" x14ac:dyDescent="0.2">
      <c r="A929" s="217" t="s">
        <v>1174</v>
      </c>
      <c r="B929" s="217">
        <v>222016</v>
      </c>
      <c r="E929" s="216" t="s">
        <v>587</v>
      </c>
    </row>
    <row r="930" spans="1:496" ht="15" customHeight="1" x14ac:dyDescent="0.2">
      <c r="A930" s="217"/>
    </row>
    <row r="931" spans="1:496" ht="15" customHeight="1" x14ac:dyDescent="0.2">
      <c r="A931" s="217" t="s">
        <v>1175</v>
      </c>
      <c r="B931" s="217">
        <v>223</v>
      </c>
      <c r="E931" s="216" t="s">
        <v>772</v>
      </c>
    </row>
    <row r="932" spans="1:496" ht="15" customHeight="1" x14ac:dyDescent="0.2">
      <c r="A932" s="217" t="s">
        <v>1176</v>
      </c>
      <c r="B932" s="217">
        <v>223001</v>
      </c>
      <c r="E932" s="216" t="s">
        <v>588</v>
      </c>
    </row>
    <row r="933" spans="1:496" ht="15" customHeight="1" x14ac:dyDescent="0.2">
      <c r="A933" s="217" t="s">
        <v>1177</v>
      </c>
      <c r="B933" s="217">
        <v>223002</v>
      </c>
      <c r="E933" s="216" t="s">
        <v>589</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1178</v>
      </c>
      <c r="B935" s="217">
        <v>223004</v>
      </c>
      <c r="E935" s="216" t="s">
        <v>590</v>
      </c>
    </row>
    <row r="936" spans="1:496" ht="15" customHeight="1" x14ac:dyDescent="0.2">
      <c r="A936" s="217" t="s">
        <v>1179</v>
      </c>
      <c r="B936" s="217">
        <v>223005</v>
      </c>
      <c r="E936" s="216" t="s">
        <v>591</v>
      </c>
    </row>
    <row r="937" spans="1:496" ht="15" customHeight="1" x14ac:dyDescent="0.2">
      <c r="A937" s="217" t="s">
        <v>1180</v>
      </c>
      <c r="B937" s="217">
        <v>223006</v>
      </c>
      <c r="E937" s="216" t="s">
        <v>592</v>
      </c>
    </row>
    <row r="938" spans="1:496" ht="15" customHeight="1" x14ac:dyDescent="0.2">
      <c r="A938" s="217" t="s">
        <v>1181</v>
      </c>
      <c r="B938" s="217">
        <v>223007</v>
      </c>
      <c r="E938" s="216" t="s">
        <v>593</v>
      </c>
    </row>
    <row r="939" spans="1:496" ht="15" customHeight="1" x14ac:dyDescent="0.2">
      <c r="A939" s="217" t="s">
        <v>1182</v>
      </c>
      <c r="B939" s="217">
        <v>223008</v>
      </c>
      <c r="E939" s="216" t="s">
        <v>594</v>
      </c>
    </row>
    <row r="940" spans="1:496" ht="15" customHeight="1" x14ac:dyDescent="0.2">
      <c r="A940" s="217" t="s">
        <v>1183</v>
      </c>
      <c r="B940" s="217">
        <v>223009</v>
      </c>
      <c r="E940" s="216" t="s">
        <v>595</v>
      </c>
    </row>
    <row r="941" spans="1:496" ht="15" customHeight="1" x14ac:dyDescent="0.2">
      <c r="A941" s="217" t="s">
        <v>1184</v>
      </c>
      <c r="B941" s="217">
        <v>223010</v>
      </c>
      <c r="E941" s="216" t="s">
        <v>596</v>
      </c>
    </row>
    <row r="942" spans="1:496" ht="15" customHeight="1" x14ac:dyDescent="0.2">
      <c r="A942" s="217"/>
    </row>
    <row r="943" spans="1:496" ht="15" customHeight="1" x14ac:dyDescent="0.2">
      <c r="A943" s="217" t="s">
        <v>1185</v>
      </c>
      <c r="B943" s="217">
        <v>224</v>
      </c>
      <c r="E943" s="216" t="s">
        <v>276</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1186</v>
      </c>
      <c r="B947" s="217">
        <v>225</v>
      </c>
      <c r="E947" s="216" t="s">
        <v>773</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1187</v>
      </c>
      <c r="B951" s="217">
        <v>226</v>
      </c>
      <c r="E951" s="216" t="s">
        <v>774</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1188</v>
      </c>
      <c r="B956" s="217">
        <v>227</v>
      </c>
      <c r="E956" s="216" t="s">
        <v>775</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Creacion Primaria Bº Cruce de los Andes</v>
      </c>
    </row>
    <row r="3" spans="1:6" s="5" customFormat="1" ht="20.100000000000001" customHeight="1" x14ac:dyDescent="0.2">
      <c r="A3" s="11" t="s">
        <v>15</v>
      </c>
      <c r="B3" s="11" t="str">
        <f>Ubicación</f>
        <v>Pocito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64" t="s">
        <v>39</v>
      </c>
      <c r="B7" s="465"/>
      <c r="C7" s="465"/>
      <c r="D7" s="465"/>
      <c r="E7" s="466"/>
    </row>
    <row r="8" spans="1:6" ht="20.100000000000001" customHeight="1" x14ac:dyDescent="0.2">
      <c r="A8" s="467" t="s">
        <v>598</v>
      </c>
      <c r="B8" s="468"/>
      <c r="C8" s="469"/>
      <c r="D8" s="469"/>
      <c r="E8" s="470"/>
    </row>
    <row r="10" spans="1:6" ht="20.100000000000001" customHeight="1" x14ac:dyDescent="0.2">
      <c r="A10" s="473"/>
      <c r="B10" s="474"/>
      <c r="C10" s="57" t="s">
        <v>43</v>
      </c>
      <c r="D10" s="58" t="s">
        <v>40</v>
      </c>
      <c r="E10" s="58" t="s">
        <v>41</v>
      </c>
    </row>
    <row r="11" spans="1:6" ht="20.100000000000001" customHeight="1" x14ac:dyDescent="0.2">
      <c r="A11" s="471" t="s">
        <v>1016</v>
      </c>
      <c r="B11" s="472"/>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473"/>
      <c r="B17" s="474"/>
      <c r="C17" s="79"/>
      <c r="D17" s="13">
        <f t="shared" si="0"/>
        <v>0</v>
      </c>
      <c r="E17" s="13">
        <f t="shared" si="1"/>
        <v>0</v>
      </c>
    </row>
    <row r="18" spans="1:5" ht="20.100000000000001" customHeight="1" x14ac:dyDescent="0.2">
      <c r="A18" s="473"/>
      <c r="B18" s="474"/>
      <c r="C18" s="79"/>
      <c r="D18" s="13">
        <f t="shared" si="0"/>
        <v>0</v>
      </c>
      <c r="E18" s="13">
        <f t="shared" si="1"/>
        <v>0</v>
      </c>
    </row>
    <row r="19" spans="1:5" ht="20.100000000000001" customHeight="1" x14ac:dyDescent="0.2">
      <c r="A19" s="473"/>
      <c r="B19" s="474"/>
      <c r="C19" s="79"/>
      <c r="D19" s="13">
        <f t="shared" si="0"/>
        <v>0</v>
      </c>
      <c r="E19" s="13">
        <f t="shared" si="1"/>
        <v>0</v>
      </c>
    </row>
    <row r="20" spans="1:5" ht="20.100000000000001" customHeight="1" x14ac:dyDescent="0.2">
      <c r="A20" s="473"/>
      <c r="B20" s="474"/>
      <c r="C20" s="79"/>
      <c r="D20" s="13">
        <f t="shared" si="0"/>
        <v>0</v>
      </c>
      <c r="E20" s="13">
        <f t="shared" si="1"/>
        <v>0</v>
      </c>
    </row>
    <row r="21" spans="1:5" ht="20.100000000000001" customHeight="1" x14ac:dyDescent="0.2">
      <c r="A21" s="473"/>
      <c r="B21" s="474"/>
      <c r="C21" s="79"/>
      <c r="D21" s="13">
        <f t="shared" si="0"/>
        <v>0</v>
      </c>
      <c r="E21" s="13">
        <f t="shared" si="1"/>
        <v>0</v>
      </c>
    </row>
    <row r="22" spans="1:5" ht="20.100000000000001" customHeight="1" x14ac:dyDescent="0.2">
      <c r="A22" s="473"/>
      <c r="B22" s="474"/>
      <c r="C22" s="79"/>
      <c r="D22" s="13">
        <f t="shared" si="0"/>
        <v>0</v>
      </c>
      <c r="E22" s="13">
        <f t="shared" si="1"/>
        <v>0</v>
      </c>
    </row>
    <row r="23" spans="1:5" ht="20.100000000000001" customHeight="1" x14ac:dyDescent="0.2">
      <c r="A23" s="473"/>
      <c r="B23" s="474"/>
      <c r="C23" s="79"/>
      <c r="D23" s="13">
        <f t="shared" si="0"/>
        <v>0</v>
      </c>
      <c r="E23" s="13">
        <f t="shared" si="1"/>
        <v>0</v>
      </c>
    </row>
    <row r="24" spans="1:5" ht="20.100000000000001" customHeight="1" x14ac:dyDescent="0.2">
      <c r="A24" s="473"/>
      <c r="B24" s="474"/>
      <c r="C24" s="79"/>
      <c r="D24" s="13">
        <f t="shared" si="0"/>
        <v>0</v>
      </c>
      <c r="E24" s="13">
        <f t="shared" si="1"/>
        <v>0</v>
      </c>
    </row>
    <row r="25" spans="1:5" ht="20.100000000000001" customHeight="1" x14ac:dyDescent="0.2">
      <c r="A25" s="473"/>
      <c r="B25" s="474"/>
      <c r="C25" s="79"/>
      <c r="D25" s="13">
        <f t="shared" ref="D25:D28" si="2">IFERROR(C25/GG_Obra,0)</f>
        <v>0</v>
      </c>
      <c r="E25" s="13">
        <f t="shared" ref="E25:E28" si="3">IFERROR(C25/Gastos_Generales_Pesos,0)</f>
        <v>0</v>
      </c>
    </row>
    <row r="26" spans="1:5" ht="20.100000000000001" customHeight="1" x14ac:dyDescent="0.2">
      <c r="A26" s="473"/>
      <c r="B26" s="474"/>
      <c r="C26" s="79"/>
      <c r="D26" s="13">
        <f t="shared" si="2"/>
        <v>0</v>
      </c>
      <c r="E26" s="13">
        <f t="shared" si="3"/>
        <v>0</v>
      </c>
    </row>
    <row r="27" spans="1:5" ht="20.100000000000001" customHeight="1" x14ac:dyDescent="0.2">
      <c r="A27" s="473"/>
      <c r="B27" s="474"/>
      <c r="C27" s="79"/>
      <c r="D27" s="13">
        <f t="shared" si="2"/>
        <v>0</v>
      </c>
      <c r="E27" s="13">
        <f t="shared" si="3"/>
        <v>0</v>
      </c>
    </row>
    <row r="28" spans="1:5" ht="20.100000000000001" customHeight="1" x14ac:dyDescent="0.2">
      <c r="A28" s="473"/>
      <c r="B28" s="474"/>
      <c r="C28" s="79"/>
      <c r="D28" s="13">
        <f t="shared" si="2"/>
        <v>0</v>
      </c>
      <c r="E28" s="13">
        <f t="shared" si="3"/>
        <v>0</v>
      </c>
    </row>
    <row r="29" spans="1:5" ht="20.100000000000001" customHeight="1" x14ac:dyDescent="0.2">
      <c r="A29" s="473"/>
      <c r="B29" s="474"/>
      <c r="C29" s="79"/>
      <c r="D29" s="13">
        <f t="shared" si="0"/>
        <v>0</v>
      </c>
      <c r="E29" s="13">
        <f t="shared" si="1"/>
        <v>0</v>
      </c>
    </row>
    <row r="30" spans="1:5" ht="20.100000000000001" customHeight="1" x14ac:dyDescent="0.2">
      <c r="A30" s="473"/>
      <c r="B30" s="474"/>
      <c r="C30" s="79"/>
      <c r="D30" s="13">
        <f t="shared" si="0"/>
        <v>0</v>
      </c>
      <c r="E30" s="13">
        <f t="shared" si="1"/>
        <v>0</v>
      </c>
    </row>
    <row r="31" spans="1:5" ht="20.100000000000001" customHeight="1" x14ac:dyDescent="0.2">
      <c r="A31" s="473"/>
      <c r="B31" s="474"/>
      <c r="C31" s="79"/>
      <c r="D31" s="13">
        <f t="shared" si="0"/>
        <v>0</v>
      </c>
      <c r="E31" s="13">
        <f t="shared" si="1"/>
        <v>0</v>
      </c>
    </row>
    <row r="32" spans="1:5" ht="20.100000000000001" customHeight="1" x14ac:dyDescent="0.2">
      <c r="A32" s="473"/>
      <c r="B32" s="474"/>
      <c r="C32" s="79"/>
      <c r="D32" s="13">
        <f t="shared" si="0"/>
        <v>0</v>
      </c>
      <c r="E32" s="13">
        <f t="shared" si="1"/>
        <v>0</v>
      </c>
    </row>
    <row r="33" spans="1:5" ht="20.100000000000001" customHeight="1" x14ac:dyDescent="0.2">
      <c r="A33" s="473"/>
      <c r="B33" s="474"/>
      <c r="C33" s="79"/>
      <c r="D33" s="13">
        <f t="shared" si="0"/>
        <v>0</v>
      </c>
      <c r="E33" s="13">
        <f t="shared" si="1"/>
        <v>0</v>
      </c>
    </row>
    <row r="34" spans="1:5" ht="20.100000000000001" customHeight="1" x14ac:dyDescent="0.2">
      <c r="A34" s="473"/>
      <c r="B34" s="474"/>
      <c r="C34" s="79"/>
      <c r="D34" s="13">
        <f t="shared" si="0"/>
        <v>0</v>
      </c>
      <c r="E34" s="13">
        <f t="shared" si="1"/>
        <v>0</v>
      </c>
    </row>
    <row r="35" spans="1:5" ht="20.100000000000001" customHeight="1" x14ac:dyDescent="0.2">
      <c r="A35" s="59"/>
      <c r="E35" s="60"/>
    </row>
    <row r="36" spans="1:5" ht="20.100000000000001" customHeight="1" x14ac:dyDescent="0.2">
      <c r="A36" s="471" t="s">
        <v>42</v>
      </c>
      <c r="B36" s="472"/>
      <c r="C36" s="78">
        <f>ROUND(SUBTOTAL(9,C37:C73),2)</f>
        <v>0</v>
      </c>
      <c r="D36" s="55">
        <f>SUBTOTAL(9,D37:D80)</f>
        <v>0</v>
      </c>
      <c r="E36" s="60"/>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59"/>
      <c r="E74" s="60"/>
    </row>
    <row r="75" spans="1:5" ht="20.100000000000001" customHeight="1" x14ac:dyDescent="0.2">
      <c r="A75" s="471" t="s">
        <v>599</v>
      </c>
      <c r="B75" s="472"/>
      <c r="C75" s="78">
        <f>ROUND(SUBTOTAL(9,C11:C73),2)</f>
        <v>0</v>
      </c>
      <c r="D75" s="61"/>
      <c r="E75" s="62">
        <f>SUBTOTAL(9,E11:E73)</f>
        <v>0</v>
      </c>
    </row>
    <row r="76" spans="1:5" ht="20.100000000000001" customHeight="1" x14ac:dyDescent="0.2">
      <c r="E76" s="56"/>
    </row>
    <row r="77" spans="1:5" ht="20.100000000000001" customHeight="1" x14ac:dyDescent="0.2">
      <c r="D77" s="56"/>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90" zoomScale="90" zoomScaleNormal="90" workbookViewId="0">
      <selection activeCell="H227" sqref="H227"/>
    </sheetView>
  </sheetViews>
  <sheetFormatPr baseColWidth="10" defaultColWidth="11.42578125" defaultRowHeight="12" x14ac:dyDescent="0.2"/>
  <cols>
    <col min="1" max="1" width="46.42578125" style="67" customWidth="1"/>
    <col min="2" max="2" width="11.42578125" style="69"/>
    <col min="3" max="3" width="15.140625" style="67" bestFit="1" customWidth="1"/>
    <col min="4" max="4" width="19" style="67" customWidth="1"/>
    <col min="5" max="5" width="43.7109375" style="67" customWidth="1"/>
    <col min="6" max="8" width="11.42578125" style="67"/>
    <col min="9" max="9" width="24.7109375" style="67" bestFit="1" customWidth="1"/>
    <col min="10" max="16384" width="11.42578125" style="67"/>
  </cols>
  <sheetData>
    <row r="1" spans="1:5" x14ac:dyDescent="0.2">
      <c r="A1" s="66" t="s">
        <v>1003</v>
      </c>
    </row>
    <row r="3" spans="1:5" s="69" customFormat="1" x14ac:dyDescent="0.2">
      <c r="A3" s="68" t="s">
        <v>1015</v>
      </c>
      <c r="B3" s="68" t="s">
        <v>1</v>
      </c>
      <c r="C3" s="68" t="s">
        <v>1002</v>
      </c>
      <c r="D3" s="68" t="s">
        <v>996</v>
      </c>
      <c r="E3" s="68" t="s">
        <v>997</v>
      </c>
    </row>
    <row r="4" spans="1:5" x14ac:dyDescent="0.2">
      <c r="A4" s="70"/>
      <c r="B4" s="68"/>
      <c r="C4" s="71"/>
      <c r="D4" s="70"/>
      <c r="E4" s="70" t="str">
        <f t="shared" ref="E4:E22" si="0">IFERROR(VLOOKUP(D4,Tabla_Indices,5,FALSE),"")</f>
        <v/>
      </c>
    </row>
    <row r="5" spans="1:5" x14ac:dyDescent="0.2">
      <c r="A5" s="70"/>
      <c r="B5" s="68"/>
      <c r="C5" s="71"/>
      <c r="D5" s="70"/>
      <c r="E5" s="70" t="str">
        <f t="shared" si="0"/>
        <v/>
      </c>
    </row>
    <row r="6" spans="1:5" x14ac:dyDescent="0.2">
      <c r="A6" s="70"/>
      <c r="B6" s="68"/>
      <c r="C6" s="71"/>
      <c r="D6" s="70"/>
      <c r="E6" s="70" t="str">
        <f t="shared" si="0"/>
        <v/>
      </c>
    </row>
    <row r="7" spans="1:5" x14ac:dyDescent="0.2">
      <c r="A7" s="70"/>
      <c r="B7" s="68"/>
      <c r="C7" s="71"/>
      <c r="D7" s="70"/>
      <c r="E7" s="70" t="str">
        <f t="shared" si="0"/>
        <v/>
      </c>
    </row>
    <row r="8" spans="1:5" x14ac:dyDescent="0.2">
      <c r="A8" s="70"/>
      <c r="B8" s="68"/>
      <c r="C8" s="71"/>
      <c r="D8" s="70"/>
      <c r="E8" s="70" t="str">
        <f t="shared" si="0"/>
        <v/>
      </c>
    </row>
    <row r="9" spans="1:5" x14ac:dyDescent="0.2">
      <c r="A9" s="70"/>
      <c r="B9" s="68"/>
      <c r="C9" s="71"/>
      <c r="D9" s="70"/>
      <c r="E9" s="70" t="str">
        <f t="shared" si="0"/>
        <v/>
      </c>
    </row>
    <row r="10" spans="1:5" x14ac:dyDescent="0.2">
      <c r="A10" s="70"/>
      <c r="B10" s="68"/>
      <c r="C10" s="71"/>
      <c r="D10" s="70"/>
      <c r="E10" s="70" t="str">
        <f t="shared" si="0"/>
        <v/>
      </c>
    </row>
    <row r="11" spans="1:5" x14ac:dyDescent="0.2">
      <c r="A11" s="70"/>
      <c r="B11" s="68"/>
      <c r="C11" s="71"/>
      <c r="D11" s="70"/>
      <c r="E11" s="70" t="str">
        <f t="shared" si="0"/>
        <v/>
      </c>
    </row>
    <row r="12" spans="1:5" x14ac:dyDescent="0.2">
      <c r="A12" s="70"/>
      <c r="B12" s="68"/>
      <c r="C12" s="71"/>
      <c r="D12" s="70"/>
      <c r="E12" s="70" t="str">
        <f t="shared" si="0"/>
        <v/>
      </c>
    </row>
    <row r="13" spans="1:5" x14ac:dyDescent="0.2">
      <c r="A13" s="70"/>
      <c r="B13" s="68"/>
      <c r="C13" s="71"/>
      <c r="D13" s="70"/>
      <c r="E13" s="70" t="str">
        <f t="shared" si="0"/>
        <v/>
      </c>
    </row>
    <row r="14" spans="1:5" x14ac:dyDescent="0.2">
      <c r="A14" s="70"/>
      <c r="B14" s="68"/>
      <c r="C14" s="71"/>
      <c r="D14" s="70"/>
      <c r="E14" s="70" t="str">
        <f t="shared" si="0"/>
        <v/>
      </c>
    </row>
    <row r="15" spans="1:5" x14ac:dyDescent="0.2">
      <c r="A15" s="70"/>
      <c r="B15" s="68"/>
      <c r="C15" s="71"/>
      <c r="D15" s="70"/>
      <c r="E15" s="70" t="str">
        <f t="shared" si="0"/>
        <v/>
      </c>
    </row>
    <row r="16" spans="1:5" x14ac:dyDescent="0.2">
      <c r="A16" s="70"/>
      <c r="B16" s="68"/>
      <c r="C16" s="71"/>
      <c r="D16" s="70"/>
      <c r="E16" s="70" t="str">
        <f t="shared" si="0"/>
        <v/>
      </c>
    </row>
    <row r="17" spans="1:5" x14ac:dyDescent="0.2">
      <c r="A17" s="70"/>
      <c r="B17" s="68"/>
      <c r="C17" s="71"/>
      <c r="D17" s="70"/>
      <c r="E17" s="70" t="str">
        <f t="shared" si="0"/>
        <v/>
      </c>
    </row>
    <row r="18" spans="1:5" x14ac:dyDescent="0.2">
      <c r="A18" s="70"/>
      <c r="B18" s="68"/>
      <c r="C18" s="71"/>
      <c r="D18" s="70"/>
      <c r="E18" s="70" t="str">
        <f t="shared" si="0"/>
        <v/>
      </c>
    </row>
    <row r="19" spans="1:5" x14ac:dyDescent="0.2">
      <c r="A19" s="70"/>
      <c r="B19" s="68"/>
      <c r="C19" s="71"/>
      <c r="D19" s="70"/>
      <c r="E19" s="70" t="str">
        <f t="shared" si="0"/>
        <v/>
      </c>
    </row>
    <row r="20" spans="1:5" x14ac:dyDescent="0.2">
      <c r="A20" s="70"/>
      <c r="B20" s="68"/>
      <c r="C20" s="71"/>
      <c r="D20" s="70"/>
      <c r="E20" s="70" t="str">
        <f t="shared" si="0"/>
        <v/>
      </c>
    </row>
    <row r="21" spans="1:5" x14ac:dyDescent="0.2">
      <c r="A21" s="70"/>
      <c r="B21" s="68"/>
      <c r="C21" s="71"/>
      <c r="D21" s="70"/>
      <c r="E21" s="70" t="str">
        <f t="shared" si="0"/>
        <v/>
      </c>
    </row>
    <row r="22" spans="1:5" x14ac:dyDescent="0.2">
      <c r="A22" s="70"/>
      <c r="B22" s="68"/>
      <c r="C22" s="71"/>
      <c r="D22" s="70"/>
      <c r="E22" s="70" t="str">
        <f t="shared" si="0"/>
        <v/>
      </c>
    </row>
    <row r="23" spans="1:5" x14ac:dyDescent="0.2">
      <c r="A23" s="70"/>
      <c r="B23" s="68"/>
      <c r="C23" s="71"/>
      <c r="D23" s="70"/>
      <c r="E23" s="70" t="str">
        <f t="shared" ref="E23:E25" si="1">IFERROR(VLOOKUP(D23,Tabla_Indices,5,FALSE),"")</f>
        <v/>
      </c>
    </row>
    <row r="24" spans="1:5" x14ac:dyDescent="0.2">
      <c r="A24" s="70"/>
      <c r="B24" s="68"/>
      <c r="C24" s="71"/>
      <c r="D24" s="70"/>
      <c r="E24" s="70" t="str">
        <f t="shared" si="1"/>
        <v/>
      </c>
    </row>
    <row r="25" spans="1:5" x14ac:dyDescent="0.2">
      <c r="A25" s="70"/>
      <c r="B25" s="68"/>
      <c r="C25" s="71"/>
      <c r="D25" s="70"/>
      <c r="E25" s="70" t="str">
        <f t="shared" si="1"/>
        <v/>
      </c>
    </row>
    <row r="26" spans="1:5" x14ac:dyDescent="0.2">
      <c r="A26" s="70"/>
      <c r="B26" s="68"/>
      <c r="C26" s="71"/>
      <c r="D26" s="70"/>
      <c r="E26" s="70" t="str">
        <f t="shared" ref="E26:E89" si="2">IFERROR(VLOOKUP(D26,Tabla_Indices,5,FALSE),"")</f>
        <v/>
      </c>
    </row>
    <row r="27" spans="1:5" x14ac:dyDescent="0.2">
      <c r="A27" s="70"/>
      <c r="B27" s="68"/>
      <c r="C27" s="71"/>
      <c r="D27" s="70"/>
      <c r="E27" s="70" t="str">
        <f t="shared" si="2"/>
        <v/>
      </c>
    </row>
    <row r="28" spans="1:5" x14ac:dyDescent="0.2">
      <c r="A28" s="70"/>
      <c r="B28" s="68"/>
      <c r="C28" s="71"/>
      <c r="D28" s="70"/>
      <c r="E28" s="70" t="str">
        <f t="shared" si="2"/>
        <v/>
      </c>
    </row>
    <row r="29" spans="1:5" x14ac:dyDescent="0.2">
      <c r="A29" s="70"/>
      <c r="B29" s="68"/>
      <c r="C29" s="71"/>
      <c r="D29" s="70"/>
      <c r="E29" s="70" t="str">
        <f t="shared" si="2"/>
        <v/>
      </c>
    </row>
    <row r="30" spans="1:5" x14ac:dyDescent="0.2">
      <c r="A30" s="70"/>
      <c r="B30" s="68"/>
      <c r="C30" s="71"/>
      <c r="D30" s="70"/>
      <c r="E30" s="70" t="str">
        <f t="shared" si="2"/>
        <v/>
      </c>
    </row>
    <row r="31" spans="1:5" x14ac:dyDescent="0.2">
      <c r="A31" s="70"/>
      <c r="B31" s="68"/>
      <c r="C31" s="71"/>
      <c r="D31" s="70"/>
      <c r="E31" s="70" t="str">
        <f t="shared" si="2"/>
        <v/>
      </c>
    </row>
    <row r="32" spans="1:5" x14ac:dyDescent="0.2">
      <c r="A32" s="70"/>
      <c r="B32" s="68"/>
      <c r="C32" s="71"/>
      <c r="D32" s="70"/>
      <c r="E32" s="70" t="str">
        <f t="shared" si="2"/>
        <v/>
      </c>
    </row>
    <row r="33" spans="1:5" x14ac:dyDescent="0.2">
      <c r="A33" s="70"/>
      <c r="B33" s="68"/>
      <c r="C33" s="71"/>
      <c r="D33" s="70"/>
      <c r="E33" s="70" t="str">
        <f t="shared" si="2"/>
        <v/>
      </c>
    </row>
    <row r="34" spans="1:5" x14ac:dyDescent="0.2">
      <c r="A34" s="70"/>
      <c r="B34" s="68"/>
      <c r="C34" s="71"/>
      <c r="D34" s="70"/>
      <c r="E34" s="70" t="str">
        <f t="shared" si="2"/>
        <v/>
      </c>
    </row>
    <row r="35" spans="1:5" x14ac:dyDescent="0.2">
      <c r="A35" s="70"/>
      <c r="B35" s="68"/>
      <c r="C35" s="71"/>
      <c r="D35" s="70"/>
      <c r="E35" s="70" t="str">
        <f t="shared" si="2"/>
        <v/>
      </c>
    </row>
    <row r="36" spans="1:5" x14ac:dyDescent="0.2">
      <c r="A36" s="70"/>
      <c r="B36" s="68"/>
      <c r="C36" s="71"/>
      <c r="D36" s="70"/>
      <c r="E36" s="70" t="str">
        <f t="shared" si="2"/>
        <v/>
      </c>
    </row>
    <row r="37" spans="1:5" x14ac:dyDescent="0.2">
      <c r="A37" s="70"/>
      <c r="B37" s="68"/>
      <c r="C37" s="71"/>
      <c r="D37" s="70"/>
      <c r="E37" s="70" t="str">
        <f t="shared" si="2"/>
        <v/>
      </c>
    </row>
    <row r="38" spans="1:5" x14ac:dyDescent="0.2">
      <c r="A38" s="70"/>
      <c r="B38" s="68"/>
      <c r="C38" s="71"/>
      <c r="D38" s="70"/>
      <c r="E38" s="70" t="str">
        <f t="shared" si="2"/>
        <v/>
      </c>
    </row>
    <row r="39" spans="1:5" x14ac:dyDescent="0.2">
      <c r="A39" s="70"/>
      <c r="B39" s="68"/>
      <c r="C39" s="71"/>
      <c r="D39" s="70"/>
      <c r="E39" s="70" t="str">
        <f t="shared" si="2"/>
        <v/>
      </c>
    </row>
    <row r="40" spans="1:5" x14ac:dyDescent="0.2">
      <c r="A40" s="70"/>
      <c r="B40" s="68"/>
      <c r="C40" s="71"/>
      <c r="D40" s="70"/>
      <c r="E40" s="70" t="str">
        <f t="shared" si="2"/>
        <v/>
      </c>
    </row>
    <row r="41" spans="1:5" x14ac:dyDescent="0.2">
      <c r="A41" s="70"/>
      <c r="B41" s="68"/>
      <c r="C41" s="71"/>
      <c r="D41" s="70"/>
      <c r="E41" s="70" t="str">
        <f t="shared" si="2"/>
        <v/>
      </c>
    </row>
    <row r="42" spans="1:5" x14ac:dyDescent="0.2">
      <c r="A42" s="70"/>
      <c r="B42" s="68"/>
      <c r="C42" s="71"/>
      <c r="D42" s="70"/>
      <c r="E42" s="70" t="str">
        <f t="shared" si="2"/>
        <v/>
      </c>
    </row>
    <row r="43" spans="1:5" x14ac:dyDescent="0.2">
      <c r="A43" s="70"/>
      <c r="B43" s="68"/>
      <c r="C43" s="71"/>
      <c r="D43" s="70"/>
      <c r="E43" s="70" t="str">
        <f t="shared" si="2"/>
        <v/>
      </c>
    </row>
    <row r="44" spans="1:5" x14ac:dyDescent="0.2">
      <c r="A44" s="70"/>
      <c r="B44" s="68"/>
      <c r="C44" s="71"/>
      <c r="D44" s="70"/>
      <c r="E44" s="70" t="str">
        <f t="shared" si="2"/>
        <v/>
      </c>
    </row>
    <row r="45" spans="1:5" x14ac:dyDescent="0.2">
      <c r="A45" s="70"/>
      <c r="B45" s="68"/>
      <c r="C45" s="71"/>
      <c r="D45" s="70"/>
      <c r="E45" s="70" t="str">
        <f t="shared" si="2"/>
        <v/>
      </c>
    </row>
    <row r="46" spans="1:5" x14ac:dyDescent="0.2">
      <c r="A46" s="70"/>
      <c r="B46" s="68"/>
      <c r="C46" s="71"/>
      <c r="D46" s="70"/>
      <c r="E46" s="70" t="str">
        <f t="shared" si="2"/>
        <v/>
      </c>
    </row>
    <row r="47" spans="1:5" x14ac:dyDescent="0.2">
      <c r="A47" s="70"/>
      <c r="B47" s="68"/>
      <c r="C47" s="71"/>
      <c r="D47" s="70"/>
      <c r="E47" s="70" t="str">
        <f t="shared" si="2"/>
        <v/>
      </c>
    </row>
    <row r="48" spans="1:5" x14ac:dyDescent="0.2">
      <c r="A48" s="70"/>
      <c r="B48" s="68"/>
      <c r="C48" s="71"/>
      <c r="D48" s="70"/>
      <c r="E48" s="70" t="str">
        <f t="shared" si="2"/>
        <v/>
      </c>
    </row>
    <row r="49" spans="1:5" x14ac:dyDescent="0.2">
      <c r="A49" s="70"/>
      <c r="B49" s="68"/>
      <c r="C49" s="71"/>
      <c r="D49" s="70"/>
      <c r="E49" s="70" t="str">
        <f t="shared" si="2"/>
        <v/>
      </c>
    </row>
    <row r="50" spans="1:5" x14ac:dyDescent="0.2">
      <c r="A50" s="70"/>
      <c r="B50" s="68"/>
      <c r="C50" s="71"/>
      <c r="D50" s="70"/>
      <c r="E50" s="70" t="str">
        <f t="shared" si="2"/>
        <v/>
      </c>
    </row>
    <row r="51" spans="1:5" x14ac:dyDescent="0.2">
      <c r="A51" s="70"/>
      <c r="B51" s="68"/>
      <c r="C51" s="71"/>
      <c r="D51" s="70"/>
      <c r="E51" s="70" t="str">
        <f t="shared" si="2"/>
        <v/>
      </c>
    </row>
    <row r="52" spans="1:5" x14ac:dyDescent="0.2">
      <c r="A52" s="70"/>
      <c r="B52" s="68"/>
      <c r="C52" s="71"/>
      <c r="D52" s="70"/>
      <c r="E52" s="70" t="str">
        <f t="shared" si="2"/>
        <v/>
      </c>
    </row>
    <row r="53" spans="1:5" x14ac:dyDescent="0.2">
      <c r="A53" s="70"/>
      <c r="B53" s="68"/>
      <c r="C53" s="71"/>
      <c r="D53" s="70"/>
      <c r="E53" s="70" t="str">
        <f t="shared" si="2"/>
        <v/>
      </c>
    </row>
    <row r="54" spans="1:5" x14ac:dyDescent="0.2">
      <c r="A54" s="70"/>
      <c r="B54" s="68"/>
      <c r="C54" s="71"/>
      <c r="D54" s="70"/>
      <c r="E54" s="70" t="str">
        <f t="shared" si="2"/>
        <v/>
      </c>
    </row>
    <row r="55" spans="1:5" x14ac:dyDescent="0.2">
      <c r="A55" s="70"/>
      <c r="B55" s="68"/>
      <c r="C55" s="71"/>
      <c r="D55" s="70"/>
      <c r="E55" s="70" t="str">
        <f t="shared" si="2"/>
        <v/>
      </c>
    </row>
    <row r="56" spans="1:5" x14ac:dyDescent="0.2">
      <c r="A56" s="70"/>
      <c r="B56" s="68"/>
      <c r="C56" s="71"/>
      <c r="D56" s="70"/>
      <c r="E56" s="70" t="str">
        <f t="shared" si="2"/>
        <v/>
      </c>
    </row>
    <row r="57" spans="1:5" x14ac:dyDescent="0.2">
      <c r="A57" s="70"/>
      <c r="B57" s="68"/>
      <c r="C57" s="71"/>
      <c r="D57" s="70"/>
      <c r="E57" s="70" t="str">
        <f t="shared" si="2"/>
        <v/>
      </c>
    </row>
    <row r="58" spans="1:5" x14ac:dyDescent="0.2">
      <c r="A58" s="70"/>
      <c r="B58" s="68"/>
      <c r="C58" s="71"/>
      <c r="D58" s="70"/>
      <c r="E58" s="70" t="str">
        <f t="shared" si="2"/>
        <v/>
      </c>
    </row>
    <row r="59" spans="1:5" x14ac:dyDescent="0.2">
      <c r="A59" s="70"/>
      <c r="B59" s="68"/>
      <c r="C59" s="71"/>
      <c r="D59" s="70"/>
      <c r="E59" s="70" t="str">
        <f t="shared" si="2"/>
        <v/>
      </c>
    </row>
    <row r="60" spans="1:5" x14ac:dyDescent="0.2">
      <c r="A60" s="70"/>
      <c r="B60" s="68"/>
      <c r="C60" s="71"/>
      <c r="D60" s="70"/>
      <c r="E60" s="70" t="str">
        <f t="shared" si="2"/>
        <v/>
      </c>
    </row>
    <row r="61" spans="1:5" x14ac:dyDescent="0.2">
      <c r="A61" s="70"/>
      <c r="B61" s="68"/>
      <c r="C61" s="71"/>
      <c r="D61" s="70"/>
      <c r="E61" s="70" t="str">
        <f t="shared" si="2"/>
        <v/>
      </c>
    </row>
    <row r="62" spans="1:5" x14ac:dyDescent="0.2">
      <c r="A62" s="70"/>
      <c r="B62" s="68"/>
      <c r="C62" s="71"/>
      <c r="D62" s="70"/>
      <c r="E62" s="70" t="str">
        <f t="shared" si="2"/>
        <v/>
      </c>
    </row>
    <row r="63" spans="1:5" x14ac:dyDescent="0.2">
      <c r="A63" s="70"/>
      <c r="B63" s="68"/>
      <c r="C63" s="71"/>
      <c r="D63" s="70"/>
      <c r="E63" s="70" t="str">
        <f t="shared" si="2"/>
        <v/>
      </c>
    </row>
    <row r="64" spans="1:5" x14ac:dyDescent="0.2">
      <c r="A64" s="70"/>
      <c r="B64" s="68"/>
      <c r="C64" s="71"/>
      <c r="D64" s="70"/>
      <c r="E64" s="70" t="str">
        <f t="shared" si="2"/>
        <v/>
      </c>
    </row>
    <row r="65" spans="1:5" x14ac:dyDescent="0.2">
      <c r="A65" s="70"/>
      <c r="B65" s="68"/>
      <c r="C65" s="71"/>
      <c r="D65" s="70"/>
      <c r="E65" s="70" t="str">
        <f t="shared" si="2"/>
        <v/>
      </c>
    </row>
    <row r="66" spans="1:5" x14ac:dyDescent="0.2">
      <c r="A66" s="70"/>
      <c r="B66" s="68"/>
      <c r="C66" s="71"/>
      <c r="D66" s="70"/>
      <c r="E66" s="70" t="str">
        <f t="shared" si="2"/>
        <v/>
      </c>
    </row>
    <row r="67" spans="1:5" x14ac:dyDescent="0.2">
      <c r="A67" s="70"/>
      <c r="B67" s="68"/>
      <c r="C67" s="71"/>
      <c r="D67" s="70"/>
      <c r="E67" s="70" t="str">
        <f t="shared" si="2"/>
        <v/>
      </c>
    </row>
    <row r="68" spans="1:5" x14ac:dyDescent="0.2">
      <c r="A68" s="70"/>
      <c r="B68" s="68"/>
      <c r="C68" s="71"/>
      <c r="D68" s="70"/>
      <c r="E68" s="70" t="str">
        <f t="shared" si="2"/>
        <v/>
      </c>
    </row>
    <row r="69" spans="1:5" x14ac:dyDescent="0.2">
      <c r="A69" s="70"/>
      <c r="B69" s="68"/>
      <c r="C69" s="71"/>
      <c r="D69" s="70"/>
      <c r="E69" s="70" t="str">
        <f t="shared" si="2"/>
        <v/>
      </c>
    </row>
    <row r="70" spans="1:5" x14ac:dyDescent="0.2">
      <c r="A70" s="70"/>
      <c r="B70" s="68"/>
      <c r="C70" s="71"/>
      <c r="D70" s="70"/>
      <c r="E70" s="70" t="str">
        <f t="shared" si="2"/>
        <v/>
      </c>
    </row>
    <row r="71" spans="1:5" x14ac:dyDescent="0.2">
      <c r="A71" s="70"/>
      <c r="B71" s="68"/>
      <c r="C71" s="71"/>
      <c r="D71" s="70"/>
      <c r="E71" s="70" t="str">
        <f t="shared" si="2"/>
        <v/>
      </c>
    </row>
    <row r="72" spans="1:5" x14ac:dyDescent="0.2">
      <c r="A72" s="70"/>
      <c r="B72" s="68"/>
      <c r="C72" s="71"/>
      <c r="D72" s="70"/>
      <c r="E72" s="70" t="str">
        <f t="shared" si="2"/>
        <v/>
      </c>
    </row>
    <row r="73" spans="1:5" x14ac:dyDescent="0.2">
      <c r="A73" s="70"/>
      <c r="B73" s="68"/>
      <c r="C73" s="71"/>
      <c r="D73" s="70"/>
      <c r="E73" s="70" t="str">
        <f t="shared" si="2"/>
        <v/>
      </c>
    </row>
    <row r="74" spans="1:5" x14ac:dyDescent="0.2">
      <c r="A74" s="70"/>
      <c r="B74" s="68"/>
      <c r="C74" s="71"/>
      <c r="D74" s="70"/>
      <c r="E74" s="70" t="str">
        <f t="shared" si="2"/>
        <v/>
      </c>
    </row>
    <row r="75" spans="1:5" x14ac:dyDescent="0.2">
      <c r="A75" s="70"/>
      <c r="B75" s="68"/>
      <c r="C75" s="71"/>
      <c r="D75" s="70"/>
      <c r="E75" s="70" t="str">
        <f t="shared" si="2"/>
        <v/>
      </c>
    </row>
    <row r="76" spans="1:5" x14ac:dyDescent="0.2">
      <c r="A76" s="70"/>
      <c r="B76" s="68"/>
      <c r="C76" s="71"/>
      <c r="D76" s="70"/>
      <c r="E76" s="70" t="str">
        <f t="shared" si="2"/>
        <v/>
      </c>
    </row>
    <row r="77" spans="1:5" x14ac:dyDescent="0.2">
      <c r="A77" s="70"/>
      <c r="B77" s="68"/>
      <c r="C77" s="71"/>
      <c r="D77" s="70"/>
      <c r="E77" s="70" t="str">
        <f t="shared" si="2"/>
        <v/>
      </c>
    </row>
    <row r="78" spans="1:5" x14ac:dyDescent="0.2">
      <c r="A78" s="70"/>
      <c r="B78" s="68"/>
      <c r="C78" s="71"/>
      <c r="D78" s="70"/>
      <c r="E78" s="70" t="str">
        <f t="shared" si="2"/>
        <v/>
      </c>
    </row>
    <row r="79" spans="1:5" x14ac:dyDescent="0.2">
      <c r="A79" s="70"/>
      <c r="B79" s="68"/>
      <c r="C79" s="71"/>
      <c r="D79" s="70"/>
      <c r="E79" s="70" t="str">
        <f t="shared" si="2"/>
        <v/>
      </c>
    </row>
    <row r="80" spans="1:5" x14ac:dyDescent="0.2">
      <c r="A80" s="70"/>
      <c r="B80" s="68"/>
      <c r="C80" s="71"/>
      <c r="D80" s="70"/>
      <c r="E80" s="70" t="str">
        <f t="shared" si="2"/>
        <v/>
      </c>
    </row>
    <row r="81" spans="1:5" x14ac:dyDescent="0.2">
      <c r="A81" s="70"/>
      <c r="B81" s="68"/>
      <c r="C81" s="71"/>
      <c r="D81" s="70"/>
      <c r="E81" s="70" t="str">
        <f t="shared" si="2"/>
        <v/>
      </c>
    </row>
    <row r="82" spans="1:5" x14ac:dyDescent="0.2">
      <c r="A82" s="70"/>
      <c r="B82" s="68"/>
      <c r="C82" s="71"/>
      <c r="D82" s="70"/>
      <c r="E82" s="70" t="str">
        <f t="shared" si="2"/>
        <v/>
      </c>
    </row>
    <row r="83" spans="1:5" x14ac:dyDescent="0.2">
      <c r="A83" s="70"/>
      <c r="B83" s="68"/>
      <c r="C83" s="71"/>
      <c r="D83" s="70"/>
      <c r="E83" s="70" t="str">
        <f t="shared" si="2"/>
        <v/>
      </c>
    </row>
    <row r="84" spans="1:5" x14ac:dyDescent="0.2">
      <c r="A84" s="70"/>
      <c r="B84" s="68"/>
      <c r="C84" s="71"/>
      <c r="D84" s="70"/>
      <c r="E84" s="70" t="str">
        <f t="shared" si="2"/>
        <v/>
      </c>
    </row>
    <row r="85" spans="1:5" x14ac:dyDescent="0.2">
      <c r="A85" s="70"/>
      <c r="B85" s="68"/>
      <c r="C85" s="71"/>
      <c r="D85" s="70"/>
      <c r="E85" s="70" t="str">
        <f t="shared" si="2"/>
        <v/>
      </c>
    </row>
    <row r="86" spans="1:5" x14ac:dyDescent="0.2">
      <c r="A86" s="70"/>
      <c r="B86" s="68"/>
      <c r="C86" s="71"/>
      <c r="D86" s="70"/>
      <c r="E86" s="70" t="str">
        <f t="shared" si="2"/>
        <v/>
      </c>
    </row>
    <row r="87" spans="1:5" x14ac:dyDescent="0.2">
      <c r="A87" s="70"/>
      <c r="B87" s="68"/>
      <c r="C87" s="71"/>
      <c r="D87" s="70"/>
      <c r="E87" s="70" t="str">
        <f t="shared" si="2"/>
        <v/>
      </c>
    </row>
    <row r="88" spans="1:5" x14ac:dyDescent="0.2">
      <c r="A88" s="70"/>
      <c r="B88" s="68"/>
      <c r="C88" s="71"/>
      <c r="D88" s="70"/>
      <c r="E88" s="70" t="str">
        <f t="shared" si="2"/>
        <v/>
      </c>
    </row>
    <row r="89" spans="1:5" x14ac:dyDescent="0.2">
      <c r="A89" s="70"/>
      <c r="B89" s="68"/>
      <c r="C89" s="71"/>
      <c r="D89" s="70"/>
      <c r="E89" s="70" t="str">
        <f t="shared" si="2"/>
        <v/>
      </c>
    </row>
    <row r="90" spans="1:5" x14ac:dyDescent="0.2">
      <c r="A90" s="70"/>
      <c r="B90" s="68"/>
      <c r="C90" s="71"/>
      <c r="D90" s="70"/>
      <c r="E90" s="70" t="str">
        <f t="shared" ref="E90:E153" si="3">IFERROR(VLOOKUP(D90,Tabla_Indices,5,FALSE),"")</f>
        <v/>
      </c>
    </row>
    <row r="91" spans="1:5" x14ac:dyDescent="0.2">
      <c r="A91" s="70"/>
      <c r="B91" s="68"/>
      <c r="C91" s="71"/>
      <c r="D91" s="70"/>
      <c r="E91" s="70" t="str">
        <f t="shared" si="3"/>
        <v/>
      </c>
    </row>
    <row r="92" spans="1:5" x14ac:dyDescent="0.2">
      <c r="A92" s="70"/>
      <c r="B92" s="68"/>
      <c r="C92" s="71"/>
      <c r="D92" s="70"/>
      <c r="E92" s="70" t="str">
        <f t="shared" si="3"/>
        <v/>
      </c>
    </row>
    <row r="93" spans="1:5" x14ac:dyDescent="0.2">
      <c r="A93" s="70"/>
      <c r="B93" s="68"/>
      <c r="C93" s="71"/>
      <c r="D93" s="70"/>
      <c r="E93" s="70" t="str">
        <f t="shared" si="3"/>
        <v/>
      </c>
    </row>
    <row r="94" spans="1:5" x14ac:dyDescent="0.2">
      <c r="A94" s="70"/>
      <c r="B94" s="68"/>
      <c r="C94" s="71"/>
      <c r="D94" s="70"/>
      <c r="E94" s="70" t="str">
        <f t="shared" si="3"/>
        <v/>
      </c>
    </row>
    <row r="95" spans="1:5" x14ac:dyDescent="0.2">
      <c r="A95" s="70"/>
      <c r="B95" s="68"/>
      <c r="C95" s="71"/>
      <c r="D95" s="70"/>
      <c r="E95" s="70" t="str">
        <f t="shared" si="3"/>
        <v/>
      </c>
    </row>
    <row r="96" spans="1:5" x14ac:dyDescent="0.2">
      <c r="A96" s="70"/>
      <c r="B96" s="68"/>
      <c r="C96" s="71"/>
      <c r="D96" s="70"/>
      <c r="E96" s="70" t="str">
        <f t="shared" si="3"/>
        <v/>
      </c>
    </row>
    <row r="97" spans="1:5" x14ac:dyDescent="0.2">
      <c r="A97" s="70"/>
      <c r="B97" s="68"/>
      <c r="C97" s="71"/>
      <c r="D97" s="70"/>
      <c r="E97" s="70" t="str">
        <f t="shared" si="3"/>
        <v/>
      </c>
    </row>
    <row r="98" spans="1:5" x14ac:dyDescent="0.2">
      <c r="A98" s="70"/>
      <c r="B98" s="68"/>
      <c r="C98" s="71"/>
      <c r="D98" s="70"/>
      <c r="E98" s="70" t="str">
        <f t="shared" si="3"/>
        <v/>
      </c>
    </row>
    <row r="99" spans="1:5" x14ac:dyDescent="0.2">
      <c r="A99" s="70"/>
      <c r="B99" s="68"/>
      <c r="C99" s="71"/>
      <c r="D99" s="70"/>
      <c r="E99" s="70" t="str">
        <f t="shared" si="3"/>
        <v/>
      </c>
    </row>
    <row r="100" spans="1:5" x14ac:dyDescent="0.2">
      <c r="A100" s="70"/>
      <c r="B100" s="68"/>
      <c r="C100" s="71"/>
      <c r="D100" s="70"/>
      <c r="E100" s="70" t="str">
        <f t="shared" si="3"/>
        <v/>
      </c>
    </row>
    <row r="101" spans="1:5" x14ac:dyDescent="0.2">
      <c r="A101" s="70"/>
      <c r="B101" s="68"/>
      <c r="C101" s="71"/>
      <c r="D101" s="70"/>
      <c r="E101" s="70" t="str">
        <f t="shared" si="3"/>
        <v/>
      </c>
    </row>
    <row r="102" spans="1:5" x14ac:dyDescent="0.2">
      <c r="A102" s="70"/>
      <c r="B102" s="68"/>
      <c r="C102" s="71"/>
      <c r="D102" s="70"/>
      <c r="E102" s="70" t="str">
        <f t="shared" si="3"/>
        <v/>
      </c>
    </row>
    <row r="103" spans="1:5" x14ac:dyDescent="0.2">
      <c r="A103" s="70"/>
      <c r="B103" s="68"/>
      <c r="C103" s="71"/>
      <c r="D103" s="70"/>
      <c r="E103" s="70" t="str">
        <f t="shared" si="3"/>
        <v/>
      </c>
    </row>
    <row r="104" spans="1:5" x14ac:dyDescent="0.2">
      <c r="A104" s="70"/>
      <c r="B104" s="68"/>
      <c r="C104" s="71"/>
      <c r="D104" s="70"/>
      <c r="E104" s="70" t="str">
        <f t="shared" si="3"/>
        <v/>
      </c>
    </row>
    <row r="105" spans="1:5" x14ac:dyDescent="0.2">
      <c r="A105" s="70"/>
      <c r="B105" s="68"/>
      <c r="C105" s="71"/>
      <c r="D105" s="70"/>
      <c r="E105" s="70" t="str">
        <f t="shared" si="3"/>
        <v/>
      </c>
    </row>
    <row r="106" spans="1:5" x14ac:dyDescent="0.2">
      <c r="A106" s="70"/>
      <c r="B106" s="68"/>
      <c r="C106" s="71"/>
      <c r="D106" s="70"/>
      <c r="E106" s="70" t="str">
        <f t="shared" si="3"/>
        <v/>
      </c>
    </row>
    <row r="107" spans="1:5" x14ac:dyDescent="0.2">
      <c r="A107" s="70"/>
      <c r="B107" s="68"/>
      <c r="C107" s="71"/>
      <c r="D107" s="70"/>
      <c r="E107" s="70" t="str">
        <f t="shared" si="3"/>
        <v/>
      </c>
    </row>
    <row r="108" spans="1:5" x14ac:dyDescent="0.2">
      <c r="A108" s="70"/>
      <c r="B108" s="68"/>
      <c r="C108" s="71"/>
      <c r="D108" s="70"/>
      <c r="E108" s="70" t="str">
        <f t="shared" si="3"/>
        <v/>
      </c>
    </row>
    <row r="109" spans="1:5" x14ac:dyDescent="0.2">
      <c r="A109" s="70"/>
      <c r="B109" s="68"/>
      <c r="C109" s="71"/>
      <c r="D109" s="70"/>
      <c r="E109" s="70" t="str">
        <f t="shared" si="3"/>
        <v/>
      </c>
    </row>
    <row r="110" spans="1:5" x14ac:dyDescent="0.2">
      <c r="A110" s="70"/>
      <c r="B110" s="68"/>
      <c r="C110" s="71"/>
      <c r="D110" s="70"/>
      <c r="E110" s="70" t="str">
        <f t="shared" si="3"/>
        <v/>
      </c>
    </row>
    <row r="111" spans="1:5" x14ac:dyDescent="0.2">
      <c r="A111" s="70"/>
      <c r="B111" s="68"/>
      <c r="C111" s="71"/>
      <c r="D111" s="70"/>
      <c r="E111" s="70" t="str">
        <f t="shared" si="3"/>
        <v/>
      </c>
    </row>
    <row r="112" spans="1:5" x14ac:dyDescent="0.2">
      <c r="A112" s="70"/>
      <c r="B112" s="68"/>
      <c r="C112" s="71"/>
      <c r="D112" s="70"/>
      <c r="E112" s="70" t="str">
        <f t="shared" si="3"/>
        <v/>
      </c>
    </row>
    <row r="113" spans="1:5" x14ac:dyDescent="0.2">
      <c r="A113" s="70"/>
      <c r="B113" s="68"/>
      <c r="C113" s="71"/>
      <c r="D113" s="70"/>
      <c r="E113" s="70" t="str">
        <f t="shared" si="3"/>
        <v/>
      </c>
    </row>
    <row r="114" spans="1:5" x14ac:dyDescent="0.2">
      <c r="A114" s="70"/>
      <c r="B114" s="68"/>
      <c r="C114" s="71"/>
      <c r="D114" s="70"/>
      <c r="E114" s="70" t="str">
        <f t="shared" si="3"/>
        <v/>
      </c>
    </row>
    <row r="115" spans="1:5" x14ac:dyDescent="0.2">
      <c r="A115" s="70"/>
      <c r="B115" s="68"/>
      <c r="C115" s="71"/>
      <c r="D115" s="70"/>
      <c r="E115" s="70" t="str">
        <f t="shared" si="3"/>
        <v/>
      </c>
    </row>
    <row r="116" spans="1:5" x14ac:dyDescent="0.2">
      <c r="A116" s="70"/>
      <c r="B116" s="68"/>
      <c r="C116" s="71"/>
      <c r="D116" s="70"/>
      <c r="E116" s="70" t="str">
        <f t="shared" si="3"/>
        <v/>
      </c>
    </row>
    <row r="117" spans="1:5" x14ac:dyDescent="0.2">
      <c r="A117" s="70"/>
      <c r="B117" s="68"/>
      <c r="C117" s="71"/>
      <c r="D117" s="70"/>
      <c r="E117" s="70" t="str">
        <f t="shared" si="3"/>
        <v/>
      </c>
    </row>
    <row r="118" spans="1:5" x14ac:dyDescent="0.2">
      <c r="A118" s="70"/>
      <c r="B118" s="68"/>
      <c r="C118" s="71"/>
      <c r="D118" s="70"/>
      <c r="E118" s="70" t="str">
        <f t="shared" si="3"/>
        <v/>
      </c>
    </row>
    <row r="119" spans="1:5" x14ac:dyDescent="0.2">
      <c r="A119" s="70"/>
      <c r="B119" s="68"/>
      <c r="C119" s="71"/>
      <c r="D119" s="70"/>
      <c r="E119" s="70" t="str">
        <f t="shared" si="3"/>
        <v/>
      </c>
    </row>
    <row r="120" spans="1:5" x14ac:dyDescent="0.2">
      <c r="A120" s="70"/>
      <c r="B120" s="68"/>
      <c r="C120" s="71"/>
      <c r="D120" s="70"/>
      <c r="E120" s="70" t="str">
        <f t="shared" si="3"/>
        <v/>
      </c>
    </row>
    <row r="121" spans="1:5" x14ac:dyDescent="0.2">
      <c r="A121" s="70"/>
      <c r="B121" s="68"/>
      <c r="C121" s="71"/>
      <c r="D121" s="70"/>
      <c r="E121" s="70" t="str">
        <f t="shared" si="3"/>
        <v/>
      </c>
    </row>
    <row r="122" spans="1:5" x14ac:dyDescent="0.2">
      <c r="A122" s="70"/>
      <c r="B122" s="68"/>
      <c r="C122" s="71"/>
      <c r="D122" s="70"/>
      <c r="E122" s="70" t="str">
        <f t="shared" si="3"/>
        <v/>
      </c>
    </row>
    <row r="123" spans="1:5" x14ac:dyDescent="0.2">
      <c r="A123" s="70"/>
      <c r="B123" s="68"/>
      <c r="C123" s="71"/>
      <c r="D123" s="70"/>
      <c r="E123" s="70" t="str">
        <f t="shared" si="3"/>
        <v/>
      </c>
    </row>
    <row r="124" spans="1:5" x14ac:dyDescent="0.2">
      <c r="A124" s="70"/>
      <c r="B124" s="68"/>
      <c r="C124" s="71"/>
      <c r="D124" s="70"/>
      <c r="E124" s="70" t="str">
        <f t="shared" si="3"/>
        <v/>
      </c>
    </row>
    <row r="125" spans="1:5" x14ac:dyDescent="0.2">
      <c r="A125" s="70"/>
      <c r="B125" s="68"/>
      <c r="C125" s="71"/>
      <c r="D125" s="70"/>
      <c r="E125" s="70" t="str">
        <f t="shared" si="3"/>
        <v/>
      </c>
    </row>
    <row r="126" spans="1:5" x14ac:dyDescent="0.2">
      <c r="A126" s="70"/>
      <c r="B126" s="68"/>
      <c r="C126" s="71"/>
      <c r="D126" s="70"/>
      <c r="E126" s="70" t="str">
        <f t="shared" si="3"/>
        <v/>
      </c>
    </row>
    <row r="127" spans="1:5" x14ac:dyDescent="0.2">
      <c r="A127" s="70"/>
      <c r="B127" s="68"/>
      <c r="C127" s="71"/>
      <c r="D127" s="70"/>
      <c r="E127" s="70" t="str">
        <f t="shared" si="3"/>
        <v/>
      </c>
    </row>
    <row r="128" spans="1:5" x14ac:dyDescent="0.2">
      <c r="A128" s="70"/>
      <c r="B128" s="68"/>
      <c r="C128" s="71"/>
      <c r="D128" s="70"/>
      <c r="E128" s="70" t="str">
        <f t="shared" si="3"/>
        <v/>
      </c>
    </row>
    <row r="129" spans="1:5" x14ac:dyDescent="0.2">
      <c r="A129" s="70"/>
      <c r="B129" s="68"/>
      <c r="C129" s="71"/>
      <c r="D129" s="70"/>
      <c r="E129" s="70" t="str">
        <f t="shared" si="3"/>
        <v/>
      </c>
    </row>
    <row r="130" spans="1:5" x14ac:dyDescent="0.2">
      <c r="A130" s="70"/>
      <c r="B130" s="68"/>
      <c r="C130" s="71"/>
      <c r="D130" s="70"/>
      <c r="E130" s="70" t="str">
        <f t="shared" si="3"/>
        <v/>
      </c>
    </row>
    <row r="131" spans="1:5" x14ac:dyDescent="0.2">
      <c r="A131" s="70"/>
      <c r="B131" s="68"/>
      <c r="C131" s="71"/>
      <c r="D131" s="70"/>
      <c r="E131" s="70" t="str">
        <f t="shared" si="3"/>
        <v/>
      </c>
    </row>
    <row r="132" spans="1:5" x14ac:dyDescent="0.2">
      <c r="A132" s="70"/>
      <c r="B132" s="68"/>
      <c r="C132" s="71"/>
      <c r="D132" s="70"/>
      <c r="E132" s="70" t="str">
        <f t="shared" si="3"/>
        <v/>
      </c>
    </row>
    <row r="133" spans="1:5" x14ac:dyDescent="0.2">
      <c r="A133" s="70"/>
      <c r="B133" s="68"/>
      <c r="C133" s="71"/>
      <c r="D133" s="70"/>
      <c r="E133" s="70" t="str">
        <f t="shared" si="3"/>
        <v/>
      </c>
    </row>
    <row r="134" spans="1:5" x14ac:dyDescent="0.2">
      <c r="A134" s="70"/>
      <c r="B134" s="68"/>
      <c r="C134" s="71"/>
      <c r="D134" s="70"/>
      <c r="E134" s="70" t="str">
        <f t="shared" si="3"/>
        <v/>
      </c>
    </row>
    <row r="135" spans="1:5" x14ac:dyDescent="0.2">
      <c r="A135" s="70"/>
      <c r="B135" s="68"/>
      <c r="C135" s="71"/>
      <c r="D135" s="70"/>
      <c r="E135" s="70" t="str">
        <f t="shared" si="3"/>
        <v/>
      </c>
    </row>
    <row r="136" spans="1:5" x14ac:dyDescent="0.2">
      <c r="A136" s="70"/>
      <c r="B136" s="68"/>
      <c r="C136" s="71"/>
      <c r="D136" s="70"/>
      <c r="E136" s="70" t="str">
        <f t="shared" si="3"/>
        <v/>
      </c>
    </row>
    <row r="137" spans="1:5" x14ac:dyDescent="0.2">
      <c r="A137" s="70"/>
      <c r="B137" s="68"/>
      <c r="C137" s="71"/>
      <c r="D137" s="70"/>
      <c r="E137" s="70" t="str">
        <f t="shared" si="3"/>
        <v/>
      </c>
    </row>
    <row r="138" spans="1:5" x14ac:dyDescent="0.2">
      <c r="A138" s="70"/>
      <c r="B138" s="68"/>
      <c r="C138" s="71"/>
      <c r="D138" s="70"/>
      <c r="E138" s="70" t="str">
        <f t="shared" si="3"/>
        <v/>
      </c>
    </row>
    <row r="139" spans="1:5" x14ac:dyDescent="0.2">
      <c r="A139" s="70"/>
      <c r="B139" s="68"/>
      <c r="C139" s="71"/>
      <c r="D139" s="70"/>
      <c r="E139" s="70" t="str">
        <f t="shared" si="3"/>
        <v/>
      </c>
    </row>
    <row r="140" spans="1:5" x14ac:dyDescent="0.2">
      <c r="A140" s="70"/>
      <c r="B140" s="68"/>
      <c r="C140" s="71"/>
      <c r="D140" s="70"/>
      <c r="E140" s="70" t="str">
        <f t="shared" si="3"/>
        <v/>
      </c>
    </row>
    <row r="141" spans="1:5" x14ac:dyDescent="0.2">
      <c r="A141" s="70"/>
      <c r="B141" s="68"/>
      <c r="C141" s="71"/>
      <c r="D141" s="70"/>
      <c r="E141" s="70" t="str">
        <f t="shared" si="3"/>
        <v/>
      </c>
    </row>
    <row r="142" spans="1:5" x14ac:dyDescent="0.2">
      <c r="A142" s="70"/>
      <c r="B142" s="68"/>
      <c r="C142" s="71"/>
      <c r="D142" s="70"/>
      <c r="E142" s="70" t="str">
        <f t="shared" si="3"/>
        <v/>
      </c>
    </row>
    <row r="143" spans="1:5" x14ac:dyDescent="0.2">
      <c r="A143" s="70"/>
      <c r="B143" s="68"/>
      <c r="C143" s="71"/>
      <c r="D143" s="70"/>
      <c r="E143" s="70" t="str">
        <f t="shared" si="3"/>
        <v/>
      </c>
    </row>
    <row r="144" spans="1:5" x14ac:dyDescent="0.2">
      <c r="A144" s="70"/>
      <c r="B144" s="68"/>
      <c r="C144" s="71"/>
      <c r="D144" s="70"/>
      <c r="E144" s="70" t="str">
        <f t="shared" si="3"/>
        <v/>
      </c>
    </row>
    <row r="145" spans="1:5" x14ac:dyDescent="0.2">
      <c r="A145" s="70"/>
      <c r="B145" s="68"/>
      <c r="C145" s="71"/>
      <c r="D145" s="70"/>
      <c r="E145" s="70" t="str">
        <f t="shared" si="3"/>
        <v/>
      </c>
    </row>
    <row r="146" spans="1:5" x14ac:dyDescent="0.2">
      <c r="A146" s="70"/>
      <c r="B146" s="68"/>
      <c r="C146" s="71"/>
      <c r="D146" s="70"/>
      <c r="E146" s="70" t="str">
        <f t="shared" si="3"/>
        <v/>
      </c>
    </row>
    <row r="147" spans="1:5" x14ac:dyDescent="0.2">
      <c r="A147" s="70"/>
      <c r="B147" s="68"/>
      <c r="C147" s="71"/>
      <c r="D147" s="70"/>
      <c r="E147" s="70" t="str">
        <f t="shared" si="3"/>
        <v/>
      </c>
    </row>
    <row r="148" spans="1:5" x14ac:dyDescent="0.2">
      <c r="A148" s="70"/>
      <c r="B148" s="68"/>
      <c r="C148" s="71"/>
      <c r="D148" s="70"/>
      <c r="E148" s="70" t="str">
        <f t="shared" si="3"/>
        <v/>
      </c>
    </row>
    <row r="149" spans="1:5" x14ac:dyDescent="0.2">
      <c r="A149" s="70"/>
      <c r="B149" s="68"/>
      <c r="C149" s="71"/>
      <c r="D149" s="70"/>
      <c r="E149" s="70" t="str">
        <f t="shared" si="3"/>
        <v/>
      </c>
    </row>
    <row r="150" spans="1:5" x14ac:dyDescent="0.2">
      <c r="A150" s="70"/>
      <c r="B150" s="68"/>
      <c r="C150" s="71"/>
      <c r="D150" s="70"/>
      <c r="E150" s="70" t="str">
        <f t="shared" si="3"/>
        <v/>
      </c>
    </row>
    <row r="151" spans="1:5" x14ac:dyDescent="0.2">
      <c r="A151" s="70"/>
      <c r="B151" s="68"/>
      <c r="C151" s="71"/>
      <c r="D151" s="70"/>
      <c r="E151" s="70" t="str">
        <f t="shared" si="3"/>
        <v/>
      </c>
    </row>
    <row r="152" spans="1:5" x14ac:dyDescent="0.2">
      <c r="A152" s="70"/>
      <c r="B152" s="68"/>
      <c r="C152" s="71"/>
      <c r="D152" s="70"/>
      <c r="E152" s="70" t="str">
        <f t="shared" si="3"/>
        <v/>
      </c>
    </row>
    <row r="153" spans="1:5" x14ac:dyDescent="0.2">
      <c r="A153" s="70"/>
      <c r="B153" s="68"/>
      <c r="C153" s="71"/>
      <c r="D153" s="70"/>
      <c r="E153" s="70" t="str">
        <f t="shared" si="3"/>
        <v/>
      </c>
    </row>
    <row r="154" spans="1:5" x14ac:dyDescent="0.2">
      <c r="A154" s="70"/>
      <c r="B154" s="68"/>
      <c r="C154" s="71"/>
      <c r="D154" s="70"/>
      <c r="E154" s="70" t="str">
        <f t="shared" ref="E154:E217" si="4">IFERROR(VLOOKUP(D154,Tabla_Indices,5,FALSE),"")</f>
        <v/>
      </c>
    </row>
    <row r="155" spans="1:5" x14ac:dyDescent="0.2">
      <c r="A155" s="70"/>
      <c r="B155" s="68"/>
      <c r="C155" s="71"/>
      <c r="D155" s="70"/>
      <c r="E155" s="70" t="str">
        <f t="shared" si="4"/>
        <v/>
      </c>
    </row>
    <row r="156" spans="1:5" x14ac:dyDescent="0.2">
      <c r="A156" s="70"/>
      <c r="B156" s="68"/>
      <c r="C156" s="71"/>
      <c r="D156" s="70"/>
      <c r="E156" s="70" t="str">
        <f t="shared" si="4"/>
        <v/>
      </c>
    </row>
    <row r="157" spans="1:5" x14ac:dyDescent="0.2">
      <c r="A157" s="70"/>
      <c r="B157" s="68"/>
      <c r="C157" s="71"/>
      <c r="D157" s="70"/>
      <c r="E157" s="70" t="str">
        <f t="shared" si="4"/>
        <v/>
      </c>
    </row>
    <row r="158" spans="1:5" x14ac:dyDescent="0.2">
      <c r="A158" s="70"/>
      <c r="B158" s="68"/>
      <c r="C158" s="71"/>
      <c r="D158" s="70"/>
      <c r="E158" s="70" t="str">
        <f t="shared" si="4"/>
        <v/>
      </c>
    </row>
    <row r="159" spans="1:5" x14ac:dyDescent="0.2">
      <c r="A159" s="70"/>
      <c r="B159" s="68"/>
      <c r="C159" s="71"/>
      <c r="D159" s="70"/>
      <c r="E159" s="70" t="str">
        <f t="shared" si="4"/>
        <v/>
      </c>
    </row>
    <row r="160" spans="1:5" x14ac:dyDescent="0.2">
      <c r="A160" s="70"/>
      <c r="B160" s="68"/>
      <c r="C160" s="71"/>
      <c r="D160" s="70"/>
      <c r="E160" s="70" t="str">
        <f t="shared" si="4"/>
        <v/>
      </c>
    </row>
    <row r="161" spans="1:5" x14ac:dyDescent="0.2">
      <c r="A161" s="70"/>
      <c r="B161" s="68"/>
      <c r="C161" s="71"/>
      <c r="D161" s="70"/>
      <c r="E161" s="70" t="str">
        <f t="shared" si="4"/>
        <v/>
      </c>
    </row>
    <row r="162" spans="1:5" x14ac:dyDescent="0.2">
      <c r="A162" s="70"/>
      <c r="B162" s="68"/>
      <c r="C162" s="71"/>
      <c r="D162" s="70"/>
      <c r="E162" s="70" t="str">
        <f t="shared" si="4"/>
        <v/>
      </c>
    </row>
    <row r="163" spans="1:5" x14ac:dyDescent="0.2">
      <c r="A163" s="70"/>
      <c r="B163" s="68"/>
      <c r="C163" s="71"/>
      <c r="D163" s="70"/>
      <c r="E163" s="70" t="str">
        <f t="shared" si="4"/>
        <v/>
      </c>
    </row>
    <row r="164" spans="1:5" x14ac:dyDescent="0.2">
      <c r="A164" s="70"/>
      <c r="B164" s="68"/>
      <c r="C164" s="71"/>
      <c r="D164" s="70"/>
      <c r="E164" s="70" t="str">
        <f t="shared" si="4"/>
        <v/>
      </c>
    </row>
    <row r="165" spans="1:5" x14ac:dyDescent="0.2">
      <c r="A165" s="70"/>
      <c r="B165" s="68"/>
      <c r="C165" s="71"/>
      <c r="D165" s="70"/>
      <c r="E165" s="70" t="str">
        <f t="shared" si="4"/>
        <v/>
      </c>
    </row>
    <row r="166" spans="1:5" x14ac:dyDescent="0.2">
      <c r="A166" s="70"/>
      <c r="B166" s="68"/>
      <c r="C166" s="71"/>
      <c r="D166" s="70"/>
      <c r="E166" s="70" t="str">
        <f t="shared" si="4"/>
        <v/>
      </c>
    </row>
    <row r="167" spans="1:5" x14ac:dyDescent="0.2">
      <c r="A167" s="70"/>
      <c r="B167" s="68"/>
      <c r="C167" s="71"/>
      <c r="D167" s="70"/>
      <c r="E167" s="70" t="str">
        <f t="shared" si="4"/>
        <v/>
      </c>
    </row>
    <row r="168" spans="1:5" x14ac:dyDescent="0.2">
      <c r="A168" s="70"/>
      <c r="B168" s="68"/>
      <c r="C168" s="71"/>
      <c r="D168" s="70"/>
      <c r="E168" s="70" t="str">
        <f t="shared" si="4"/>
        <v/>
      </c>
    </row>
    <row r="169" spans="1:5" x14ac:dyDescent="0.2">
      <c r="A169" s="70"/>
      <c r="B169" s="68"/>
      <c r="C169" s="71"/>
      <c r="D169" s="70"/>
      <c r="E169" s="70" t="str">
        <f t="shared" si="4"/>
        <v/>
      </c>
    </row>
    <row r="170" spans="1:5" x14ac:dyDescent="0.2">
      <c r="A170" s="70"/>
      <c r="B170" s="68"/>
      <c r="C170" s="71"/>
      <c r="D170" s="70"/>
      <c r="E170" s="70" t="str">
        <f t="shared" si="4"/>
        <v/>
      </c>
    </row>
    <row r="171" spans="1:5" x14ac:dyDescent="0.2">
      <c r="A171" s="70"/>
      <c r="B171" s="68"/>
      <c r="C171" s="71"/>
      <c r="D171" s="70"/>
      <c r="E171" s="70" t="str">
        <f t="shared" si="4"/>
        <v/>
      </c>
    </row>
    <row r="172" spans="1:5" x14ac:dyDescent="0.2">
      <c r="A172" s="70"/>
      <c r="B172" s="68"/>
      <c r="C172" s="71"/>
      <c r="D172" s="70"/>
      <c r="E172" s="70" t="str">
        <f t="shared" si="4"/>
        <v/>
      </c>
    </row>
    <row r="173" spans="1:5" x14ac:dyDescent="0.2">
      <c r="A173" s="70"/>
      <c r="B173" s="68"/>
      <c r="C173" s="71"/>
      <c r="D173" s="70"/>
      <c r="E173" s="70" t="str">
        <f t="shared" si="4"/>
        <v/>
      </c>
    </row>
    <row r="174" spans="1:5" x14ac:dyDescent="0.2">
      <c r="A174" s="70"/>
      <c r="B174" s="68"/>
      <c r="C174" s="71"/>
      <c r="D174" s="70"/>
      <c r="E174" s="70" t="str">
        <f t="shared" si="4"/>
        <v/>
      </c>
    </row>
    <row r="175" spans="1:5" x14ac:dyDescent="0.2">
      <c r="A175" s="70"/>
      <c r="B175" s="68"/>
      <c r="C175" s="71"/>
      <c r="D175" s="70"/>
      <c r="E175" s="70" t="str">
        <f t="shared" si="4"/>
        <v/>
      </c>
    </row>
    <row r="176" spans="1:5" x14ac:dyDescent="0.2">
      <c r="A176" s="70"/>
      <c r="B176" s="68"/>
      <c r="C176" s="71"/>
      <c r="D176" s="70"/>
      <c r="E176" s="70" t="str">
        <f t="shared" si="4"/>
        <v/>
      </c>
    </row>
    <row r="177" spans="1:5" x14ac:dyDescent="0.2">
      <c r="A177" s="70"/>
      <c r="B177" s="68"/>
      <c r="C177" s="71"/>
      <c r="D177" s="70"/>
      <c r="E177" s="70" t="str">
        <f t="shared" si="4"/>
        <v/>
      </c>
    </row>
    <row r="178" spans="1:5" x14ac:dyDescent="0.2">
      <c r="A178" s="70"/>
      <c r="B178" s="68"/>
      <c r="C178" s="71"/>
      <c r="D178" s="70"/>
      <c r="E178" s="70" t="str">
        <f t="shared" si="4"/>
        <v/>
      </c>
    </row>
    <row r="179" spans="1:5" x14ac:dyDescent="0.2">
      <c r="A179" s="70"/>
      <c r="B179" s="68"/>
      <c r="C179" s="71"/>
      <c r="D179" s="70"/>
      <c r="E179" s="70" t="str">
        <f t="shared" si="4"/>
        <v/>
      </c>
    </row>
    <row r="180" spans="1:5" x14ac:dyDescent="0.2">
      <c r="A180" s="70"/>
      <c r="B180" s="68"/>
      <c r="C180" s="71"/>
      <c r="D180" s="70"/>
      <c r="E180" s="70" t="str">
        <f t="shared" si="4"/>
        <v/>
      </c>
    </row>
    <row r="181" spans="1:5" x14ac:dyDescent="0.2">
      <c r="A181" s="70"/>
      <c r="B181" s="68"/>
      <c r="C181" s="71"/>
      <c r="D181" s="70"/>
      <c r="E181" s="70" t="str">
        <f t="shared" si="4"/>
        <v/>
      </c>
    </row>
    <row r="182" spans="1:5" x14ac:dyDescent="0.2">
      <c r="A182" s="70"/>
      <c r="B182" s="68"/>
      <c r="C182" s="71"/>
      <c r="D182" s="70"/>
      <c r="E182" s="70" t="str">
        <f t="shared" si="4"/>
        <v/>
      </c>
    </row>
    <row r="183" spans="1:5" x14ac:dyDescent="0.2">
      <c r="A183" s="70"/>
      <c r="B183" s="68"/>
      <c r="C183" s="71"/>
      <c r="D183" s="70"/>
      <c r="E183" s="70" t="str">
        <f t="shared" si="4"/>
        <v/>
      </c>
    </row>
    <row r="184" spans="1:5" x14ac:dyDescent="0.2">
      <c r="A184" s="70"/>
      <c r="B184" s="68"/>
      <c r="C184" s="71"/>
      <c r="D184" s="70"/>
      <c r="E184" s="70" t="str">
        <f t="shared" si="4"/>
        <v/>
      </c>
    </row>
    <row r="185" spans="1:5" x14ac:dyDescent="0.2">
      <c r="A185" s="70"/>
      <c r="B185" s="68"/>
      <c r="C185" s="71"/>
      <c r="D185" s="70"/>
      <c r="E185" s="70" t="str">
        <f t="shared" si="4"/>
        <v/>
      </c>
    </row>
    <row r="186" spans="1:5" x14ac:dyDescent="0.2">
      <c r="A186" s="70"/>
      <c r="B186" s="68"/>
      <c r="C186" s="71"/>
      <c r="D186" s="70"/>
      <c r="E186" s="70" t="str">
        <f t="shared" si="4"/>
        <v/>
      </c>
    </row>
    <row r="187" spans="1:5" x14ac:dyDescent="0.2">
      <c r="A187" s="70"/>
      <c r="B187" s="68"/>
      <c r="C187" s="71"/>
      <c r="D187" s="70"/>
      <c r="E187" s="70" t="str">
        <f t="shared" si="4"/>
        <v/>
      </c>
    </row>
    <row r="188" spans="1:5" x14ac:dyDescent="0.2">
      <c r="A188" s="70"/>
      <c r="B188" s="68"/>
      <c r="C188" s="71"/>
      <c r="D188" s="70"/>
      <c r="E188" s="70" t="str">
        <f t="shared" si="4"/>
        <v/>
      </c>
    </row>
    <row r="189" spans="1:5" x14ac:dyDescent="0.2">
      <c r="A189" s="70"/>
      <c r="B189" s="68"/>
      <c r="C189" s="71"/>
      <c r="D189" s="70"/>
      <c r="E189" s="70" t="str">
        <f t="shared" si="4"/>
        <v/>
      </c>
    </row>
    <row r="190" spans="1:5" x14ac:dyDescent="0.2">
      <c r="A190" s="70"/>
      <c r="B190" s="68"/>
      <c r="C190" s="71"/>
      <c r="D190" s="70"/>
      <c r="E190" s="70" t="str">
        <f t="shared" si="4"/>
        <v/>
      </c>
    </row>
    <row r="191" spans="1:5" x14ac:dyDescent="0.2">
      <c r="A191" s="70"/>
      <c r="B191" s="68"/>
      <c r="C191" s="71"/>
      <c r="D191" s="70"/>
      <c r="E191" s="70" t="str">
        <f t="shared" si="4"/>
        <v/>
      </c>
    </row>
    <row r="192" spans="1:5" x14ac:dyDescent="0.2">
      <c r="A192" s="70"/>
      <c r="B192" s="68"/>
      <c r="C192" s="71"/>
      <c r="D192" s="70"/>
      <c r="E192" s="70" t="str">
        <f t="shared" si="4"/>
        <v/>
      </c>
    </row>
    <row r="193" spans="1:5" x14ac:dyDescent="0.2">
      <c r="A193" s="70"/>
      <c r="B193" s="68"/>
      <c r="C193" s="71"/>
      <c r="D193" s="70"/>
      <c r="E193" s="70" t="str">
        <f t="shared" si="4"/>
        <v/>
      </c>
    </row>
    <row r="194" spans="1:5" x14ac:dyDescent="0.2">
      <c r="A194" s="70"/>
      <c r="B194" s="68"/>
      <c r="C194" s="71"/>
      <c r="D194" s="70"/>
      <c r="E194" s="70" t="str">
        <f t="shared" si="4"/>
        <v/>
      </c>
    </row>
    <row r="195" spans="1:5" x14ac:dyDescent="0.2">
      <c r="A195" s="70"/>
      <c r="B195" s="68"/>
      <c r="C195" s="71"/>
      <c r="D195" s="70"/>
      <c r="E195" s="70" t="str">
        <f t="shared" si="4"/>
        <v/>
      </c>
    </row>
    <row r="196" spans="1:5" x14ac:dyDescent="0.2">
      <c r="A196" s="70"/>
      <c r="B196" s="68"/>
      <c r="C196" s="71"/>
      <c r="D196" s="70"/>
      <c r="E196" s="70" t="str">
        <f t="shared" si="4"/>
        <v/>
      </c>
    </row>
    <row r="197" spans="1:5" x14ac:dyDescent="0.2">
      <c r="A197" s="70"/>
      <c r="B197" s="68"/>
      <c r="C197" s="71"/>
      <c r="D197" s="70"/>
      <c r="E197" s="70" t="str">
        <f t="shared" si="4"/>
        <v/>
      </c>
    </row>
    <row r="198" spans="1:5" x14ac:dyDescent="0.2">
      <c r="A198" s="70"/>
      <c r="B198" s="68"/>
      <c r="C198" s="71"/>
      <c r="D198" s="70"/>
      <c r="E198" s="70" t="str">
        <f t="shared" si="4"/>
        <v/>
      </c>
    </row>
    <row r="199" spans="1:5" x14ac:dyDescent="0.2">
      <c r="A199" s="70"/>
      <c r="B199" s="68"/>
      <c r="C199" s="71"/>
      <c r="D199" s="70"/>
      <c r="E199" s="70" t="str">
        <f t="shared" si="4"/>
        <v/>
      </c>
    </row>
    <row r="200" spans="1:5" x14ac:dyDescent="0.2">
      <c r="A200" s="70"/>
      <c r="B200" s="68"/>
      <c r="C200" s="71"/>
      <c r="D200" s="70"/>
      <c r="E200" s="70" t="str">
        <f t="shared" si="4"/>
        <v/>
      </c>
    </row>
    <row r="201" spans="1:5" x14ac:dyDescent="0.2">
      <c r="A201" s="70"/>
      <c r="B201" s="68"/>
      <c r="C201" s="71"/>
      <c r="D201" s="70"/>
      <c r="E201" s="70" t="str">
        <f t="shared" si="4"/>
        <v/>
      </c>
    </row>
    <row r="202" spans="1:5" x14ac:dyDescent="0.2">
      <c r="A202" s="70"/>
      <c r="B202" s="68"/>
      <c r="C202" s="71"/>
      <c r="D202" s="70"/>
      <c r="E202" s="70" t="str">
        <f t="shared" si="4"/>
        <v/>
      </c>
    </row>
    <row r="203" spans="1:5" x14ac:dyDescent="0.2">
      <c r="A203" s="70"/>
      <c r="B203" s="68"/>
      <c r="C203" s="71"/>
      <c r="D203" s="70"/>
      <c r="E203" s="70" t="str">
        <f t="shared" si="4"/>
        <v/>
      </c>
    </row>
    <row r="204" spans="1:5" x14ac:dyDescent="0.2">
      <c r="A204" s="70"/>
      <c r="B204" s="68"/>
      <c r="C204" s="71"/>
      <c r="D204" s="70"/>
      <c r="E204" s="70" t="str">
        <f t="shared" si="4"/>
        <v/>
      </c>
    </row>
    <row r="205" spans="1:5" x14ac:dyDescent="0.2">
      <c r="A205" s="70"/>
      <c r="B205" s="68"/>
      <c r="C205" s="71"/>
      <c r="D205" s="70"/>
      <c r="E205" s="70" t="str">
        <f t="shared" si="4"/>
        <v/>
      </c>
    </row>
    <row r="206" spans="1:5" x14ac:dyDescent="0.2">
      <c r="A206" s="70"/>
      <c r="B206" s="68"/>
      <c r="C206" s="71"/>
      <c r="D206" s="70"/>
      <c r="E206" s="70" t="str">
        <f t="shared" si="4"/>
        <v/>
      </c>
    </row>
    <row r="207" spans="1:5" x14ac:dyDescent="0.2">
      <c r="A207" s="70"/>
      <c r="B207" s="68"/>
      <c r="C207" s="71"/>
      <c r="D207" s="70"/>
      <c r="E207" s="70" t="str">
        <f t="shared" si="4"/>
        <v/>
      </c>
    </row>
    <row r="208" spans="1:5" x14ac:dyDescent="0.2">
      <c r="A208" s="70"/>
      <c r="B208" s="68"/>
      <c r="C208" s="71"/>
      <c r="D208" s="70"/>
      <c r="E208" s="70" t="str">
        <f t="shared" si="4"/>
        <v/>
      </c>
    </row>
    <row r="209" spans="1:5" x14ac:dyDescent="0.2">
      <c r="A209" s="70"/>
      <c r="B209" s="68"/>
      <c r="C209" s="71"/>
      <c r="D209" s="70"/>
      <c r="E209" s="70" t="str">
        <f t="shared" si="4"/>
        <v/>
      </c>
    </row>
    <row r="210" spans="1:5" x14ac:dyDescent="0.2">
      <c r="A210" s="70"/>
      <c r="B210" s="68"/>
      <c r="C210" s="71"/>
      <c r="D210" s="70"/>
      <c r="E210" s="70" t="str">
        <f t="shared" si="4"/>
        <v/>
      </c>
    </row>
    <row r="211" spans="1:5" x14ac:dyDescent="0.2">
      <c r="A211" s="70"/>
      <c r="B211" s="68"/>
      <c r="C211" s="71"/>
      <c r="D211" s="70"/>
      <c r="E211" s="70" t="str">
        <f t="shared" si="4"/>
        <v/>
      </c>
    </row>
    <row r="212" spans="1:5" x14ac:dyDescent="0.2">
      <c r="A212" s="70"/>
      <c r="B212" s="68"/>
      <c r="C212" s="71"/>
      <c r="D212" s="70"/>
      <c r="E212" s="70" t="str">
        <f t="shared" si="4"/>
        <v/>
      </c>
    </row>
    <row r="213" spans="1:5" x14ac:dyDescent="0.2">
      <c r="A213" s="70"/>
      <c r="B213" s="68"/>
      <c r="C213" s="71"/>
      <c r="D213" s="70"/>
      <c r="E213" s="70" t="str">
        <f t="shared" si="4"/>
        <v/>
      </c>
    </row>
    <row r="214" spans="1:5" x14ac:dyDescent="0.2">
      <c r="A214" s="70"/>
      <c r="B214" s="68"/>
      <c r="C214" s="71"/>
      <c r="D214" s="70"/>
      <c r="E214" s="70" t="str">
        <f t="shared" si="4"/>
        <v/>
      </c>
    </row>
    <row r="215" spans="1:5" x14ac:dyDescent="0.2">
      <c r="A215" s="70"/>
      <c r="B215" s="68"/>
      <c r="C215" s="71"/>
      <c r="D215" s="70"/>
      <c r="E215" s="70" t="str">
        <f t="shared" si="4"/>
        <v/>
      </c>
    </row>
    <row r="216" spans="1:5" x14ac:dyDescent="0.2">
      <c r="A216" s="70"/>
      <c r="B216" s="68"/>
      <c r="C216" s="71"/>
      <c r="D216" s="70"/>
      <c r="E216" s="70" t="str">
        <f t="shared" si="4"/>
        <v/>
      </c>
    </row>
    <row r="217" spans="1:5" x14ac:dyDescent="0.2">
      <c r="A217" s="70"/>
      <c r="B217" s="68"/>
      <c r="C217" s="71"/>
      <c r="D217" s="70"/>
      <c r="E217" s="70" t="str">
        <f t="shared" si="4"/>
        <v/>
      </c>
    </row>
    <row r="218" spans="1:5" x14ac:dyDescent="0.2">
      <c r="A218" s="70"/>
      <c r="B218" s="68"/>
      <c r="C218" s="71"/>
      <c r="D218" s="70"/>
      <c r="E218" s="70" t="str">
        <f t="shared" ref="E218:E238" si="5">IFERROR(VLOOKUP(D218,Tabla_Indices,5,FALSE),"")</f>
        <v/>
      </c>
    </row>
    <row r="219" spans="1:5" x14ac:dyDescent="0.2">
      <c r="A219" s="70"/>
      <c r="B219" s="68"/>
      <c r="C219" s="71"/>
      <c r="D219" s="70"/>
      <c r="E219" s="70" t="str">
        <f t="shared" si="5"/>
        <v/>
      </c>
    </row>
    <row r="220" spans="1:5" x14ac:dyDescent="0.2">
      <c r="A220" s="70"/>
      <c r="B220" s="68"/>
      <c r="C220" s="71"/>
      <c r="D220" s="70"/>
      <c r="E220" s="70" t="str">
        <f t="shared" si="5"/>
        <v/>
      </c>
    </row>
    <row r="221" spans="1:5" x14ac:dyDescent="0.2">
      <c r="A221" s="70"/>
      <c r="B221" s="68"/>
      <c r="C221" s="71"/>
      <c r="D221" s="70"/>
      <c r="E221" s="70" t="str">
        <f t="shared" si="5"/>
        <v/>
      </c>
    </row>
    <row r="222" spans="1:5" x14ac:dyDescent="0.2">
      <c r="A222" s="70"/>
      <c r="B222" s="68"/>
      <c r="C222" s="71"/>
      <c r="D222" s="70"/>
      <c r="E222" s="70" t="str">
        <f t="shared" si="5"/>
        <v/>
      </c>
    </row>
    <row r="223" spans="1:5" x14ac:dyDescent="0.2">
      <c r="A223" s="70"/>
      <c r="B223" s="68"/>
      <c r="C223" s="71"/>
      <c r="D223" s="70"/>
      <c r="E223" s="70" t="str">
        <f t="shared" si="5"/>
        <v/>
      </c>
    </row>
    <row r="224" spans="1:5" x14ac:dyDescent="0.2">
      <c r="A224" s="70"/>
      <c r="B224" s="68"/>
      <c r="C224" s="71"/>
      <c r="D224" s="70"/>
      <c r="E224" s="70" t="str">
        <f t="shared" si="5"/>
        <v/>
      </c>
    </row>
    <row r="225" spans="1:5" x14ac:dyDescent="0.2">
      <c r="A225" s="70"/>
      <c r="B225" s="68"/>
      <c r="C225" s="71"/>
      <c r="D225" s="70"/>
      <c r="E225" s="70" t="str">
        <f t="shared" si="5"/>
        <v/>
      </c>
    </row>
    <row r="226" spans="1:5" x14ac:dyDescent="0.2">
      <c r="A226" s="70"/>
      <c r="B226" s="68"/>
      <c r="C226" s="71"/>
      <c r="D226" s="70"/>
      <c r="E226" s="70" t="str">
        <f t="shared" si="5"/>
        <v/>
      </c>
    </row>
    <row r="227" spans="1:5" x14ac:dyDescent="0.2">
      <c r="A227" s="70"/>
      <c r="B227" s="68"/>
      <c r="C227" s="71"/>
      <c r="D227" s="70"/>
      <c r="E227" s="70" t="str">
        <f t="shared" si="5"/>
        <v/>
      </c>
    </row>
    <row r="228" spans="1:5" x14ac:dyDescent="0.2">
      <c r="A228" s="70"/>
      <c r="B228" s="68"/>
      <c r="C228" s="71"/>
      <c r="D228" s="70"/>
      <c r="E228" s="70" t="str">
        <f t="shared" si="5"/>
        <v/>
      </c>
    </row>
    <row r="229" spans="1:5" x14ac:dyDescent="0.2">
      <c r="A229" s="70"/>
      <c r="B229" s="68"/>
      <c r="C229" s="71"/>
      <c r="D229" s="70"/>
      <c r="E229" s="70" t="str">
        <f t="shared" si="5"/>
        <v/>
      </c>
    </row>
    <row r="230" spans="1:5" x14ac:dyDescent="0.2">
      <c r="A230" s="70"/>
      <c r="B230" s="68"/>
      <c r="C230" s="71"/>
      <c r="D230" s="70"/>
      <c r="E230" s="70" t="str">
        <f t="shared" si="5"/>
        <v/>
      </c>
    </row>
    <row r="231" spans="1:5" x14ac:dyDescent="0.2">
      <c r="A231" s="70"/>
      <c r="B231" s="68"/>
      <c r="C231" s="71"/>
      <c r="D231" s="70"/>
      <c r="E231" s="70" t="str">
        <f t="shared" si="5"/>
        <v/>
      </c>
    </row>
    <row r="232" spans="1:5" x14ac:dyDescent="0.2">
      <c r="A232" s="70"/>
      <c r="B232" s="68"/>
      <c r="C232" s="71"/>
      <c r="D232" s="70"/>
      <c r="E232" s="70" t="str">
        <f t="shared" si="5"/>
        <v/>
      </c>
    </row>
    <row r="233" spans="1:5" x14ac:dyDescent="0.2">
      <c r="A233" s="70"/>
      <c r="B233" s="68"/>
      <c r="C233" s="71"/>
      <c r="D233" s="70"/>
      <c r="E233" s="70" t="str">
        <f t="shared" si="5"/>
        <v/>
      </c>
    </row>
    <row r="234" spans="1:5" x14ac:dyDescent="0.2">
      <c r="A234" s="70"/>
      <c r="B234" s="68"/>
      <c r="C234" s="71"/>
      <c r="D234" s="70"/>
      <c r="E234" s="70" t="str">
        <f t="shared" si="5"/>
        <v/>
      </c>
    </row>
    <row r="235" spans="1:5" x14ac:dyDescent="0.2">
      <c r="A235" s="70"/>
      <c r="B235" s="68"/>
      <c r="C235" s="71"/>
      <c r="D235" s="70"/>
      <c r="E235" s="70" t="str">
        <f t="shared" si="5"/>
        <v/>
      </c>
    </row>
    <row r="236" spans="1:5" x14ac:dyDescent="0.2">
      <c r="A236" s="70"/>
      <c r="B236" s="68"/>
      <c r="C236" s="71"/>
      <c r="D236" s="70"/>
      <c r="E236" s="70" t="str">
        <f t="shared" si="5"/>
        <v/>
      </c>
    </row>
    <row r="237" spans="1:5" x14ac:dyDescent="0.2">
      <c r="A237" s="70"/>
      <c r="B237" s="68"/>
      <c r="C237" s="71"/>
      <c r="D237" s="70"/>
      <c r="E237" s="70" t="str">
        <f t="shared" si="5"/>
        <v/>
      </c>
    </row>
    <row r="238" spans="1:5" x14ac:dyDescent="0.2">
      <c r="A238" s="70"/>
      <c r="B238" s="68"/>
      <c r="C238" s="71"/>
      <c r="D238" s="70"/>
      <c r="E238" s="70" t="str">
        <f t="shared" si="5"/>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3">
        <v>1</v>
      </c>
      <c r="B3" s="39" t="str">
        <f xml:space="preserve"> CONCATENATE(B1,"-",TEXT(A3,"0000"))</f>
        <v>I-0001</v>
      </c>
      <c r="C3" s="40" t="s">
        <v>779</v>
      </c>
      <c r="D3" s="36"/>
    </row>
    <row r="4" spans="1:4" x14ac:dyDescent="0.2">
      <c r="A4" s="63">
        <v>1</v>
      </c>
      <c r="B4" s="41" t="str">
        <f>CONCATENATE($B$3,".",TEXT(A4,"0000"))</f>
        <v>I-0001.0001</v>
      </c>
      <c r="C4" s="42" t="s">
        <v>780</v>
      </c>
      <c r="D4" s="36" t="s">
        <v>4</v>
      </c>
    </row>
    <row r="5" spans="1:4" x14ac:dyDescent="0.2">
      <c r="A5" s="63">
        <v>2</v>
      </c>
      <c r="B5" s="41" t="str">
        <f t="shared" ref="B5:B10" si="0">CONCATENATE($B$3,".",TEXT(A5,"0000"))</f>
        <v>I-0001.0002</v>
      </c>
      <c r="C5" s="42" t="s">
        <v>782</v>
      </c>
      <c r="D5" s="36" t="s">
        <v>4</v>
      </c>
    </row>
    <row r="6" spans="1:4" x14ac:dyDescent="0.2">
      <c r="A6" s="63">
        <v>3</v>
      </c>
      <c r="B6" s="41" t="str">
        <f t="shared" si="0"/>
        <v>I-0001.0003</v>
      </c>
      <c r="C6" s="42" t="s">
        <v>784</v>
      </c>
      <c r="D6" s="36" t="s">
        <v>4</v>
      </c>
    </row>
    <row r="7" spans="1:4" x14ac:dyDescent="0.2">
      <c r="A7" s="63">
        <v>4</v>
      </c>
      <c r="B7" s="41" t="str">
        <f t="shared" si="0"/>
        <v>I-0001.0004</v>
      </c>
      <c r="C7" s="42" t="s">
        <v>786</v>
      </c>
      <c r="D7" s="36" t="s">
        <v>6</v>
      </c>
    </row>
    <row r="8" spans="1:4" x14ac:dyDescent="0.2">
      <c r="A8" s="63">
        <v>5</v>
      </c>
      <c r="B8" s="41" t="str">
        <f t="shared" si="0"/>
        <v>I-0001.0005</v>
      </c>
      <c r="C8" s="42" t="s">
        <v>788</v>
      </c>
      <c r="D8" s="36" t="s">
        <v>4</v>
      </c>
    </row>
    <row r="9" spans="1:4" x14ac:dyDescent="0.2">
      <c r="A9" s="63">
        <v>6</v>
      </c>
      <c r="B9" s="41" t="str">
        <f t="shared" si="0"/>
        <v>I-0001.0006</v>
      </c>
      <c r="C9" s="42" t="s">
        <v>790</v>
      </c>
      <c r="D9" s="36" t="s">
        <v>4</v>
      </c>
    </row>
    <row r="10" spans="1:4" x14ac:dyDescent="0.2">
      <c r="A10" s="63">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3" t="s">
        <v>1039</v>
      </c>
    </row>
    <row r="6" spans="1:7" ht="105.75" x14ac:dyDescent="0.2">
      <c r="A6" s="143" t="s">
        <v>1198</v>
      </c>
      <c r="B6" s="122"/>
      <c r="C6" s="122"/>
      <c r="D6" s="122"/>
      <c r="E6" s="122"/>
      <c r="F6" s="122"/>
      <c r="G6" s="122"/>
    </row>
    <row r="7" spans="1:7" ht="60" x14ac:dyDescent="0.2">
      <c r="A7" s="143" t="s">
        <v>1199</v>
      </c>
      <c r="B7" s="122"/>
      <c r="C7" s="122"/>
      <c r="D7" s="122"/>
      <c r="E7" s="122"/>
      <c r="F7" s="122"/>
      <c r="G7" s="122"/>
    </row>
    <row r="8" spans="1:7" ht="210" x14ac:dyDescent="0.2">
      <c r="A8" s="143"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8"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9"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1"/>
  <sheetViews>
    <sheetView showGridLines="0" showZeros="0" topLeftCell="A342" zoomScale="90" zoomScaleNormal="90" zoomScaleSheetLayoutView="90" workbookViewId="0">
      <selection activeCell="C361" sqref="C361"/>
    </sheetView>
  </sheetViews>
  <sheetFormatPr baseColWidth="10" defaultColWidth="11.42578125" defaultRowHeight="20.100000000000001" customHeight="1" x14ac:dyDescent="0.2"/>
  <cols>
    <col min="1" max="1" width="11.42578125" style="75"/>
    <col min="2" max="2" width="20.28515625" style="75" customWidth="1"/>
    <col min="3" max="3" width="85.5703125" style="75" customWidth="1"/>
    <col min="4" max="4" width="9.7109375" style="134" customWidth="1"/>
    <col min="5" max="5" width="14.7109375" style="75" customWidth="1"/>
    <col min="6" max="6" width="5.28515625" style="75" customWidth="1"/>
    <col min="7" max="7" width="91.7109375" style="75" bestFit="1" customWidth="1"/>
    <col min="8" max="9" width="14.7109375" style="75" customWidth="1"/>
    <col min="10" max="10" width="26.140625" style="75" customWidth="1"/>
    <col min="11" max="16384" width="11.42578125" style="75"/>
  </cols>
  <sheetData>
    <row r="1" spans="1:10" ht="20.100000000000001" customHeight="1" x14ac:dyDescent="0.2">
      <c r="A1" s="425" t="s">
        <v>1013</v>
      </c>
      <c r="B1" s="425"/>
      <c r="C1" s="425"/>
      <c r="D1" s="425"/>
      <c r="E1" s="425"/>
      <c r="F1" s="98"/>
      <c r="J1" s="98"/>
    </row>
    <row r="2" spans="1:10" ht="20.100000000000001" customHeight="1" x14ac:dyDescent="0.2">
      <c r="A2" s="74" t="s">
        <v>10</v>
      </c>
      <c r="C2" s="74" t="s">
        <v>1844</v>
      </c>
      <c r="D2" s="135"/>
      <c r="E2" s="74"/>
      <c r="F2" s="74"/>
      <c r="J2" s="74"/>
    </row>
    <row r="3" spans="1:10" s="105" customFormat="1" ht="20.100000000000001" customHeight="1" x14ac:dyDescent="0.2">
      <c r="A3" s="104" t="s">
        <v>11</v>
      </c>
      <c r="C3" s="106" t="s">
        <v>1863</v>
      </c>
      <c r="D3" s="136"/>
      <c r="E3" s="107"/>
      <c r="F3" s="107"/>
      <c r="J3" s="107"/>
    </row>
    <row r="4" spans="1:10" s="105" customFormat="1" ht="20.100000000000001" customHeight="1" x14ac:dyDescent="0.2">
      <c r="A4" s="104" t="s">
        <v>15</v>
      </c>
      <c r="C4" s="108" t="s">
        <v>1860</v>
      </c>
      <c r="D4" s="136"/>
      <c r="E4" s="107"/>
      <c r="F4" s="107"/>
      <c r="J4" s="107"/>
    </row>
    <row r="5" spans="1:10" s="105" customFormat="1" ht="20.100000000000001" customHeight="1" x14ac:dyDescent="0.2">
      <c r="A5" s="104" t="s">
        <v>14</v>
      </c>
      <c r="C5" s="109"/>
      <c r="D5" s="137"/>
    </row>
    <row r="6" spans="1:10" s="105" customFormat="1" ht="20.100000000000001" customHeight="1" x14ac:dyDescent="0.2">
      <c r="A6" s="104" t="s">
        <v>35</v>
      </c>
      <c r="C6" s="110"/>
      <c r="D6" s="137"/>
    </row>
    <row r="7" spans="1:10" s="105" customFormat="1" ht="20.100000000000001" customHeight="1" x14ac:dyDescent="0.2">
      <c r="A7" s="104" t="s">
        <v>17</v>
      </c>
      <c r="C7" s="111">
        <v>217983442.22999999</v>
      </c>
      <c r="D7" s="137"/>
    </row>
    <row r="8" spans="1:10" s="105" customFormat="1" ht="20.100000000000001" customHeight="1" x14ac:dyDescent="0.2">
      <c r="A8" s="104" t="s">
        <v>989</v>
      </c>
      <c r="C8" s="112"/>
      <c r="D8" s="137"/>
    </row>
    <row r="9" spans="1:10" s="105" customFormat="1" ht="20.100000000000001" customHeight="1" x14ac:dyDescent="0.2">
      <c r="A9" s="104" t="s">
        <v>988</v>
      </c>
      <c r="C9" s="113"/>
      <c r="D9" s="137"/>
    </row>
    <row r="10" spans="1:10" s="105" customFormat="1" ht="20.100000000000001" customHeight="1" x14ac:dyDescent="0.2">
      <c r="A10" s="104" t="s">
        <v>16</v>
      </c>
      <c r="C10" s="114" t="s">
        <v>1599</v>
      </c>
      <c r="D10" s="137"/>
    </row>
    <row r="11" spans="1:10" s="105" customFormat="1" ht="20.100000000000001" customHeight="1" x14ac:dyDescent="0.2">
      <c r="B11" s="104"/>
      <c r="C11" s="115"/>
      <c r="D11" s="137"/>
    </row>
    <row r="12" spans="1:10" ht="20.100000000000001" customHeight="1" x14ac:dyDescent="0.2">
      <c r="A12" s="425" t="s">
        <v>1014</v>
      </c>
      <c r="B12" s="425"/>
      <c r="C12" s="425"/>
      <c r="D12" s="425"/>
      <c r="E12" s="425"/>
      <c r="F12" s="98"/>
      <c r="J12" s="98"/>
    </row>
    <row r="13" spans="1:10" s="105" customFormat="1" ht="20.100000000000001" customHeight="1" x14ac:dyDescent="0.2">
      <c r="A13" s="104" t="s">
        <v>12</v>
      </c>
      <c r="C13" s="203"/>
      <c r="D13" s="137"/>
    </row>
    <row r="14" spans="1:10" s="105" customFormat="1" ht="20.100000000000001" customHeight="1" x14ac:dyDescent="0.2">
      <c r="A14" s="104" t="s">
        <v>1189</v>
      </c>
      <c r="C14" s="204"/>
      <c r="D14" s="137"/>
    </row>
    <row r="15" spans="1:10" ht="20.100000000000001" customHeight="1" x14ac:dyDescent="0.2">
      <c r="A15" s="104" t="s">
        <v>1008</v>
      </c>
      <c r="C15" s="254"/>
      <c r="D15" s="138"/>
      <c r="E15" s="131"/>
      <c r="F15" s="131"/>
      <c r="J15" s="131"/>
    </row>
    <row r="16" spans="1:10" ht="20.100000000000001" customHeight="1" x14ac:dyDescent="0.2">
      <c r="A16" s="104" t="s">
        <v>1007</v>
      </c>
      <c r="C16" s="204"/>
      <c r="D16" s="138"/>
    </row>
    <row r="17" spans="1:10" ht="20.100000000000001" customHeight="1" x14ac:dyDescent="0.2">
      <c r="A17" s="104" t="s">
        <v>1033</v>
      </c>
      <c r="C17" s="204">
        <v>2.4E-2</v>
      </c>
      <c r="D17" s="138"/>
    </row>
    <row r="18" spans="1:10" ht="20.100000000000001" customHeight="1" x14ac:dyDescent="0.2">
      <c r="A18" s="104" t="s">
        <v>1006</v>
      </c>
      <c r="C18" s="204">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429" t="s">
        <v>1032</v>
      </c>
      <c r="C21" s="430"/>
      <c r="D21" s="430"/>
      <c r="E21" s="431"/>
      <c r="F21" s="98"/>
      <c r="J21" s="98"/>
    </row>
    <row r="23" spans="1:10" ht="20.100000000000001" customHeight="1" x14ac:dyDescent="0.2">
      <c r="B23" s="432" t="s">
        <v>990</v>
      </c>
      <c r="C23" s="426" t="s">
        <v>0</v>
      </c>
      <c r="D23" s="433" t="s">
        <v>1</v>
      </c>
      <c r="E23" s="432" t="s">
        <v>2</v>
      </c>
      <c r="F23" s="141"/>
      <c r="G23" s="426" t="s">
        <v>1035</v>
      </c>
      <c r="H23" s="426"/>
      <c r="I23" s="250"/>
      <c r="J23" s="427" t="s">
        <v>1034</v>
      </c>
    </row>
    <row r="24" spans="1:10" ht="20.100000000000001" customHeight="1" x14ac:dyDescent="0.2">
      <c r="B24" s="432"/>
      <c r="C24" s="426"/>
      <c r="D24" s="433"/>
      <c r="E24" s="432"/>
      <c r="F24" s="141"/>
      <c r="G24" s="133" t="s">
        <v>1036</v>
      </c>
      <c r="H24" s="133" t="s">
        <v>1</v>
      </c>
      <c r="I24" s="251"/>
      <c r="J24" s="428"/>
    </row>
    <row r="25" spans="1:10" ht="20.100000000000001" customHeight="1" thickBot="1" x14ac:dyDescent="0.25">
      <c r="B25" s="72"/>
      <c r="C25" s="132"/>
      <c r="D25" s="139"/>
      <c r="E25" s="72"/>
      <c r="F25" s="141"/>
      <c r="G25" s="252"/>
      <c r="H25" s="252"/>
      <c r="J25" s="116"/>
    </row>
    <row r="26" spans="1:10" ht="20.100000000000001" customHeight="1" thickBot="1" x14ac:dyDescent="0.3">
      <c r="A26" s="75">
        <f t="shared" ref="A26:A90" si="0">IF(D26=0,A25,A25+1)</f>
        <v>0</v>
      </c>
      <c r="B26" s="287">
        <v>1</v>
      </c>
      <c r="C26" s="73" t="str">
        <f t="shared" ref="C26:C51" si="1">IFERROR(VLOOKUP(J26,Tabla_Items,2,FALSE),G26)</f>
        <v xml:space="preserve"> TRABAJOS PREPARATORIOS</v>
      </c>
      <c r="D26" s="140">
        <f t="shared" ref="D26:D51" si="2">IFERROR(VLOOKUP(J26,Tabla_Items,3,FALSE),H26)</f>
        <v>0</v>
      </c>
      <c r="E26" s="117"/>
      <c r="F26" s="200"/>
      <c r="G26" s="301" t="s">
        <v>1321</v>
      </c>
      <c r="H26" s="327"/>
      <c r="I26" s="134"/>
      <c r="J26" s="201"/>
    </row>
    <row r="27" spans="1:10" ht="20.100000000000001" customHeight="1" x14ac:dyDescent="0.25">
      <c r="A27" s="75">
        <f t="shared" si="0"/>
        <v>0</v>
      </c>
      <c r="B27" s="288" t="s">
        <v>1218</v>
      </c>
      <c r="C27" s="73" t="str">
        <f t="shared" si="1"/>
        <v>Preparación y limpieza de los terrenos.</v>
      </c>
      <c r="D27" s="140">
        <f t="shared" si="2"/>
        <v>0</v>
      </c>
      <c r="E27" s="118"/>
      <c r="F27" s="202"/>
      <c r="G27" s="302" t="s">
        <v>1322</v>
      </c>
      <c r="H27" s="339"/>
      <c r="I27" s="134"/>
      <c r="J27" s="201"/>
    </row>
    <row r="28" spans="1:10" ht="20.100000000000001" customHeight="1" x14ac:dyDescent="0.25">
      <c r="A28" s="75">
        <f t="shared" si="0"/>
        <v>1</v>
      </c>
      <c r="B28" s="288" t="s">
        <v>1219</v>
      </c>
      <c r="C28" s="73" t="str">
        <f t="shared" si="1"/>
        <v>Preparación y limpieza de los terrenos.</v>
      </c>
      <c r="D28" s="140" t="str">
        <f t="shared" si="2"/>
        <v>m2</v>
      </c>
      <c r="E28" s="118"/>
      <c r="F28" s="202"/>
      <c r="G28" s="303" t="s">
        <v>1322</v>
      </c>
      <c r="H28" s="340" t="s">
        <v>6</v>
      </c>
      <c r="I28" s="134"/>
      <c r="J28" s="201"/>
    </row>
    <row r="29" spans="1:10" ht="20.100000000000001" customHeight="1" x14ac:dyDescent="0.25">
      <c r="A29" s="75">
        <f t="shared" si="0"/>
        <v>2</v>
      </c>
      <c r="B29" s="288" t="s">
        <v>1220</v>
      </c>
      <c r="C29" s="73" t="str">
        <f t="shared" si="1"/>
        <v>Construcción del Obrador, Depósito de materiales, Sanitarios de personal</v>
      </c>
      <c r="D29" s="140" t="str">
        <f t="shared" si="2"/>
        <v>Un</v>
      </c>
      <c r="E29" s="118"/>
      <c r="F29" s="202"/>
      <c r="G29" s="304" t="s">
        <v>1323</v>
      </c>
      <c r="H29" s="340" t="s">
        <v>1458</v>
      </c>
      <c r="I29" s="134"/>
      <c r="J29" s="201"/>
    </row>
    <row r="30" spans="1:10" ht="20.100000000000001" customHeight="1" x14ac:dyDescent="0.25">
      <c r="A30" s="75">
        <f t="shared" si="0"/>
        <v>3</v>
      </c>
      <c r="B30" s="289" t="s">
        <v>1221</v>
      </c>
      <c r="C30" s="73" t="str">
        <f t="shared" si="1"/>
        <v>Provisión y colocación del Cartel de Obra</v>
      </c>
      <c r="D30" s="140" t="str">
        <f t="shared" si="2"/>
        <v xml:space="preserve">Un </v>
      </c>
      <c r="E30" s="118"/>
      <c r="F30" s="202"/>
      <c r="G30" s="304" t="s">
        <v>1324</v>
      </c>
      <c r="H30" s="340" t="s">
        <v>1459</v>
      </c>
      <c r="I30" s="134"/>
      <c r="J30" s="201"/>
    </row>
    <row r="31" spans="1:10" ht="20.100000000000001" customHeight="1" x14ac:dyDescent="0.25">
      <c r="A31" s="75">
        <f t="shared" si="0"/>
        <v>3</v>
      </c>
      <c r="B31" s="289" t="s">
        <v>1222</v>
      </c>
      <c r="C31" s="73" t="str">
        <f t="shared" si="1"/>
        <v>Replanteo y Otros</v>
      </c>
      <c r="D31" s="140">
        <f t="shared" si="2"/>
        <v>0</v>
      </c>
      <c r="E31" s="118"/>
      <c r="F31" s="202"/>
      <c r="G31" s="305" t="s">
        <v>1325</v>
      </c>
      <c r="H31" s="341"/>
      <c r="I31" s="134"/>
      <c r="J31" s="201"/>
    </row>
    <row r="32" spans="1:10" ht="20.100000000000001" customHeight="1" x14ac:dyDescent="0.25">
      <c r="A32" s="75">
        <f t="shared" si="0"/>
        <v>4</v>
      </c>
      <c r="B32" s="289" t="s">
        <v>1223</v>
      </c>
      <c r="C32" s="73" t="str">
        <f t="shared" si="1"/>
        <v>Replanteo de la Obra</v>
      </c>
      <c r="D32" s="140" t="str">
        <f t="shared" si="2"/>
        <v>m2</v>
      </c>
      <c r="E32" s="118"/>
      <c r="F32" s="202"/>
      <c r="G32" s="304" t="s">
        <v>1326</v>
      </c>
      <c r="H32" s="342" t="s">
        <v>6</v>
      </c>
      <c r="I32" s="134"/>
      <c r="J32" s="201"/>
    </row>
    <row r="33" spans="1:10" ht="20.100000000000001" customHeight="1" x14ac:dyDescent="0.25">
      <c r="A33" s="75">
        <f t="shared" si="0"/>
        <v>5</v>
      </c>
      <c r="B33" s="289" t="s">
        <v>1224</v>
      </c>
      <c r="C33" s="73" t="str">
        <f t="shared" si="1"/>
        <v>Cegado de Pozos Absorbentes o Negros, Cámaras, Zanjas o excavaciones</v>
      </c>
      <c r="D33" s="140" t="str">
        <f t="shared" si="2"/>
        <v>gl</v>
      </c>
      <c r="E33" s="118"/>
      <c r="F33" s="202"/>
      <c r="G33" s="304" t="s">
        <v>1327</v>
      </c>
      <c r="H33" s="342" t="s">
        <v>4</v>
      </c>
      <c r="I33" s="134"/>
      <c r="J33" s="201"/>
    </row>
    <row r="34" spans="1:10" ht="20.100000000000001" customHeight="1" x14ac:dyDescent="0.25">
      <c r="A34" s="75">
        <f t="shared" si="0"/>
        <v>6</v>
      </c>
      <c r="B34" s="289" t="s">
        <v>1225</v>
      </c>
      <c r="C34" s="73" t="str">
        <f t="shared" si="1"/>
        <v>Vallados y Cierres Perimetrales</v>
      </c>
      <c r="D34" s="140" t="str">
        <f t="shared" si="2"/>
        <v>gl</v>
      </c>
      <c r="E34" s="118"/>
      <c r="F34" s="202"/>
      <c r="G34" s="304" t="s">
        <v>1328</v>
      </c>
      <c r="H34" s="342" t="s">
        <v>4</v>
      </c>
      <c r="I34" s="134"/>
      <c r="J34" s="201"/>
    </row>
    <row r="35" spans="1:10" ht="20.100000000000001" customHeight="1" x14ac:dyDescent="0.25">
      <c r="A35" s="75">
        <f t="shared" si="0"/>
        <v>6</v>
      </c>
      <c r="B35" s="289" t="s">
        <v>1226</v>
      </c>
      <c r="C35" s="73" t="str">
        <f t="shared" si="1"/>
        <v>Actividades complementarias</v>
      </c>
      <c r="D35" s="140">
        <f t="shared" si="2"/>
        <v>0</v>
      </c>
      <c r="E35" s="118"/>
      <c r="F35" s="202"/>
      <c r="G35" s="305" t="s">
        <v>1329</v>
      </c>
      <c r="H35" s="341"/>
      <c r="I35" s="134"/>
      <c r="J35" s="201"/>
    </row>
    <row r="36" spans="1:10" ht="20.100000000000001" customHeight="1" x14ac:dyDescent="0.25">
      <c r="A36" s="75">
        <f t="shared" si="0"/>
        <v>7</v>
      </c>
      <c r="B36" s="289" t="s">
        <v>1227</v>
      </c>
      <c r="C36" s="73" t="str">
        <f t="shared" si="1"/>
        <v>Vigilancia y alumbrado de obra</v>
      </c>
      <c r="D36" s="140" t="str">
        <f t="shared" si="2"/>
        <v>gl</v>
      </c>
      <c r="E36" s="118"/>
      <c r="F36" s="202"/>
      <c r="G36" s="306" t="s">
        <v>1330</v>
      </c>
      <c r="H36" s="342" t="s">
        <v>4</v>
      </c>
      <c r="I36" s="134"/>
      <c r="J36" s="201"/>
    </row>
    <row r="37" spans="1:10" ht="20.100000000000001" customHeight="1" x14ac:dyDescent="0.25">
      <c r="A37" s="75">
        <f t="shared" si="0"/>
        <v>8</v>
      </c>
      <c r="B37" s="289" t="s">
        <v>1228</v>
      </c>
      <c r="C37" s="73" t="str">
        <f t="shared" si="1"/>
        <v>Energia de obra. Agua para construcción</v>
      </c>
      <c r="D37" s="140" t="str">
        <f t="shared" si="2"/>
        <v>gl</v>
      </c>
      <c r="E37" s="118"/>
      <c r="F37" s="202"/>
      <c r="G37" s="304" t="s">
        <v>1331</v>
      </c>
      <c r="H37" s="342" t="s">
        <v>4</v>
      </c>
      <c r="I37" s="134"/>
      <c r="J37" s="201"/>
    </row>
    <row r="38" spans="1:10" ht="20.100000000000001" customHeight="1" x14ac:dyDescent="0.25">
      <c r="A38" s="75">
        <f t="shared" si="0"/>
        <v>9</v>
      </c>
      <c r="B38" s="289" t="s">
        <v>1229</v>
      </c>
      <c r="C38" s="73" t="str">
        <f t="shared" si="1"/>
        <v>Medidas de seguridad</v>
      </c>
      <c r="D38" s="140" t="str">
        <f t="shared" si="2"/>
        <v>gl</v>
      </c>
      <c r="E38" s="118"/>
      <c r="F38" s="202"/>
      <c r="G38" s="304" t="s">
        <v>1332</v>
      </c>
      <c r="H38" s="342" t="s">
        <v>4</v>
      </c>
      <c r="I38" s="134"/>
      <c r="J38" s="201"/>
    </row>
    <row r="39" spans="1:10" ht="20.100000000000001" customHeight="1" x14ac:dyDescent="0.2">
      <c r="A39" s="75">
        <f t="shared" si="0"/>
        <v>9</v>
      </c>
      <c r="B39" s="290" t="s">
        <v>1230</v>
      </c>
      <c r="C39" s="73" t="str">
        <f t="shared" si="1"/>
        <v>Cumplimiento Plan de Gestión Ambiental y Social. Condiciones de Higiene y Seguridad</v>
      </c>
      <c r="D39" s="140">
        <f t="shared" si="2"/>
        <v>0</v>
      </c>
      <c r="E39" s="118"/>
      <c r="F39" s="202"/>
      <c r="G39" s="307" t="s">
        <v>1333</v>
      </c>
      <c r="H39" s="343"/>
      <c r="I39" s="134"/>
      <c r="J39" s="201"/>
    </row>
    <row r="40" spans="1:10" ht="20.100000000000001" customHeight="1" x14ac:dyDescent="0.2">
      <c r="A40" s="75">
        <f t="shared" si="0"/>
        <v>10</v>
      </c>
      <c r="B40" s="290" t="s">
        <v>1231</v>
      </c>
      <c r="C40" s="73" t="str">
        <f t="shared" si="1"/>
        <v>Plan de Manejo Ambiental</v>
      </c>
      <c r="D40" s="140" t="str">
        <f t="shared" si="2"/>
        <v>gl</v>
      </c>
      <c r="E40" s="118"/>
      <c r="F40" s="202"/>
      <c r="G40" s="308" t="s">
        <v>1334</v>
      </c>
      <c r="H40" s="343" t="s">
        <v>4</v>
      </c>
      <c r="I40" s="134"/>
      <c r="J40" s="201"/>
    </row>
    <row r="41" spans="1:10" ht="20.100000000000001" customHeight="1" x14ac:dyDescent="0.2">
      <c r="A41" s="75">
        <f t="shared" si="0"/>
        <v>11</v>
      </c>
      <c r="B41" s="290" t="s">
        <v>1232</v>
      </c>
      <c r="C41" s="73" t="str">
        <f t="shared" si="1"/>
        <v>Permiso Ambiental</v>
      </c>
      <c r="D41" s="140" t="str">
        <f t="shared" si="2"/>
        <v>mes</v>
      </c>
      <c r="E41" s="118"/>
      <c r="F41" s="202"/>
      <c r="G41" s="308" t="s">
        <v>1335</v>
      </c>
      <c r="H41" s="343" t="s">
        <v>1460</v>
      </c>
      <c r="I41" s="134"/>
      <c r="J41" s="201"/>
    </row>
    <row r="42" spans="1:10" ht="20.100000000000001" customHeight="1" thickBot="1" x14ac:dyDescent="0.25">
      <c r="A42" s="75">
        <f t="shared" si="0"/>
        <v>12</v>
      </c>
      <c r="B42" s="290" t="s">
        <v>1233</v>
      </c>
      <c r="C42" s="73" t="str">
        <f t="shared" si="1"/>
        <v>Seguimiento Pmas</v>
      </c>
      <c r="D42" s="140" t="str">
        <f t="shared" si="2"/>
        <v>mes</v>
      </c>
      <c r="E42" s="118"/>
      <c r="F42" s="202"/>
      <c r="G42" s="308" t="s">
        <v>1336</v>
      </c>
      <c r="H42" s="343" t="s">
        <v>1460</v>
      </c>
      <c r="I42" s="134"/>
      <c r="J42" s="201"/>
    </row>
    <row r="43" spans="1:10" ht="20.100000000000001" customHeight="1" thickBot="1" x14ac:dyDescent="0.3">
      <c r="A43" s="75">
        <f t="shared" si="0"/>
        <v>12</v>
      </c>
      <c r="B43" s="287">
        <v>2</v>
      </c>
      <c r="C43" s="73" t="str">
        <f t="shared" si="1"/>
        <v>MOVIMIENTO DE SUELOS</v>
      </c>
      <c r="D43" s="140">
        <f t="shared" si="2"/>
        <v>0</v>
      </c>
      <c r="E43" s="118"/>
      <c r="F43" s="202"/>
      <c r="G43" s="309" t="s">
        <v>1337</v>
      </c>
      <c r="H43" s="344"/>
      <c r="I43" s="134"/>
      <c r="J43" s="201"/>
    </row>
    <row r="44" spans="1:10" ht="20.100000000000001" customHeight="1" x14ac:dyDescent="0.25">
      <c r="A44" s="75">
        <f t="shared" si="0"/>
        <v>12</v>
      </c>
      <c r="B44" s="291" t="s">
        <v>1234</v>
      </c>
      <c r="C44" s="73" t="str">
        <f t="shared" si="1"/>
        <v>Terraplenamientos, Rellenos y Compactación</v>
      </c>
      <c r="D44" s="140">
        <f t="shared" si="2"/>
        <v>0</v>
      </c>
      <c r="E44" s="118"/>
      <c r="F44" s="202"/>
      <c r="G44" s="310" t="s">
        <v>1338</v>
      </c>
      <c r="H44" s="345"/>
      <c r="I44" s="134"/>
      <c r="J44" s="201"/>
    </row>
    <row r="45" spans="1:10" ht="20.100000000000001" customHeight="1" x14ac:dyDescent="0.25">
      <c r="A45" s="75">
        <f t="shared" si="0"/>
        <v>13</v>
      </c>
      <c r="B45" s="289" t="s">
        <v>1235</v>
      </c>
      <c r="C45" s="73" t="str">
        <f t="shared" si="1"/>
        <v>Relleno Bajo Contrapiso</v>
      </c>
      <c r="D45" s="140" t="str">
        <f t="shared" si="2"/>
        <v>m3</v>
      </c>
      <c r="E45" s="118"/>
      <c r="F45" s="202"/>
      <c r="G45" s="306" t="s">
        <v>1339</v>
      </c>
      <c r="H45" s="342" t="s">
        <v>5</v>
      </c>
      <c r="I45" s="134"/>
      <c r="J45" s="201"/>
    </row>
    <row r="46" spans="1:10" ht="20.100000000000001" customHeight="1" x14ac:dyDescent="0.25">
      <c r="A46" s="75">
        <f t="shared" si="0"/>
        <v>14</v>
      </c>
      <c r="B46" s="289" t="s">
        <v>1236</v>
      </c>
      <c r="C46" s="73" t="str">
        <f t="shared" si="1"/>
        <v>Relleno de Zanjas y Conductos</v>
      </c>
      <c r="D46" s="140" t="str">
        <f t="shared" si="2"/>
        <v>m3</v>
      </c>
      <c r="E46" s="118"/>
      <c r="F46" s="202"/>
      <c r="G46" s="306" t="s">
        <v>1340</v>
      </c>
      <c r="H46" s="342" t="s">
        <v>5</v>
      </c>
      <c r="I46" s="134"/>
      <c r="J46" s="201"/>
    </row>
    <row r="47" spans="1:10" ht="20.100000000000001" customHeight="1" x14ac:dyDescent="0.25">
      <c r="A47" s="75">
        <f t="shared" si="0"/>
        <v>15</v>
      </c>
      <c r="B47" s="289" t="s">
        <v>1237</v>
      </c>
      <c r="C47" s="73" t="str">
        <f t="shared" si="1"/>
        <v>Nivelación del Terreno</v>
      </c>
      <c r="D47" s="140" t="str">
        <f t="shared" si="2"/>
        <v>m3</v>
      </c>
      <c r="E47" s="118"/>
      <c r="F47" s="202"/>
      <c r="G47" s="306" t="s">
        <v>1341</v>
      </c>
      <c r="H47" s="342" t="s">
        <v>5</v>
      </c>
      <c r="I47" s="134"/>
      <c r="J47" s="201"/>
    </row>
    <row r="48" spans="1:10" ht="20.100000000000001" customHeight="1" thickBot="1" x14ac:dyDescent="0.3">
      <c r="A48" s="75">
        <f t="shared" si="0"/>
        <v>16</v>
      </c>
      <c r="B48" s="289" t="s">
        <v>1238</v>
      </c>
      <c r="C48" s="73" t="str">
        <f t="shared" si="1"/>
        <v>Excavacion para fundaciones</v>
      </c>
      <c r="D48" s="140" t="str">
        <f t="shared" si="2"/>
        <v>m3</v>
      </c>
      <c r="E48" s="118"/>
      <c r="F48" s="202"/>
      <c r="G48" s="311" t="s">
        <v>1342</v>
      </c>
      <c r="H48" s="340" t="s">
        <v>5</v>
      </c>
      <c r="I48" s="134"/>
      <c r="J48" s="201"/>
    </row>
    <row r="49" spans="1:10" ht="20.100000000000001" customHeight="1" thickBot="1" x14ac:dyDescent="0.3">
      <c r="A49" s="75">
        <f t="shared" si="0"/>
        <v>16</v>
      </c>
      <c r="B49" s="287">
        <v>3</v>
      </c>
      <c r="C49" s="73" t="str">
        <f t="shared" si="1"/>
        <v>ESTRUCTURA RESISTENTE</v>
      </c>
      <c r="D49" s="140">
        <f t="shared" si="2"/>
        <v>0</v>
      </c>
      <c r="E49" s="118"/>
      <c r="F49" s="202"/>
      <c r="G49" s="301" t="s">
        <v>1343</v>
      </c>
      <c r="H49" s="344"/>
      <c r="I49" s="134"/>
      <c r="J49" s="201"/>
    </row>
    <row r="50" spans="1:10" ht="20.100000000000001" customHeight="1" x14ac:dyDescent="0.25">
      <c r="A50" s="75">
        <f t="shared" si="0"/>
        <v>16</v>
      </c>
      <c r="B50" s="289" t="s">
        <v>1239</v>
      </c>
      <c r="C50" s="73" t="str">
        <f t="shared" si="1"/>
        <v>Estructura de Hº Aº</v>
      </c>
      <c r="D50" s="140">
        <f t="shared" si="2"/>
        <v>0</v>
      </c>
      <c r="E50" s="118"/>
      <c r="F50" s="202"/>
      <c r="G50" s="312" t="s">
        <v>1344</v>
      </c>
      <c r="H50" s="340"/>
      <c r="I50" s="134"/>
      <c r="J50" s="201"/>
    </row>
    <row r="51" spans="1:10" ht="20.100000000000001" customHeight="1" x14ac:dyDescent="0.25">
      <c r="A51" s="75">
        <f t="shared" si="0"/>
        <v>17</v>
      </c>
      <c r="B51" s="289" t="s">
        <v>1240</v>
      </c>
      <c r="C51" s="73" t="str">
        <f t="shared" si="1"/>
        <v>Hormigones de limpieza y no resistentes</v>
      </c>
      <c r="D51" s="140" t="str">
        <f t="shared" si="2"/>
        <v>m2</v>
      </c>
      <c r="E51" s="118"/>
      <c r="F51" s="202"/>
      <c r="G51" s="354" t="s">
        <v>1345</v>
      </c>
      <c r="H51" s="340" t="s">
        <v>6</v>
      </c>
      <c r="I51" s="134"/>
      <c r="J51" s="201"/>
    </row>
    <row r="52" spans="1:10" ht="20.100000000000001" customHeight="1" x14ac:dyDescent="0.25">
      <c r="A52" s="75">
        <f t="shared" si="0"/>
        <v>18</v>
      </c>
      <c r="B52" s="289" t="s">
        <v>1241</v>
      </c>
      <c r="C52" s="73" t="str">
        <f t="shared" ref="C52" si="3">IFERROR(VLOOKUP(J52,Tabla_Items,2,FALSE),G52)</f>
        <v>Hormigones para plateas, zapatas, bases y vigas de fundación</v>
      </c>
      <c r="D52" s="140" t="str">
        <f t="shared" ref="D52" si="4">IFERROR(VLOOKUP(J52,Tabla_Items,3,FALSE),H52)</f>
        <v>m3</v>
      </c>
      <c r="E52" s="118"/>
      <c r="F52" s="202"/>
      <c r="G52" s="355" t="s">
        <v>1346</v>
      </c>
      <c r="H52" s="343" t="s">
        <v>5</v>
      </c>
      <c r="I52" s="134"/>
      <c r="J52" s="201"/>
    </row>
    <row r="53" spans="1:10" ht="20.100000000000001" customHeight="1" x14ac:dyDescent="0.25">
      <c r="A53" s="75">
        <f t="shared" si="0"/>
        <v>19</v>
      </c>
      <c r="B53" s="289" t="s">
        <v>1242</v>
      </c>
      <c r="C53" s="73" t="str">
        <f t="shared" ref="C53:C70" si="5">IFERROR(VLOOKUP(J53,Tabla_Items,2,FALSE),G53)</f>
        <v>Hormigones para vigas de arriostramiento</v>
      </c>
      <c r="D53" s="140" t="str">
        <f t="shared" ref="D53:D70" si="6">IFERROR(VLOOKUP(J53,Tabla_Items,3,FALSE),H53)</f>
        <v>m3</v>
      </c>
      <c r="E53" s="118"/>
      <c r="F53" s="202"/>
      <c r="G53" s="355" t="s">
        <v>1347</v>
      </c>
      <c r="H53" s="343" t="s">
        <v>5</v>
      </c>
      <c r="I53" s="134"/>
      <c r="J53" s="201"/>
    </row>
    <row r="54" spans="1:10" ht="20.100000000000001" customHeight="1" x14ac:dyDescent="0.25">
      <c r="A54" s="75">
        <f t="shared" si="0"/>
        <v>20</v>
      </c>
      <c r="B54" s="289" t="s">
        <v>1243</v>
      </c>
      <c r="C54" s="73" t="str">
        <f t="shared" si="5"/>
        <v>Hormigones para columnas de carga</v>
      </c>
      <c r="D54" s="140" t="str">
        <f t="shared" si="6"/>
        <v>m3</v>
      </c>
      <c r="E54" s="118"/>
      <c r="F54" s="202"/>
      <c r="G54" s="354" t="s">
        <v>1348</v>
      </c>
      <c r="H54" s="343" t="s">
        <v>5</v>
      </c>
      <c r="I54" s="134"/>
      <c r="J54" s="201"/>
    </row>
    <row r="55" spans="1:10" ht="20.100000000000001" customHeight="1" x14ac:dyDescent="0.25">
      <c r="A55" s="75">
        <f t="shared" si="0"/>
        <v>21</v>
      </c>
      <c r="B55" s="289" t="s">
        <v>1244</v>
      </c>
      <c r="C55" s="73" t="str">
        <f t="shared" si="5"/>
        <v>Hormigones para columnas de encadenado</v>
      </c>
      <c r="D55" s="140" t="str">
        <f t="shared" si="6"/>
        <v>m3</v>
      </c>
      <c r="E55" s="118"/>
      <c r="F55" s="202"/>
      <c r="G55" s="354" t="s">
        <v>1349</v>
      </c>
      <c r="H55" s="387" t="s">
        <v>5</v>
      </c>
      <c r="I55" s="134"/>
      <c r="J55" s="201"/>
    </row>
    <row r="56" spans="1:10" ht="20.100000000000001" customHeight="1" x14ac:dyDescent="0.25">
      <c r="A56" s="75">
        <f t="shared" si="0"/>
        <v>22</v>
      </c>
      <c r="B56" s="289" t="s">
        <v>1245</v>
      </c>
      <c r="C56" s="73" t="str">
        <f t="shared" si="5"/>
        <v>Hormigones para vigas de carga</v>
      </c>
      <c r="D56" s="140" t="str">
        <f t="shared" si="6"/>
        <v>m3</v>
      </c>
      <c r="E56" s="118"/>
      <c r="F56" s="202"/>
      <c r="G56" s="308" t="s">
        <v>1846</v>
      </c>
      <c r="H56" s="343" t="s">
        <v>5</v>
      </c>
      <c r="I56" s="134"/>
      <c r="J56" s="201"/>
    </row>
    <row r="57" spans="1:10" ht="20.100000000000001" customHeight="1" x14ac:dyDescent="0.25">
      <c r="A57" s="75">
        <f t="shared" si="0"/>
        <v>23</v>
      </c>
      <c r="B57" s="289" t="s">
        <v>1246</v>
      </c>
      <c r="C57" s="73" t="str">
        <f t="shared" si="5"/>
        <v>Hormigones para vigas de encadenado</v>
      </c>
      <c r="D57" s="140" t="str">
        <f t="shared" si="6"/>
        <v>m3</v>
      </c>
      <c r="E57" s="118"/>
      <c r="F57" s="202"/>
      <c r="G57" s="308" t="s">
        <v>1350</v>
      </c>
      <c r="H57" s="343" t="s">
        <v>5</v>
      </c>
      <c r="I57" s="134"/>
      <c r="J57" s="201"/>
    </row>
    <row r="58" spans="1:10" ht="20.100000000000001" customHeight="1" x14ac:dyDescent="0.25">
      <c r="A58" s="75">
        <f t="shared" si="0"/>
        <v>24</v>
      </c>
      <c r="B58" s="289" t="s">
        <v>1845</v>
      </c>
      <c r="C58" s="73" t="str">
        <f t="shared" si="5"/>
        <v>Hormigones para losas</v>
      </c>
      <c r="D58" s="140" t="str">
        <f t="shared" si="6"/>
        <v>m3</v>
      </c>
      <c r="E58" s="118"/>
      <c r="F58" s="202"/>
      <c r="G58" s="308" t="s">
        <v>1351</v>
      </c>
      <c r="H58" s="343" t="s">
        <v>5</v>
      </c>
      <c r="I58" s="134"/>
      <c r="J58" s="201"/>
    </row>
    <row r="59" spans="1:10" ht="20.100000000000001" customHeight="1" x14ac:dyDescent="0.25">
      <c r="A59" s="75">
        <f t="shared" si="0"/>
        <v>24</v>
      </c>
      <c r="B59" s="289" t="s">
        <v>1247</v>
      </c>
      <c r="C59" s="73" t="str">
        <f t="shared" si="5"/>
        <v>Estructura metálica</v>
      </c>
      <c r="D59" s="140">
        <f t="shared" si="6"/>
        <v>0</v>
      </c>
      <c r="E59" s="118"/>
      <c r="F59" s="202"/>
      <c r="G59" s="312" t="s">
        <v>1861</v>
      </c>
      <c r="H59" s="340"/>
      <c r="I59" s="134"/>
      <c r="J59" s="201"/>
    </row>
    <row r="60" spans="1:10" ht="20.100000000000001" customHeight="1" x14ac:dyDescent="0.25">
      <c r="A60" s="75">
        <f t="shared" si="0"/>
        <v>25</v>
      </c>
      <c r="B60" s="289" t="s">
        <v>1248</v>
      </c>
      <c r="C60" s="73" t="str">
        <f t="shared" si="5"/>
        <v>Vigas, correas, y cerramiento</v>
      </c>
      <c r="D60" s="140" t="str">
        <f t="shared" si="6"/>
        <v>m2</v>
      </c>
      <c r="E60" s="118"/>
      <c r="F60" s="202"/>
      <c r="G60" s="315" t="s">
        <v>1352</v>
      </c>
      <c r="H60" s="342" t="s">
        <v>6</v>
      </c>
      <c r="I60" s="134"/>
      <c r="J60" s="201"/>
    </row>
    <row r="61" spans="1:10" ht="20.100000000000001" customHeight="1" x14ac:dyDescent="0.25">
      <c r="A61" s="75">
        <f t="shared" si="0"/>
        <v>26</v>
      </c>
      <c r="B61" s="292" t="s">
        <v>1249</v>
      </c>
      <c r="C61" s="73" t="str">
        <f t="shared" si="5"/>
        <v>Construcción de Torre de Tanque</v>
      </c>
      <c r="D61" s="140" t="str">
        <f t="shared" si="6"/>
        <v>m2</v>
      </c>
      <c r="E61" s="118"/>
      <c r="F61" s="202"/>
      <c r="G61" s="316" t="s">
        <v>1353</v>
      </c>
      <c r="H61" s="342" t="s">
        <v>6</v>
      </c>
      <c r="I61" s="134"/>
      <c r="J61" s="201"/>
    </row>
    <row r="62" spans="1:10" ht="20.100000000000001" customHeight="1" thickBot="1" x14ac:dyDescent="0.3">
      <c r="A62" s="75">
        <f t="shared" si="0"/>
        <v>27</v>
      </c>
      <c r="B62" s="292" t="s">
        <v>1691</v>
      </c>
      <c r="C62" s="73" t="str">
        <f t="shared" ref="C62" si="7">IFERROR(VLOOKUP(J62,Tabla_Items,2,FALSE),G62)</f>
        <v>Pergolas metálicas</v>
      </c>
      <c r="D62" s="140" t="str">
        <f t="shared" ref="D62" si="8">IFERROR(VLOOKUP(J62,Tabla_Items,3,FALSE),H62)</f>
        <v>m2</v>
      </c>
      <c r="E62" s="118"/>
      <c r="F62" s="202"/>
      <c r="G62" s="316" t="s">
        <v>1692</v>
      </c>
      <c r="H62" s="342" t="s">
        <v>6</v>
      </c>
      <c r="I62" s="134"/>
      <c r="J62" s="201"/>
    </row>
    <row r="63" spans="1:10" ht="20.100000000000001" customHeight="1" thickBot="1" x14ac:dyDescent="0.3">
      <c r="A63" s="75">
        <f t="shared" si="0"/>
        <v>27</v>
      </c>
      <c r="B63" s="287">
        <v>4</v>
      </c>
      <c r="C63" s="73" t="str">
        <f t="shared" si="5"/>
        <v xml:space="preserve"> ALBAÑILERÍA</v>
      </c>
      <c r="D63" s="140">
        <f t="shared" si="6"/>
        <v>0</v>
      </c>
      <c r="E63" s="118"/>
      <c r="F63" s="202"/>
      <c r="G63" s="301" t="s">
        <v>1354</v>
      </c>
      <c r="H63" s="344"/>
      <c r="I63" s="134"/>
      <c r="J63" s="201"/>
    </row>
    <row r="64" spans="1:10" ht="20.100000000000001" customHeight="1" x14ac:dyDescent="0.25">
      <c r="A64" s="75">
        <f t="shared" si="0"/>
        <v>27</v>
      </c>
      <c r="B64" s="291" t="s">
        <v>1250</v>
      </c>
      <c r="C64" s="73" t="str">
        <f t="shared" si="5"/>
        <v>Muros</v>
      </c>
      <c r="D64" s="140">
        <f t="shared" si="6"/>
        <v>0</v>
      </c>
      <c r="E64" s="118"/>
      <c r="F64" s="202"/>
      <c r="G64" s="310" t="s">
        <v>1355</v>
      </c>
      <c r="H64" s="347"/>
      <c r="I64" s="134"/>
      <c r="J64" s="201"/>
    </row>
    <row r="65" spans="1:10" ht="20.100000000000001" customHeight="1" x14ac:dyDescent="0.25">
      <c r="A65" s="75">
        <f t="shared" si="0"/>
        <v>28</v>
      </c>
      <c r="B65" s="289" t="s">
        <v>1693</v>
      </c>
      <c r="C65" s="73" t="str">
        <f t="shared" si="5"/>
        <v>Mamposterías de ladrillón de 0,20 m</v>
      </c>
      <c r="D65" s="140" t="str">
        <f t="shared" si="6"/>
        <v>m2</v>
      </c>
      <c r="E65" s="118"/>
      <c r="F65" s="202"/>
      <c r="G65" s="313" t="s">
        <v>1847</v>
      </c>
      <c r="H65" s="342" t="s">
        <v>6</v>
      </c>
      <c r="I65" s="134"/>
      <c r="J65" s="201"/>
    </row>
    <row r="66" spans="1:10" ht="20.100000000000001" customHeight="1" x14ac:dyDescent="0.25">
      <c r="A66" s="75">
        <f t="shared" si="0"/>
        <v>28</v>
      </c>
      <c r="B66" s="289" t="s">
        <v>1573</v>
      </c>
      <c r="C66" s="73" t="str">
        <f t="shared" ref="C66" si="9">IFERROR(VLOOKUP(J66,Tabla_Items,2,FALSE),G66)</f>
        <v>Tabiques</v>
      </c>
      <c r="D66" s="140">
        <f t="shared" ref="D66" si="10">IFERROR(VLOOKUP(J66,Tabla_Items,3,FALSE),H66)</f>
        <v>0</v>
      </c>
      <c r="E66" s="118"/>
      <c r="F66" s="202"/>
      <c r="G66" s="313" t="s">
        <v>1574</v>
      </c>
      <c r="H66" s="342"/>
      <c r="I66" s="134"/>
      <c r="J66" s="201"/>
    </row>
    <row r="67" spans="1:10" ht="20.100000000000001" customHeight="1" x14ac:dyDescent="0.25">
      <c r="A67" s="75">
        <f t="shared" si="0"/>
        <v>29</v>
      </c>
      <c r="B67" s="289" t="s">
        <v>1694</v>
      </c>
      <c r="C67" s="73" t="str">
        <f t="shared" ref="C67" si="11">IFERROR(VLOOKUP(J67,Tabla_Items,2,FALSE),G67)</f>
        <v>De Hormigon Armado</v>
      </c>
      <c r="D67" s="140" t="str">
        <f t="shared" ref="D67" si="12">IFERROR(VLOOKUP(J67,Tabla_Items,3,FALSE),H67)</f>
        <v>m2</v>
      </c>
      <c r="E67" s="118"/>
      <c r="F67" s="202"/>
      <c r="G67" s="313" t="s">
        <v>1695</v>
      </c>
      <c r="H67" s="342" t="s">
        <v>6</v>
      </c>
      <c r="I67" s="134"/>
      <c r="J67" s="201"/>
    </row>
    <row r="68" spans="1:10" ht="20.100000000000001" customHeight="1" x14ac:dyDescent="0.25">
      <c r="A68" s="75">
        <f t="shared" si="0"/>
        <v>29</v>
      </c>
      <c r="B68" s="289" t="s">
        <v>1251</v>
      </c>
      <c r="C68" s="73" t="str">
        <f t="shared" si="5"/>
        <v>Aislaciones</v>
      </c>
      <c r="D68" s="140">
        <f t="shared" si="6"/>
        <v>0</v>
      </c>
      <c r="E68" s="118"/>
      <c r="F68" s="202"/>
      <c r="G68" s="305" t="s">
        <v>1356</v>
      </c>
      <c r="H68" s="346"/>
      <c r="I68" s="134"/>
      <c r="J68" s="201"/>
    </row>
    <row r="69" spans="1:10" ht="20.100000000000001" customHeight="1" x14ac:dyDescent="0.25">
      <c r="A69" s="75">
        <f t="shared" si="0"/>
        <v>30</v>
      </c>
      <c r="B69" s="289" t="s">
        <v>1252</v>
      </c>
      <c r="C69" s="73" t="str">
        <f t="shared" si="5"/>
        <v>Capa Aisladora Horizontal y Vertical</v>
      </c>
      <c r="D69" s="140" t="str">
        <f t="shared" si="6"/>
        <v>m2</v>
      </c>
      <c r="E69" s="118"/>
      <c r="F69" s="202"/>
      <c r="G69" s="304" t="s">
        <v>1357</v>
      </c>
      <c r="H69" s="340" t="s">
        <v>6</v>
      </c>
      <c r="I69" s="134"/>
      <c r="J69" s="201"/>
    </row>
    <row r="70" spans="1:10" ht="20.100000000000001" customHeight="1" x14ac:dyDescent="0.25">
      <c r="A70" s="75">
        <f t="shared" si="0"/>
        <v>30</v>
      </c>
      <c r="B70" s="289" t="s">
        <v>1253</v>
      </c>
      <c r="C70" s="73" t="str">
        <f t="shared" si="5"/>
        <v>Revoques</v>
      </c>
      <c r="D70" s="140">
        <f t="shared" si="6"/>
        <v>0</v>
      </c>
      <c r="E70" s="118"/>
      <c r="F70" s="202"/>
      <c r="G70" s="305" t="s">
        <v>1358</v>
      </c>
      <c r="H70" s="346"/>
      <c r="I70" s="134"/>
      <c r="J70" s="201"/>
    </row>
    <row r="71" spans="1:10" ht="20.100000000000001" customHeight="1" x14ac:dyDescent="0.25">
      <c r="A71" s="75">
        <f t="shared" si="0"/>
        <v>31</v>
      </c>
      <c r="B71" s="289" t="s">
        <v>1254</v>
      </c>
      <c r="C71" s="73" t="str">
        <f t="shared" ref="C71:C88" si="13">IFERROR(VLOOKUP(J71,Tabla_Items,2,FALSE),G71)</f>
        <v>Jaharro a la cal interior y exterior</v>
      </c>
      <c r="D71" s="140" t="str">
        <f t="shared" ref="D71:D88" si="14">IFERROR(VLOOKUP(J71,Tabla_Items,3,FALSE),H71)</f>
        <v>m2</v>
      </c>
      <c r="E71" s="118"/>
      <c r="F71" s="202"/>
      <c r="G71" s="317" t="s">
        <v>1862</v>
      </c>
      <c r="H71" s="340" t="s">
        <v>6</v>
      </c>
      <c r="I71" s="134"/>
      <c r="J71" s="201"/>
    </row>
    <row r="72" spans="1:10" ht="20.100000000000001" customHeight="1" x14ac:dyDescent="0.25">
      <c r="A72" s="75">
        <f t="shared" si="0"/>
        <v>32</v>
      </c>
      <c r="B72" s="289" t="s">
        <v>1696</v>
      </c>
      <c r="C72" s="73" t="str">
        <f t="shared" ref="C72" si="15">IFERROR(VLOOKUP(J72,Tabla_Items,2,FALSE),G72)</f>
        <v>Revoque  impermeable</v>
      </c>
      <c r="D72" s="140" t="str">
        <f t="shared" ref="D72" si="16">IFERROR(VLOOKUP(J72,Tabla_Items,3,FALSE),H72)</f>
        <v>m2</v>
      </c>
      <c r="E72" s="118"/>
      <c r="F72" s="202"/>
      <c r="G72" s="393" t="s">
        <v>1697</v>
      </c>
      <c r="H72" s="340" t="s">
        <v>6</v>
      </c>
      <c r="I72" s="134"/>
      <c r="J72" s="201"/>
    </row>
    <row r="73" spans="1:10" ht="20.100000000000001" customHeight="1" x14ac:dyDescent="0.25">
      <c r="A73" s="75">
        <f t="shared" si="0"/>
        <v>33</v>
      </c>
      <c r="B73" s="289" t="s">
        <v>1255</v>
      </c>
      <c r="C73" s="73" t="str">
        <f t="shared" si="13"/>
        <v>Jaharro bajo revestimiento</v>
      </c>
      <c r="D73" s="140" t="str">
        <f t="shared" si="14"/>
        <v>m2</v>
      </c>
      <c r="E73" s="118"/>
      <c r="F73" s="202"/>
      <c r="G73" s="317" t="s">
        <v>1359</v>
      </c>
      <c r="H73" s="340" t="s">
        <v>6</v>
      </c>
      <c r="I73" s="134"/>
      <c r="J73" s="201"/>
    </row>
    <row r="74" spans="1:10" ht="20.100000000000001" customHeight="1" x14ac:dyDescent="0.25">
      <c r="A74" s="75">
        <f t="shared" si="0"/>
        <v>34</v>
      </c>
      <c r="B74" s="289" t="s">
        <v>1256</v>
      </c>
      <c r="C74" s="73" t="str">
        <f t="shared" si="13"/>
        <v>Enlucidos</v>
      </c>
      <c r="D74" s="140" t="str">
        <f t="shared" si="14"/>
        <v>m2</v>
      </c>
      <c r="E74" s="118"/>
      <c r="F74" s="202"/>
      <c r="G74" s="304" t="s">
        <v>1360</v>
      </c>
      <c r="H74" s="340" t="s">
        <v>6</v>
      </c>
      <c r="I74" s="134"/>
      <c r="J74" s="201"/>
    </row>
    <row r="75" spans="1:10" ht="20.100000000000001" customHeight="1" x14ac:dyDescent="0.25">
      <c r="A75" s="75">
        <f t="shared" si="0"/>
        <v>34</v>
      </c>
      <c r="B75" s="289" t="s">
        <v>1257</v>
      </c>
      <c r="C75" s="73" t="str">
        <f t="shared" si="13"/>
        <v>Contrapisos</v>
      </c>
      <c r="D75" s="140">
        <f t="shared" si="14"/>
        <v>0</v>
      </c>
      <c r="E75" s="118"/>
      <c r="F75" s="202"/>
      <c r="G75" s="305" t="s">
        <v>1361</v>
      </c>
      <c r="H75" s="340"/>
      <c r="I75" s="134"/>
      <c r="J75" s="201"/>
    </row>
    <row r="76" spans="1:10" ht="20.100000000000001" customHeight="1" x14ac:dyDescent="0.25">
      <c r="A76" s="75">
        <f t="shared" si="0"/>
        <v>35</v>
      </c>
      <c r="B76" s="289" t="s">
        <v>1258</v>
      </c>
      <c r="C76" s="73" t="str">
        <f t="shared" si="13"/>
        <v>De hormigón armado</v>
      </c>
      <c r="D76" s="140" t="str">
        <f t="shared" si="14"/>
        <v>m2</v>
      </c>
      <c r="E76" s="118"/>
      <c r="F76" s="202"/>
      <c r="G76" s="318" t="s">
        <v>1362</v>
      </c>
      <c r="H76" s="342" t="s">
        <v>6</v>
      </c>
      <c r="I76" s="134"/>
      <c r="J76" s="201"/>
    </row>
    <row r="77" spans="1:10" ht="20.100000000000001" customHeight="1" x14ac:dyDescent="0.25">
      <c r="A77" s="75">
        <f t="shared" si="0"/>
        <v>35</v>
      </c>
      <c r="B77" s="289" t="s">
        <v>1698</v>
      </c>
      <c r="C77" s="73" t="str">
        <f t="shared" ref="C77:C78" si="17">IFERROR(VLOOKUP(J77,Tabla_Items,2,FALSE),G77)</f>
        <v>Antepechos</v>
      </c>
      <c r="D77" s="140">
        <f t="shared" ref="D77:D78" si="18">IFERROR(VLOOKUP(J77,Tabla_Items,3,FALSE),H77)</f>
        <v>0</v>
      </c>
      <c r="E77" s="118"/>
      <c r="F77" s="202"/>
      <c r="G77" s="305" t="s">
        <v>1363</v>
      </c>
      <c r="H77" s="342"/>
      <c r="I77" s="134"/>
      <c r="J77" s="201"/>
    </row>
    <row r="78" spans="1:10" ht="20.100000000000001" customHeight="1" thickBot="1" x14ac:dyDescent="0.3">
      <c r="A78" s="75">
        <f t="shared" si="0"/>
        <v>36</v>
      </c>
      <c r="B78" s="289" t="s">
        <v>1699</v>
      </c>
      <c r="C78" s="73" t="str">
        <f t="shared" si="17"/>
        <v xml:space="preserve">De hormigón </v>
      </c>
      <c r="D78" s="140" t="str">
        <f t="shared" si="18"/>
        <v>m2</v>
      </c>
      <c r="E78" s="118"/>
      <c r="F78" s="202"/>
      <c r="G78" s="318" t="s">
        <v>1700</v>
      </c>
      <c r="H78" s="342" t="s">
        <v>6</v>
      </c>
      <c r="I78" s="134"/>
      <c r="J78" s="201"/>
    </row>
    <row r="79" spans="1:10" ht="20.100000000000001" customHeight="1" thickBot="1" x14ac:dyDescent="0.3">
      <c r="A79" s="75">
        <f t="shared" si="0"/>
        <v>36</v>
      </c>
      <c r="B79" s="296">
        <v>5</v>
      </c>
      <c r="C79" s="73" t="str">
        <f t="shared" si="13"/>
        <v xml:space="preserve"> REVESTIMIENTOS</v>
      </c>
      <c r="D79" s="140">
        <f t="shared" si="14"/>
        <v>0</v>
      </c>
      <c r="E79" s="118"/>
      <c r="F79" s="202"/>
      <c r="G79" s="389" t="s">
        <v>1364</v>
      </c>
      <c r="H79" s="327"/>
      <c r="I79" s="134"/>
      <c r="J79" s="201"/>
    </row>
    <row r="80" spans="1:10" ht="20.100000000000001" customHeight="1" x14ac:dyDescent="0.25">
      <c r="A80" s="75">
        <f t="shared" si="0"/>
        <v>37</v>
      </c>
      <c r="B80" s="291" t="s">
        <v>1259</v>
      </c>
      <c r="C80" s="167" t="str">
        <f t="shared" si="13"/>
        <v>Cerámico</v>
      </c>
      <c r="D80" s="140" t="str">
        <f t="shared" si="14"/>
        <v>m2</v>
      </c>
      <c r="E80" s="118"/>
      <c r="F80" s="202"/>
      <c r="G80" s="319" t="s">
        <v>1365</v>
      </c>
      <c r="H80" s="388" t="s">
        <v>6</v>
      </c>
      <c r="I80" s="134"/>
      <c r="J80" s="201"/>
    </row>
    <row r="81" spans="1:10" ht="20.100000000000001" customHeight="1" thickBot="1" x14ac:dyDescent="0.3">
      <c r="A81" s="75">
        <f t="shared" si="0"/>
        <v>38</v>
      </c>
      <c r="B81" s="293" t="s">
        <v>1701</v>
      </c>
      <c r="C81" s="167" t="str">
        <f t="shared" si="13"/>
        <v>Revestimiento Acrílico con color incorporado</v>
      </c>
      <c r="D81" s="140" t="str">
        <f t="shared" si="14"/>
        <v>m2</v>
      </c>
      <c r="E81" s="118"/>
      <c r="F81" s="202"/>
      <c r="G81" s="391" t="s">
        <v>1702</v>
      </c>
      <c r="H81" s="388" t="s">
        <v>6</v>
      </c>
      <c r="I81" s="134"/>
      <c r="J81" s="201"/>
    </row>
    <row r="82" spans="1:10" ht="20.100000000000001" customHeight="1" thickBot="1" x14ac:dyDescent="0.3">
      <c r="A82" s="75">
        <f t="shared" si="0"/>
        <v>38</v>
      </c>
      <c r="B82" s="383">
        <v>6</v>
      </c>
      <c r="C82" s="73" t="str">
        <f t="shared" si="13"/>
        <v xml:space="preserve"> PISOS Y ZÓCALOS</v>
      </c>
      <c r="D82" s="140">
        <f t="shared" si="14"/>
        <v>0</v>
      </c>
      <c r="E82" s="118"/>
      <c r="F82" s="202"/>
      <c r="G82" s="390" t="s">
        <v>1366</v>
      </c>
      <c r="H82" s="344"/>
      <c r="I82" s="134"/>
      <c r="J82" s="201"/>
    </row>
    <row r="83" spans="1:10" ht="20.100000000000001" customHeight="1" x14ac:dyDescent="0.25">
      <c r="A83" s="75">
        <f t="shared" si="0"/>
        <v>38</v>
      </c>
      <c r="B83" s="289" t="s">
        <v>1260</v>
      </c>
      <c r="C83" s="73" t="str">
        <f t="shared" si="13"/>
        <v>Pisos Interiores</v>
      </c>
      <c r="D83" s="140">
        <f t="shared" si="14"/>
        <v>0</v>
      </c>
      <c r="E83" s="118"/>
      <c r="F83" s="202"/>
      <c r="G83" s="311" t="s">
        <v>1367</v>
      </c>
      <c r="H83" s="346"/>
      <c r="I83" s="134"/>
      <c r="J83" s="201"/>
    </row>
    <row r="84" spans="1:10" ht="20.100000000000001" customHeight="1" x14ac:dyDescent="0.25">
      <c r="A84" s="75">
        <f t="shared" si="0"/>
        <v>39</v>
      </c>
      <c r="B84" s="289" t="s">
        <v>1704</v>
      </c>
      <c r="C84" s="73" t="str">
        <f t="shared" ref="C84" si="19">IFERROR(VLOOKUP(J84,Tabla_Items,2,FALSE),G84)</f>
        <v>De hormigón</v>
      </c>
      <c r="D84" s="140" t="str">
        <f t="shared" ref="D84" si="20">IFERROR(VLOOKUP(J84,Tabla_Items,3,FALSE),H84)</f>
        <v>m2</v>
      </c>
      <c r="E84" s="118"/>
      <c r="F84" s="202"/>
      <c r="G84" s="394" t="s">
        <v>1703</v>
      </c>
      <c r="H84" s="342" t="s">
        <v>6</v>
      </c>
      <c r="I84" s="134"/>
      <c r="J84" s="201"/>
    </row>
    <row r="85" spans="1:10" ht="20.100000000000001" customHeight="1" x14ac:dyDescent="0.25">
      <c r="A85" s="75">
        <f t="shared" si="0"/>
        <v>40</v>
      </c>
      <c r="B85" s="289" t="s">
        <v>1261</v>
      </c>
      <c r="C85" s="73" t="str">
        <f t="shared" si="13"/>
        <v>Pisos de mosaico granítico (0,33 x 0,33)</v>
      </c>
      <c r="D85" s="140" t="str">
        <f t="shared" si="14"/>
        <v>m2</v>
      </c>
      <c r="E85" s="118"/>
      <c r="F85" s="202"/>
      <c r="G85" s="313" t="s">
        <v>1368</v>
      </c>
      <c r="H85" s="342" t="s">
        <v>6</v>
      </c>
      <c r="I85" s="134"/>
      <c r="J85" s="201"/>
    </row>
    <row r="86" spans="1:10" ht="20.100000000000001" customHeight="1" x14ac:dyDescent="0.25">
      <c r="A86" s="75">
        <f t="shared" si="0"/>
        <v>41</v>
      </c>
      <c r="B86" s="289" t="s">
        <v>1705</v>
      </c>
      <c r="C86" s="73" t="str">
        <f t="shared" si="13"/>
        <v>Zócalos graníticos (0,07x0,30)</v>
      </c>
      <c r="D86" s="140" t="str">
        <f t="shared" si="14"/>
        <v>ml</v>
      </c>
      <c r="E86" s="118"/>
      <c r="F86" s="202"/>
      <c r="G86" s="304" t="s">
        <v>1369</v>
      </c>
      <c r="H86" s="340" t="s">
        <v>606</v>
      </c>
      <c r="I86" s="134"/>
      <c r="J86" s="201"/>
    </row>
    <row r="87" spans="1:10" ht="20.100000000000001" customHeight="1" x14ac:dyDescent="0.25">
      <c r="A87" s="75">
        <f t="shared" si="0"/>
        <v>42</v>
      </c>
      <c r="B87" s="289" t="s">
        <v>1600</v>
      </c>
      <c r="C87" s="73" t="str">
        <f t="shared" ref="C87" si="21">IFERROR(VLOOKUP(J87,Tabla_Items,2,FALSE),G87)</f>
        <v>Zócalo cementicio</v>
      </c>
      <c r="D87" s="140" t="str">
        <f t="shared" ref="D87" si="22">IFERROR(VLOOKUP(J87,Tabla_Items,3,FALSE),H87)</f>
        <v>ml</v>
      </c>
      <c r="E87" s="118"/>
      <c r="F87" s="202"/>
      <c r="G87" s="304" t="s">
        <v>1706</v>
      </c>
      <c r="H87" s="340" t="s">
        <v>606</v>
      </c>
      <c r="I87" s="134"/>
      <c r="J87" s="201"/>
    </row>
    <row r="88" spans="1:10" ht="20.100000000000001" customHeight="1" x14ac:dyDescent="0.25">
      <c r="A88" s="75">
        <f t="shared" si="0"/>
        <v>43</v>
      </c>
      <c r="B88" s="289" t="s">
        <v>1707</v>
      </c>
      <c r="C88" s="73" t="str">
        <f t="shared" si="13"/>
        <v>Umbrales y solías</v>
      </c>
      <c r="D88" s="140" t="str">
        <f t="shared" si="14"/>
        <v>m2</v>
      </c>
      <c r="E88" s="118"/>
      <c r="F88" s="202"/>
      <c r="G88" s="304" t="s">
        <v>1370</v>
      </c>
      <c r="H88" s="340" t="s">
        <v>6</v>
      </c>
      <c r="I88" s="134"/>
      <c r="J88" s="201"/>
    </row>
    <row r="89" spans="1:10" ht="20.100000000000001" customHeight="1" x14ac:dyDescent="0.25">
      <c r="A89" s="75">
        <f t="shared" si="0"/>
        <v>43</v>
      </c>
      <c r="B89" s="289" t="s">
        <v>1262</v>
      </c>
      <c r="C89" s="73" t="str">
        <f t="shared" ref="C89:C105" si="23">IFERROR(VLOOKUP(J89,Tabla_Items,2,FALSE),G89)</f>
        <v>Pisos Exteriores</v>
      </c>
      <c r="D89" s="140">
        <f t="shared" ref="D89:D105" si="24">IFERROR(VLOOKUP(J89,Tabla_Items,3,FALSE),H89)</f>
        <v>0</v>
      </c>
      <c r="E89" s="118"/>
      <c r="F89" s="202"/>
      <c r="G89" s="312" t="s">
        <v>1371</v>
      </c>
      <c r="H89" s="346"/>
      <c r="I89" s="134"/>
      <c r="J89" s="201"/>
    </row>
    <row r="90" spans="1:10" ht="20.100000000000001" customHeight="1" x14ac:dyDescent="0.25">
      <c r="A90" s="75">
        <f t="shared" si="0"/>
        <v>44</v>
      </c>
      <c r="B90" s="292" t="s">
        <v>1263</v>
      </c>
      <c r="C90" s="73" t="str">
        <f t="shared" si="23"/>
        <v>De hormigón armado fratasado</v>
      </c>
      <c r="D90" s="140" t="str">
        <f t="shared" si="24"/>
        <v>m2</v>
      </c>
      <c r="E90" s="118"/>
      <c r="F90" s="202"/>
      <c r="G90" s="392" t="s">
        <v>1708</v>
      </c>
      <c r="H90" s="343" t="s">
        <v>6</v>
      </c>
      <c r="I90" s="134"/>
      <c r="J90" s="201"/>
    </row>
    <row r="91" spans="1:10" ht="20.100000000000001" customHeight="1" x14ac:dyDescent="0.25">
      <c r="A91" s="75">
        <f t="shared" ref="A91:A154" si="25">IF(D91=0,A90,A90+1)</f>
        <v>45</v>
      </c>
      <c r="B91" s="289" t="s">
        <v>1575</v>
      </c>
      <c r="C91" s="73" t="str">
        <f t="shared" si="23"/>
        <v>De hormigón fratasado</v>
      </c>
      <c r="D91" s="140" t="str">
        <f t="shared" si="24"/>
        <v>m2</v>
      </c>
      <c r="E91" s="118"/>
      <c r="F91" s="202"/>
      <c r="G91" s="392" t="s">
        <v>1709</v>
      </c>
      <c r="H91" s="343" t="s">
        <v>6</v>
      </c>
      <c r="I91" s="134"/>
      <c r="J91" s="201"/>
    </row>
    <row r="92" spans="1:10" ht="20.100000000000001" customHeight="1" x14ac:dyDescent="0.25">
      <c r="A92" s="75">
        <f t="shared" si="25"/>
        <v>46</v>
      </c>
      <c r="B92" s="289" t="s">
        <v>1712</v>
      </c>
      <c r="C92" s="73" t="str">
        <f t="shared" si="23"/>
        <v>Piso consolidado de grancilla + fillet</v>
      </c>
      <c r="D92" s="140" t="str">
        <f t="shared" si="24"/>
        <v>m2</v>
      </c>
      <c r="E92" s="118"/>
      <c r="F92" s="202"/>
      <c r="G92" s="392" t="s">
        <v>1710</v>
      </c>
      <c r="H92" s="343" t="s">
        <v>6</v>
      </c>
      <c r="I92" s="134"/>
      <c r="J92" s="201"/>
    </row>
    <row r="93" spans="1:10" ht="20.100000000000001" customHeight="1" thickBot="1" x14ac:dyDescent="0.3">
      <c r="A93" s="75">
        <f t="shared" si="25"/>
        <v>47</v>
      </c>
      <c r="B93" s="289" t="s">
        <v>1711</v>
      </c>
      <c r="C93" s="73" t="str">
        <f t="shared" si="23"/>
        <v>Zocalo exterior rehundido</v>
      </c>
      <c r="D93" s="140" t="str">
        <f t="shared" si="24"/>
        <v>ml</v>
      </c>
      <c r="E93" s="118"/>
      <c r="F93" s="202"/>
      <c r="G93" s="354" t="s">
        <v>1601</v>
      </c>
      <c r="H93" s="343" t="s">
        <v>606</v>
      </c>
      <c r="I93" s="134"/>
      <c r="J93" s="201"/>
    </row>
    <row r="94" spans="1:10" ht="20.100000000000001" customHeight="1" thickBot="1" x14ac:dyDescent="0.3">
      <c r="A94" s="75">
        <f t="shared" si="25"/>
        <v>47</v>
      </c>
      <c r="B94" s="287">
        <v>7</v>
      </c>
      <c r="C94" s="73" t="str">
        <f t="shared" si="23"/>
        <v xml:space="preserve"> MARMOLERÍA</v>
      </c>
      <c r="D94" s="140">
        <f t="shared" si="24"/>
        <v>0</v>
      </c>
      <c r="E94" s="118"/>
      <c r="F94" s="202"/>
      <c r="G94" s="301" t="s">
        <v>1372</v>
      </c>
      <c r="H94" s="344"/>
      <c r="I94" s="134"/>
      <c r="J94" s="201"/>
    </row>
    <row r="95" spans="1:10" ht="20.100000000000001" customHeight="1" thickBot="1" x14ac:dyDescent="0.3">
      <c r="A95" s="75">
        <f t="shared" si="25"/>
        <v>48</v>
      </c>
      <c r="B95" s="291" t="s">
        <v>1264</v>
      </c>
      <c r="C95" s="73" t="str">
        <f t="shared" si="23"/>
        <v>Mesadas de granito natural</v>
      </c>
      <c r="D95" s="140" t="str">
        <f t="shared" si="24"/>
        <v>m2</v>
      </c>
      <c r="E95" s="118"/>
      <c r="F95" s="202"/>
      <c r="G95" s="310" t="s">
        <v>1373</v>
      </c>
      <c r="H95" s="340" t="s">
        <v>6</v>
      </c>
      <c r="I95" s="134"/>
      <c r="J95" s="201"/>
    </row>
    <row r="96" spans="1:10" ht="20.100000000000001" customHeight="1" thickBot="1" x14ac:dyDescent="0.3">
      <c r="A96" s="75">
        <f t="shared" si="25"/>
        <v>48</v>
      </c>
      <c r="B96" s="294">
        <v>8</v>
      </c>
      <c r="C96" s="73" t="str">
        <f t="shared" si="23"/>
        <v xml:space="preserve"> CUBIERTAS Y TECHOS</v>
      </c>
      <c r="D96" s="140">
        <f t="shared" si="24"/>
        <v>0</v>
      </c>
      <c r="E96" s="118"/>
      <c r="F96" s="202"/>
      <c r="G96" s="321" t="s">
        <v>1374</v>
      </c>
      <c r="H96" s="348"/>
      <c r="I96" s="134"/>
      <c r="J96" s="201"/>
    </row>
    <row r="97" spans="1:10" ht="20.100000000000001" customHeight="1" x14ac:dyDescent="0.25">
      <c r="A97" s="75">
        <f t="shared" si="25"/>
        <v>49</v>
      </c>
      <c r="B97" s="292" t="s">
        <v>1265</v>
      </c>
      <c r="C97" s="73" t="str">
        <f t="shared" si="23"/>
        <v>Sobre losa de hormigón armado</v>
      </c>
      <c r="D97" s="140" t="str">
        <f t="shared" si="24"/>
        <v>m2</v>
      </c>
      <c r="E97" s="118"/>
      <c r="F97" s="202"/>
      <c r="G97" s="322" t="s">
        <v>1375</v>
      </c>
      <c r="H97" s="342" t="s">
        <v>6</v>
      </c>
      <c r="I97" s="134"/>
      <c r="J97" s="201"/>
    </row>
    <row r="98" spans="1:10" ht="20.100000000000001" customHeight="1" thickBot="1" x14ac:dyDescent="0.3">
      <c r="A98" s="75">
        <f t="shared" si="25"/>
        <v>50</v>
      </c>
      <c r="B98" s="292" t="s">
        <v>1266</v>
      </c>
      <c r="C98" s="73" t="str">
        <f t="shared" si="23"/>
        <v>Cubiertas metálicas (incluída aislaciones)</v>
      </c>
      <c r="D98" s="140" t="str">
        <f t="shared" si="24"/>
        <v>m2</v>
      </c>
      <c r="E98" s="118"/>
      <c r="F98" s="202"/>
      <c r="G98" s="323" t="s">
        <v>1376</v>
      </c>
      <c r="H98" s="342" t="s">
        <v>6</v>
      </c>
      <c r="I98" s="134"/>
      <c r="J98" s="201"/>
    </row>
    <row r="99" spans="1:10" ht="20.100000000000001" customHeight="1" thickBot="1" x14ac:dyDescent="0.3">
      <c r="A99" s="75">
        <f t="shared" si="25"/>
        <v>50</v>
      </c>
      <c r="B99" s="287">
        <v>9</v>
      </c>
      <c r="C99" s="73" t="str">
        <f t="shared" si="23"/>
        <v xml:space="preserve"> CIELORRASOS</v>
      </c>
      <c r="D99" s="140">
        <f t="shared" si="24"/>
        <v>0</v>
      </c>
      <c r="E99" s="118"/>
      <c r="F99" s="202"/>
      <c r="G99" s="301" t="s">
        <v>1377</v>
      </c>
      <c r="H99" s="327"/>
      <c r="I99" s="134"/>
      <c r="J99" s="201"/>
    </row>
    <row r="100" spans="1:10" ht="20.100000000000001" customHeight="1" x14ac:dyDescent="0.25">
      <c r="A100" s="75">
        <f t="shared" si="25"/>
        <v>50</v>
      </c>
      <c r="B100" s="289" t="s">
        <v>1267</v>
      </c>
      <c r="C100" s="73" t="str">
        <f t="shared" si="23"/>
        <v>Aplicados</v>
      </c>
      <c r="D100" s="140">
        <f t="shared" si="24"/>
        <v>0</v>
      </c>
      <c r="E100" s="118"/>
      <c r="F100" s="202"/>
      <c r="G100" s="324" t="s">
        <v>1378</v>
      </c>
      <c r="H100" s="340"/>
      <c r="I100" s="134"/>
      <c r="J100" s="201"/>
    </row>
    <row r="101" spans="1:10" ht="20.100000000000001" customHeight="1" x14ac:dyDescent="0.25">
      <c r="A101" s="75">
        <f t="shared" si="25"/>
        <v>51</v>
      </c>
      <c r="B101" s="289" t="s">
        <v>1268</v>
      </c>
      <c r="C101" s="73" t="str">
        <f t="shared" si="23"/>
        <v>A la cal</v>
      </c>
      <c r="D101" s="140" t="str">
        <f t="shared" si="24"/>
        <v>m2</v>
      </c>
      <c r="E101" s="118"/>
      <c r="F101" s="202"/>
      <c r="G101" s="306" t="s">
        <v>1379</v>
      </c>
      <c r="H101" s="342" t="s">
        <v>6</v>
      </c>
      <c r="I101" s="134"/>
      <c r="J101" s="201"/>
    </row>
    <row r="102" spans="1:10" ht="20.100000000000001" customHeight="1" thickBot="1" x14ac:dyDescent="0.3">
      <c r="A102" s="75">
        <f t="shared" si="25"/>
        <v>52</v>
      </c>
      <c r="B102" s="289" t="s">
        <v>1602</v>
      </c>
      <c r="C102" s="73" t="str">
        <f t="shared" ref="C102" si="26">IFERROR(VLOOKUP(J102,Tabla_Items,2,FALSE),G102)</f>
        <v>Al yeso</v>
      </c>
      <c r="D102" s="140" t="str">
        <f t="shared" ref="D102" si="27">IFERROR(VLOOKUP(J102,Tabla_Items,3,FALSE),H102)</f>
        <v>m2</v>
      </c>
      <c r="E102" s="118"/>
      <c r="F102" s="202"/>
      <c r="G102" s="306" t="s">
        <v>1603</v>
      </c>
      <c r="H102" s="342" t="s">
        <v>6</v>
      </c>
      <c r="I102" s="134"/>
      <c r="J102" s="201"/>
    </row>
    <row r="103" spans="1:10" ht="20.100000000000001" customHeight="1" thickBot="1" x14ac:dyDescent="0.3">
      <c r="A103" s="75">
        <f t="shared" si="25"/>
        <v>52</v>
      </c>
      <c r="B103" s="287">
        <v>10</v>
      </c>
      <c r="C103" s="73" t="str">
        <f t="shared" si="23"/>
        <v xml:space="preserve"> CARPINTERÍAS</v>
      </c>
      <c r="D103" s="140">
        <f t="shared" si="24"/>
        <v>0</v>
      </c>
      <c r="E103" s="118"/>
      <c r="F103" s="202"/>
      <c r="G103" s="301" t="s">
        <v>1380</v>
      </c>
      <c r="H103" s="344"/>
      <c r="I103" s="134"/>
      <c r="J103" s="201"/>
    </row>
    <row r="104" spans="1:10" ht="20.100000000000001" customHeight="1" x14ac:dyDescent="0.25">
      <c r="A104" s="75">
        <f t="shared" si="25"/>
        <v>52</v>
      </c>
      <c r="B104" s="292" t="s">
        <v>1269</v>
      </c>
      <c r="C104" s="73" t="str">
        <f t="shared" si="23"/>
        <v>Carpinteria metalica</v>
      </c>
      <c r="D104" s="140">
        <f t="shared" si="24"/>
        <v>0</v>
      </c>
      <c r="E104" s="118"/>
      <c r="F104" s="202"/>
      <c r="G104" s="325" t="s">
        <v>1381</v>
      </c>
      <c r="H104" s="341"/>
      <c r="I104" s="134"/>
      <c r="J104" s="201"/>
    </row>
    <row r="105" spans="1:10" ht="20.100000000000001" customHeight="1" x14ac:dyDescent="0.25">
      <c r="A105" s="75">
        <f t="shared" si="25"/>
        <v>52</v>
      </c>
      <c r="B105" s="292" t="s">
        <v>1270</v>
      </c>
      <c r="C105" s="73" t="str">
        <f t="shared" si="23"/>
        <v>Chapa Doblada y herrería</v>
      </c>
      <c r="D105" s="140">
        <f t="shared" si="24"/>
        <v>0</v>
      </c>
      <c r="E105" s="118"/>
      <c r="F105" s="202"/>
      <c r="G105" s="326" t="s">
        <v>1382</v>
      </c>
      <c r="H105" s="349"/>
      <c r="I105" s="134"/>
      <c r="J105" s="201"/>
    </row>
    <row r="106" spans="1:10" ht="20.100000000000001" customHeight="1" x14ac:dyDescent="0.25">
      <c r="A106" s="75">
        <f t="shared" si="25"/>
        <v>53</v>
      </c>
      <c r="B106" s="292" t="s">
        <v>1470</v>
      </c>
      <c r="C106" s="73" t="str">
        <f t="shared" ref="C106:C120" si="28">IFERROR(VLOOKUP(J106,Tabla_Items,2,FALSE),G106)</f>
        <v>P1</v>
      </c>
      <c r="D106" s="140" t="str">
        <f t="shared" ref="D106:D120" si="29">IFERROR(VLOOKUP(J106,Tabla_Items,3,FALSE),H106)</f>
        <v>m2</v>
      </c>
      <c r="E106" s="118"/>
      <c r="F106" s="202"/>
      <c r="G106" s="395" t="s">
        <v>1594</v>
      </c>
      <c r="H106" s="349" t="s">
        <v>6</v>
      </c>
      <c r="I106" s="134"/>
      <c r="J106" s="201"/>
    </row>
    <row r="107" spans="1:10" ht="20.100000000000001" customHeight="1" x14ac:dyDescent="0.25">
      <c r="A107" s="75">
        <f t="shared" si="25"/>
        <v>54</v>
      </c>
      <c r="B107" s="292" t="s">
        <v>1471</v>
      </c>
      <c r="C107" s="73" t="str">
        <f t="shared" si="28"/>
        <v>P2</v>
      </c>
      <c r="D107" s="140" t="str">
        <f t="shared" si="29"/>
        <v>m2</v>
      </c>
      <c r="E107" s="118"/>
      <c r="F107" s="202"/>
      <c r="G107" s="395" t="s">
        <v>1595</v>
      </c>
      <c r="H107" s="349" t="s">
        <v>6</v>
      </c>
      <c r="I107" s="134"/>
      <c r="J107" s="201"/>
    </row>
    <row r="108" spans="1:10" ht="20.100000000000001" customHeight="1" x14ac:dyDescent="0.25">
      <c r="A108" s="75">
        <f t="shared" si="25"/>
        <v>55</v>
      </c>
      <c r="B108" s="292" t="s">
        <v>1472</v>
      </c>
      <c r="C108" s="73" t="str">
        <f t="shared" si="28"/>
        <v>P3</v>
      </c>
      <c r="D108" s="140" t="str">
        <f t="shared" si="29"/>
        <v>m2</v>
      </c>
      <c r="E108" s="118"/>
      <c r="F108" s="202"/>
      <c r="G108" s="395" t="s">
        <v>1385</v>
      </c>
      <c r="H108" s="349" t="s">
        <v>6</v>
      </c>
      <c r="I108" s="134"/>
      <c r="J108" s="201"/>
    </row>
    <row r="109" spans="1:10" ht="20.100000000000001" customHeight="1" x14ac:dyDescent="0.25">
      <c r="A109" s="75">
        <f t="shared" si="25"/>
        <v>56</v>
      </c>
      <c r="B109" s="292" t="s">
        <v>1473</v>
      </c>
      <c r="C109" s="73" t="str">
        <f t="shared" si="28"/>
        <v>P4</v>
      </c>
      <c r="D109" s="140" t="str">
        <f t="shared" si="29"/>
        <v>m2</v>
      </c>
      <c r="E109" s="118"/>
      <c r="F109" s="202"/>
      <c r="G109" s="395" t="s">
        <v>1386</v>
      </c>
      <c r="H109" s="349" t="s">
        <v>6</v>
      </c>
      <c r="I109" s="134"/>
      <c r="J109" s="201"/>
    </row>
    <row r="110" spans="1:10" ht="20.100000000000001" customHeight="1" x14ac:dyDescent="0.25">
      <c r="A110" s="75">
        <f t="shared" si="25"/>
        <v>57</v>
      </c>
      <c r="B110" s="292" t="s">
        <v>1474</v>
      </c>
      <c r="C110" s="73" t="str">
        <f t="shared" si="28"/>
        <v>P5</v>
      </c>
      <c r="D110" s="140" t="str">
        <f t="shared" si="29"/>
        <v>m2</v>
      </c>
      <c r="E110" s="118"/>
      <c r="F110" s="202"/>
      <c r="G110" s="395" t="s">
        <v>1387</v>
      </c>
      <c r="H110" s="349" t="s">
        <v>6</v>
      </c>
      <c r="I110" s="134"/>
      <c r="J110" s="201"/>
    </row>
    <row r="111" spans="1:10" ht="20.100000000000001" customHeight="1" x14ac:dyDescent="0.25">
      <c r="A111" s="75">
        <f t="shared" si="25"/>
        <v>58</v>
      </c>
      <c r="B111" s="292" t="s">
        <v>1475</v>
      </c>
      <c r="C111" s="73" t="str">
        <f t="shared" si="28"/>
        <v>P6</v>
      </c>
      <c r="D111" s="140" t="str">
        <f t="shared" si="29"/>
        <v>m2</v>
      </c>
      <c r="E111" s="118"/>
      <c r="F111" s="202"/>
      <c r="G111" s="395" t="s">
        <v>1461</v>
      </c>
      <c r="H111" s="349" t="s">
        <v>6</v>
      </c>
      <c r="I111" s="134"/>
      <c r="J111" s="201"/>
    </row>
    <row r="112" spans="1:10" ht="20.100000000000001" customHeight="1" x14ac:dyDescent="0.25">
      <c r="A112" s="75">
        <f t="shared" si="25"/>
        <v>59</v>
      </c>
      <c r="B112" s="292" t="s">
        <v>1476</v>
      </c>
      <c r="C112" s="73" t="str">
        <f t="shared" si="28"/>
        <v>P7</v>
      </c>
      <c r="D112" s="140" t="str">
        <f t="shared" si="29"/>
        <v>m2</v>
      </c>
      <c r="E112" s="118"/>
      <c r="F112" s="202"/>
      <c r="G112" s="395" t="s">
        <v>1462</v>
      </c>
      <c r="H112" s="349" t="s">
        <v>6</v>
      </c>
      <c r="I112" s="134"/>
      <c r="J112" s="201"/>
    </row>
    <row r="113" spans="1:10" ht="20.100000000000001" customHeight="1" x14ac:dyDescent="0.25">
      <c r="A113" s="75">
        <f t="shared" si="25"/>
        <v>60</v>
      </c>
      <c r="B113" s="292" t="s">
        <v>1477</v>
      </c>
      <c r="C113" s="73" t="str">
        <f t="shared" si="28"/>
        <v>P8</v>
      </c>
      <c r="D113" s="140" t="str">
        <f t="shared" si="29"/>
        <v>m2</v>
      </c>
      <c r="E113" s="118"/>
      <c r="F113" s="202"/>
      <c r="G113" s="395" t="s">
        <v>1463</v>
      </c>
      <c r="H113" s="349" t="s">
        <v>6</v>
      </c>
      <c r="I113" s="134"/>
      <c r="J113" s="201"/>
    </row>
    <row r="114" spans="1:10" ht="20.100000000000001" customHeight="1" x14ac:dyDescent="0.25">
      <c r="A114" s="75">
        <f t="shared" si="25"/>
        <v>61</v>
      </c>
      <c r="B114" s="292" t="s">
        <v>1478</v>
      </c>
      <c r="C114" s="73" t="str">
        <f t="shared" si="28"/>
        <v>P9</v>
      </c>
      <c r="D114" s="140" t="str">
        <f t="shared" si="29"/>
        <v>m2</v>
      </c>
      <c r="E114" s="118"/>
      <c r="F114" s="202"/>
      <c r="G114" s="395" t="s">
        <v>1464</v>
      </c>
      <c r="H114" s="349" t="s">
        <v>6</v>
      </c>
      <c r="I114" s="134"/>
      <c r="J114" s="201"/>
    </row>
    <row r="115" spans="1:10" ht="20.100000000000001" customHeight="1" x14ac:dyDescent="0.25">
      <c r="A115" s="75">
        <f t="shared" si="25"/>
        <v>62</v>
      </c>
      <c r="B115" s="292" t="s">
        <v>1479</v>
      </c>
      <c r="C115" s="73" t="str">
        <f t="shared" si="28"/>
        <v>P10</v>
      </c>
      <c r="D115" s="140" t="str">
        <f t="shared" si="29"/>
        <v>m2</v>
      </c>
      <c r="E115" s="118"/>
      <c r="F115" s="202"/>
      <c r="G115" s="395" t="s">
        <v>1465</v>
      </c>
      <c r="H115" s="349" t="s">
        <v>6</v>
      </c>
      <c r="I115" s="134"/>
      <c r="J115" s="201"/>
    </row>
    <row r="116" spans="1:10" ht="20.100000000000001" customHeight="1" x14ac:dyDescent="0.25">
      <c r="A116" s="75">
        <f t="shared" si="25"/>
        <v>63</v>
      </c>
      <c r="B116" s="292" t="s">
        <v>1480</v>
      </c>
      <c r="C116" s="73" t="str">
        <f t="shared" si="28"/>
        <v>P11</v>
      </c>
      <c r="D116" s="140" t="str">
        <f t="shared" si="29"/>
        <v>m2</v>
      </c>
      <c r="E116" s="118"/>
      <c r="F116" s="202"/>
      <c r="G116" s="395" t="s">
        <v>1466</v>
      </c>
      <c r="H116" s="349" t="s">
        <v>6</v>
      </c>
      <c r="I116" s="134"/>
      <c r="J116" s="201"/>
    </row>
    <row r="117" spans="1:10" ht="20.100000000000001" customHeight="1" x14ac:dyDescent="0.25">
      <c r="A117" s="75">
        <f t="shared" si="25"/>
        <v>64</v>
      </c>
      <c r="B117" s="292" t="s">
        <v>1481</v>
      </c>
      <c r="C117" s="73" t="str">
        <f t="shared" si="28"/>
        <v>P12</v>
      </c>
      <c r="D117" s="140" t="str">
        <f t="shared" si="29"/>
        <v>m2</v>
      </c>
      <c r="E117" s="118"/>
      <c r="F117" s="202"/>
      <c r="G117" s="395" t="s">
        <v>1864</v>
      </c>
      <c r="H117" s="349" t="s">
        <v>6</v>
      </c>
      <c r="I117" s="134"/>
      <c r="J117" s="201"/>
    </row>
    <row r="118" spans="1:10" ht="20.100000000000001" customHeight="1" x14ac:dyDescent="0.25">
      <c r="A118" s="75">
        <f t="shared" si="25"/>
        <v>65</v>
      </c>
      <c r="B118" s="292" t="s">
        <v>1482</v>
      </c>
      <c r="C118" s="73" t="str">
        <f t="shared" si="28"/>
        <v>P13</v>
      </c>
      <c r="D118" s="140" t="str">
        <f t="shared" si="29"/>
        <v>m2</v>
      </c>
      <c r="E118" s="118"/>
      <c r="F118" s="202"/>
      <c r="G118" s="395" t="s">
        <v>1865</v>
      </c>
      <c r="H118" s="349" t="s">
        <v>6</v>
      </c>
      <c r="I118" s="134"/>
      <c r="J118" s="201"/>
    </row>
    <row r="119" spans="1:10" ht="20.100000000000001" customHeight="1" x14ac:dyDescent="0.25">
      <c r="A119" s="75">
        <f t="shared" si="25"/>
        <v>66</v>
      </c>
      <c r="B119" s="292" t="s">
        <v>1483</v>
      </c>
      <c r="C119" s="73" t="str">
        <f t="shared" si="28"/>
        <v>PL</v>
      </c>
      <c r="D119" s="140" t="str">
        <f t="shared" si="29"/>
        <v>m2</v>
      </c>
      <c r="E119" s="118"/>
      <c r="F119" s="202"/>
      <c r="G119" s="395" t="s">
        <v>1713</v>
      </c>
      <c r="H119" s="349" t="s">
        <v>6</v>
      </c>
      <c r="I119" s="134"/>
      <c r="J119" s="201"/>
    </row>
    <row r="120" spans="1:10" ht="20.100000000000001" customHeight="1" x14ac:dyDescent="0.25">
      <c r="A120" s="75">
        <f t="shared" si="25"/>
        <v>67</v>
      </c>
      <c r="B120" s="292" t="s">
        <v>1484</v>
      </c>
      <c r="C120" s="73" t="str">
        <f t="shared" si="28"/>
        <v>PL1</v>
      </c>
      <c r="D120" s="140" t="str">
        <f t="shared" si="29"/>
        <v>m2</v>
      </c>
      <c r="E120" s="118"/>
      <c r="F120" s="202"/>
      <c r="G120" s="395" t="s">
        <v>1467</v>
      </c>
      <c r="H120" s="349" t="s">
        <v>6</v>
      </c>
      <c r="I120" s="134"/>
      <c r="J120" s="201"/>
    </row>
    <row r="121" spans="1:10" ht="20.100000000000001" customHeight="1" x14ac:dyDescent="0.25">
      <c r="A121" s="75">
        <f t="shared" si="25"/>
        <v>68</v>
      </c>
      <c r="B121" s="292" t="s">
        <v>1592</v>
      </c>
      <c r="C121" s="73" t="str">
        <f t="shared" ref="C121:C122" si="30">IFERROR(VLOOKUP(J121,Tabla_Items,2,FALSE),G121)</f>
        <v>V2</v>
      </c>
      <c r="D121" s="140" t="str">
        <f t="shared" ref="D121:D122" si="31">IFERROR(VLOOKUP(J121,Tabla_Items,3,FALSE),H121)</f>
        <v>m2</v>
      </c>
      <c r="E121" s="118"/>
      <c r="F121" s="202"/>
      <c r="G121" s="395" t="s">
        <v>1384</v>
      </c>
      <c r="H121" s="349" t="s">
        <v>6</v>
      </c>
      <c r="I121" s="134"/>
      <c r="J121" s="201"/>
    </row>
    <row r="122" spans="1:10" ht="20.100000000000001" customHeight="1" x14ac:dyDescent="0.25">
      <c r="A122" s="75">
        <f t="shared" si="25"/>
        <v>69</v>
      </c>
      <c r="B122" s="292" t="s">
        <v>1593</v>
      </c>
      <c r="C122" s="73" t="str">
        <f t="shared" si="30"/>
        <v>V3</v>
      </c>
      <c r="D122" s="140" t="str">
        <f t="shared" si="31"/>
        <v>m2</v>
      </c>
      <c r="E122" s="118"/>
      <c r="F122" s="202"/>
      <c r="G122" s="395" t="s">
        <v>1866</v>
      </c>
      <c r="H122" s="349" t="s">
        <v>6</v>
      </c>
      <c r="I122" s="134"/>
      <c r="J122" s="201"/>
    </row>
    <row r="123" spans="1:10" ht="20.100000000000001" customHeight="1" x14ac:dyDescent="0.25">
      <c r="A123" s="75">
        <f t="shared" si="25"/>
        <v>70</v>
      </c>
      <c r="B123" s="292" t="s">
        <v>1870</v>
      </c>
      <c r="C123" s="73" t="str">
        <f t="shared" ref="C123:C137" si="32">IFERROR(VLOOKUP(J123,Tabla_Items,2,FALSE),G123)</f>
        <v>V4</v>
      </c>
      <c r="D123" s="140" t="str">
        <f t="shared" ref="D123:D137" si="33">IFERROR(VLOOKUP(J123,Tabla_Items,3,FALSE),H123)</f>
        <v>m2</v>
      </c>
      <c r="E123" s="118"/>
      <c r="F123" s="202"/>
      <c r="G123" s="395" t="s">
        <v>1867</v>
      </c>
      <c r="H123" s="349" t="s">
        <v>6</v>
      </c>
      <c r="I123" s="134"/>
      <c r="J123" s="201"/>
    </row>
    <row r="124" spans="1:10" ht="20.100000000000001" customHeight="1" x14ac:dyDescent="0.25">
      <c r="A124" s="75">
        <f t="shared" si="25"/>
        <v>71</v>
      </c>
      <c r="B124" s="292" t="s">
        <v>1871</v>
      </c>
      <c r="C124" s="73" t="str">
        <f t="shared" si="32"/>
        <v>V5</v>
      </c>
      <c r="D124" s="140" t="str">
        <f t="shared" si="33"/>
        <v>m2</v>
      </c>
      <c r="E124" s="118"/>
      <c r="F124" s="202"/>
      <c r="G124" s="395" t="s">
        <v>1868</v>
      </c>
      <c r="H124" s="349" t="s">
        <v>6</v>
      </c>
      <c r="I124" s="134"/>
      <c r="J124" s="201"/>
    </row>
    <row r="125" spans="1:10" ht="20.100000000000001" customHeight="1" x14ac:dyDescent="0.25">
      <c r="A125" s="75">
        <f t="shared" si="25"/>
        <v>72</v>
      </c>
      <c r="B125" s="292" t="s">
        <v>1872</v>
      </c>
      <c r="C125" s="73" t="str">
        <f t="shared" si="32"/>
        <v>V6</v>
      </c>
      <c r="D125" s="140" t="str">
        <f t="shared" si="33"/>
        <v>m2</v>
      </c>
      <c r="E125" s="118"/>
      <c r="F125" s="202"/>
      <c r="G125" s="395" t="s">
        <v>1596</v>
      </c>
      <c r="H125" s="349" t="s">
        <v>6</v>
      </c>
      <c r="I125" s="134"/>
      <c r="J125" s="201"/>
    </row>
    <row r="126" spans="1:10" ht="20.100000000000001" customHeight="1" x14ac:dyDescent="0.25">
      <c r="A126" s="75">
        <f t="shared" si="25"/>
        <v>73</v>
      </c>
      <c r="B126" s="292" t="s">
        <v>1873</v>
      </c>
      <c r="C126" s="73" t="str">
        <f t="shared" si="32"/>
        <v>V7</v>
      </c>
      <c r="D126" s="140" t="str">
        <f t="shared" si="33"/>
        <v>m2</v>
      </c>
      <c r="E126" s="118"/>
      <c r="F126" s="202"/>
      <c r="G126" s="395" t="s">
        <v>1468</v>
      </c>
      <c r="H126" s="349" t="s">
        <v>6</v>
      </c>
      <c r="I126" s="134"/>
      <c r="J126" s="201"/>
    </row>
    <row r="127" spans="1:10" ht="20.100000000000001" customHeight="1" x14ac:dyDescent="0.25">
      <c r="A127" s="75">
        <f t="shared" si="25"/>
        <v>74</v>
      </c>
      <c r="B127" s="292" t="s">
        <v>1874</v>
      </c>
      <c r="C127" s="73" t="str">
        <f t="shared" si="32"/>
        <v>V10</v>
      </c>
      <c r="D127" s="140" t="str">
        <f t="shared" si="33"/>
        <v>m2</v>
      </c>
      <c r="E127" s="118"/>
      <c r="F127" s="202"/>
      <c r="G127" s="395" t="s">
        <v>1714</v>
      </c>
      <c r="H127" s="349" t="s">
        <v>6</v>
      </c>
      <c r="I127" s="134"/>
      <c r="J127" s="201"/>
    </row>
    <row r="128" spans="1:10" ht="20.100000000000001" customHeight="1" thickBot="1" x14ac:dyDescent="0.3">
      <c r="A128" s="75">
        <f t="shared" si="25"/>
        <v>75</v>
      </c>
      <c r="B128" s="289" t="s">
        <v>1271</v>
      </c>
      <c r="C128" s="73" t="str">
        <f t="shared" si="32"/>
        <v>Malla de Seguridad</v>
      </c>
      <c r="D128" s="140" t="str">
        <f t="shared" si="33"/>
        <v>m2</v>
      </c>
      <c r="E128" s="118"/>
      <c r="F128" s="202"/>
      <c r="G128" s="326" t="s">
        <v>1388</v>
      </c>
      <c r="H128" s="342" t="s">
        <v>6</v>
      </c>
      <c r="I128" s="134"/>
      <c r="J128" s="201"/>
    </row>
    <row r="129" spans="1:10" ht="20.100000000000001" customHeight="1" thickBot="1" x14ac:dyDescent="0.3">
      <c r="A129" s="75">
        <f t="shared" si="25"/>
        <v>75</v>
      </c>
      <c r="B129" s="287" t="s">
        <v>1876</v>
      </c>
      <c r="C129" s="73" t="str">
        <f t="shared" si="32"/>
        <v>Carpintería de Aluminio</v>
      </c>
      <c r="D129" s="140">
        <f t="shared" si="33"/>
        <v>0</v>
      </c>
      <c r="E129" s="118"/>
      <c r="F129" s="202"/>
      <c r="G129" s="320" t="s">
        <v>1389</v>
      </c>
      <c r="H129" s="342"/>
      <c r="I129" s="134"/>
      <c r="J129" s="201"/>
    </row>
    <row r="130" spans="1:10" ht="20.100000000000001" customHeight="1" thickBot="1" x14ac:dyDescent="0.3">
      <c r="A130" s="75">
        <f t="shared" si="25"/>
        <v>76</v>
      </c>
      <c r="B130" s="295" t="s">
        <v>1877</v>
      </c>
      <c r="C130" s="73" t="str">
        <f t="shared" si="32"/>
        <v>V1</v>
      </c>
      <c r="D130" s="140" t="str">
        <f t="shared" si="33"/>
        <v>m2</v>
      </c>
      <c r="E130" s="118"/>
      <c r="F130" s="202"/>
      <c r="G130" s="356" t="s">
        <v>1383</v>
      </c>
      <c r="H130" s="342" t="s">
        <v>6</v>
      </c>
      <c r="I130" s="134"/>
      <c r="J130" s="201"/>
    </row>
    <row r="131" spans="1:10" ht="20.100000000000001" customHeight="1" thickBot="1" x14ac:dyDescent="0.3">
      <c r="A131" s="75">
        <f t="shared" si="25"/>
        <v>77</v>
      </c>
      <c r="B131" s="295" t="s">
        <v>1879</v>
      </c>
      <c r="C131" s="73" t="str">
        <f t="shared" si="32"/>
        <v>V8</v>
      </c>
      <c r="D131" s="140" t="str">
        <f t="shared" si="33"/>
        <v>m2</v>
      </c>
      <c r="E131" s="118"/>
      <c r="F131" s="202"/>
      <c r="G131" s="356" t="s">
        <v>1469</v>
      </c>
      <c r="H131" s="342" t="s">
        <v>6</v>
      </c>
      <c r="I131" s="134"/>
      <c r="J131" s="201"/>
    </row>
    <row r="132" spans="1:10" ht="20.100000000000001" customHeight="1" x14ac:dyDescent="0.25">
      <c r="A132" s="75">
        <f t="shared" si="25"/>
        <v>78</v>
      </c>
      <c r="B132" s="295" t="s">
        <v>1880</v>
      </c>
      <c r="C132" s="73" t="str">
        <f t="shared" si="32"/>
        <v>V9</v>
      </c>
      <c r="D132" s="140" t="str">
        <f t="shared" si="33"/>
        <v>m2</v>
      </c>
      <c r="E132" s="118"/>
      <c r="F132" s="202"/>
      <c r="G132" s="356" t="s">
        <v>1597</v>
      </c>
      <c r="H132" s="342" t="s">
        <v>6</v>
      </c>
      <c r="I132" s="134"/>
      <c r="J132" s="201"/>
    </row>
    <row r="133" spans="1:10" ht="20.100000000000001" customHeight="1" thickBot="1" x14ac:dyDescent="0.3">
      <c r="A133" s="75">
        <f t="shared" si="25"/>
        <v>79</v>
      </c>
      <c r="B133" s="289" t="s">
        <v>1878</v>
      </c>
      <c r="C133" s="73" t="str">
        <f t="shared" si="32"/>
        <v>Muebles fijos</v>
      </c>
      <c r="D133" s="140" t="str">
        <f t="shared" si="33"/>
        <v>m2</v>
      </c>
      <c r="E133" s="118"/>
      <c r="F133" s="202"/>
      <c r="G133" s="311" t="s">
        <v>1390</v>
      </c>
      <c r="H133" s="342" t="s">
        <v>6</v>
      </c>
      <c r="I133" s="134"/>
      <c r="J133" s="201"/>
    </row>
    <row r="134" spans="1:10" ht="20.100000000000001" customHeight="1" thickBot="1" x14ac:dyDescent="0.3">
      <c r="A134" s="75">
        <f t="shared" si="25"/>
        <v>79</v>
      </c>
      <c r="B134" s="287">
        <v>11</v>
      </c>
      <c r="C134" s="73" t="str">
        <f t="shared" si="32"/>
        <v xml:space="preserve"> INSTALACIÓN ELÉCTRICA</v>
      </c>
      <c r="D134" s="140">
        <f t="shared" si="33"/>
        <v>0</v>
      </c>
      <c r="E134" s="118"/>
      <c r="F134" s="202"/>
      <c r="G134" s="389" t="s">
        <v>1391</v>
      </c>
      <c r="H134" s="350"/>
      <c r="I134" s="134"/>
      <c r="J134" s="201"/>
    </row>
    <row r="135" spans="1:10" ht="20.100000000000001" customHeight="1" x14ac:dyDescent="0.25">
      <c r="A135" s="75">
        <f t="shared" si="25"/>
        <v>79</v>
      </c>
      <c r="B135" s="295" t="s">
        <v>1272</v>
      </c>
      <c r="C135" s="73" t="str">
        <f t="shared" si="32"/>
        <v>Fuerza motriz</v>
      </c>
      <c r="D135" s="140">
        <f t="shared" si="33"/>
        <v>0</v>
      </c>
      <c r="E135" s="118"/>
      <c r="F135" s="202"/>
      <c r="G135" s="337" t="s">
        <v>1392</v>
      </c>
      <c r="H135" s="368"/>
      <c r="I135" s="134"/>
      <c r="J135" s="201"/>
    </row>
    <row r="136" spans="1:10" ht="20.100000000000001" customHeight="1" x14ac:dyDescent="0.25">
      <c r="A136" s="75">
        <f t="shared" si="25"/>
        <v>80</v>
      </c>
      <c r="B136" s="292" t="s">
        <v>1485</v>
      </c>
      <c r="C136" s="73" t="str">
        <f t="shared" si="32"/>
        <v>Bomba centrifuga 1HP</v>
      </c>
      <c r="D136" s="140" t="str">
        <f t="shared" si="33"/>
        <v>Un</v>
      </c>
      <c r="E136" s="118"/>
      <c r="F136" s="202"/>
      <c r="G136" s="315" t="s">
        <v>1393</v>
      </c>
      <c r="H136" s="369" t="s">
        <v>1458</v>
      </c>
      <c r="I136" s="134"/>
      <c r="J136" s="201"/>
    </row>
    <row r="137" spans="1:10" ht="20.100000000000001" customHeight="1" x14ac:dyDescent="0.25">
      <c r="A137" s="75">
        <f t="shared" si="25"/>
        <v>80</v>
      </c>
      <c r="B137" s="289" t="s">
        <v>1273</v>
      </c>
      <c r="C137" s="73" t="str">
        <f t="shared" si="32"/>
        <v>Media tensión</v>
      </c>
      <c r="D137" s="140">
        <f t="shared" si="33"/>
        <v>0</v>
      </c>
      <c r="E137" s="118"/>
      <c r="F137" s="202"/>
      <c r="G137" s="312" t="s">
        <v>1394</v>
      </c>
      <c r="H137" s="370"/>
      <c r="I137" s="134"/>
      <c r="J137" s="201"/>
    </row>
    <row r="138" spans="1:10" ht="20.100000000000001" customHeight="1" x14ac:dyDescent="0.25">
      <c r="A138" s="75">
        <f t="shared" si="25"/>
        <v>81</v>
      </c>
      <c r="B138" s="289" t="s">
        <v>1487</v>
      </c>
      <c r="C138" s="73" t="str">
        <f t="shared" ref="C138:C142" si="34">IFERROR(VLOOKUP(J138,Tabla_Items,2,FALSE),G138)</f>
        <v>Lave 1 pto Jeluz</v>
      </c>
      <c r="D138" s="140" t="str">
        <f t="shared" ref="D138:D142" si="35">IFERROR(VLOOKUP(J138,Tabla_Items,3,FALSE),H138)</f>
        <v>Un</v>
      </c>
      <c r="E138" s="118"/>
      <c r="F138" s="202"/>
      <c r="G138" s="396" t="s">
        <v>1715</v>
      </c>
      <c r="H138" s="369" t="s">
        <v>1458</v>
      </c>
      <c r="I138" s="134"/>
      <c r="J138" s="201"/>
    </row>
    <row r="139" spans="1:10" ht="20.100000000000001" customHeight="1" x14ac:dyDescent="0.25">
      <c r="A139" s="75">
        <f t="shared" si="25"/>
        <v>82</v>
      </c>
      <c r="B139" s="289" t="s">
        <v>1486</v>
      </c>
      <c r="C139" s="73" t="str">
        <f t="shared" si="34"/>
        <v>Llave de combinacion</v>
      </c>
      <c r="D139" s="140" t="str">
        <f t="shared" si="35"/>
        <v>Un</v>
      </c>
      <c r="E139" s="118"/>
      <c r="F139" s="202"/>
      <c r="G139" s="396" t="s">
        <v>1716</v>
      </c>
      <c r="H139" s="369" t="s">
        <v>1458</v>
      </c>
      <c r="I139" s="134"/>
      <c r="J139" s="201"/>
    </row>
    <row r="140" spans="1:10" ht="20.100000000000001" customHeight="1" x14ac:dyDescent="0.25">
      <c r="A140" s="75">
        <f t="shared" si="25"/>
        <v>83</v>
      </c>
      <c r="B140" s="289" t="s">
        <v>1488</v>
      </c>
      <c r="C140" s="73" t="str">
        <f t="shared" si="34"/>
        <v>Pulsador timbre</v>
      </c>
      <c r="D140" s="140" t="str">
        <f t="shared" si="35"/>
        <v>Un</v>
      </c>
      <c r="E140" s="118"/>
      <c r="F140" s="202"/>
      <c r="G140" s="396" t="s">
        <v>1604</v>
      </c>
      <c r="H140" s="369" t="s">
        <v>1458</v>
      </c>
      <c r="I140" s="134"/>
      <c r="J140" s="201"/>
    </row>
    <row r="141" spans="1:10" ht="20.100000000000001" customHeight="1" x14ac:dyDescent="0.25">
      <c r="A141" s="75">
        <f t="shared" si="25"/>
        <v>84</v>
      </c>
      <c r="B141" s="289" t="s">
        <v>1489</v>
      </c>
      <c r="C141" s="73" t="str">
        <f t="shared" si="34"/>
        <v>Timbre común Domiciliario</v>
      </c>
      <c r="D141" s="140" t="str">
        <f t="shared" si="35"/>
        <v>Un</v>
      </c>
      <c r="E141" s="118"/>
      <c r="F141" s="202"/>
      <c r="G141" s="396" t="s">
        <v>1605</v>
      </c>
      <c r="H141" s="369" t="s">
        <v>1458</v>
      </c>
      <c r="I141" s="134"/>
      <c r="J141" s="201"/>
    </row>
    <row r="142" spans="1:10" ht="20.100000000000001" customHeight="1" x14ac:dyDescent="0.25">
      <c r="A142" s="75">
        <f>IF(D142=0,A141,A141+1)</f>
        <v>85</v>
      </c>
      <c r="B142" s="289" t="s">
        <v>1490</v>
      </c>
      <c r="C142" s="73" t="str">
        <f t="shared" si="34"/>
        <v>Tomacorriente</v>
      </c>
      <c r="D142" s="140" t="str">
        <f t="shared" si="35"/>
        <v>Un</v>
      </c>
      <c r="E142" s="118"/>
      <c r="F142" s="202"/>
      <c r="G142" s="396" t="s">
        <v>1882</v>
      </c>
      <c r="H142" s="369" t="s">
        <v>1458</v>
      </c>
      <c r="I142" s="134"/>
      <c r="J142" s="201"/>
    </row>
    <row r="143" spans="1:10" ht="20.100000000000001" customHeight="1" x14ac:dyDescent="0.25">
      <c r="A143" s="75">
        <f t="shared" si="25"/>
        <v>86</v>
      </c>
      <c r="B143" s="289" t="s">
        <v>1491</v>
      </c>
      <c r="C143" s="73" t="str">
        <f t="shared" ref="C143:C204" si="36">IFERROR(VLOOKUP(J143,Tabla_Items,2,FALSE),G143)</f>
        <v>Caja chapa 18 octogonal grande</v>
      </c>
      <c r="D143" s="140" t="str">
        <f t="shared" ref="D143:D204" si="37">IFERROR(VLOOKUP(J143,Tabla_Items,3,FALSE),H143)</f>
        <v>Un</v>
      </c>
      <c r="E143" s="118"/>
      <c r="G143" s="396" t="s">
        <v>1881</v>
      </c>
      <c r="H143" s="369" t="s">
        <v>1458</v>
      </c>
      <c r="I143" s="134"/>
      <c r="J143" s="201"/>
    </row>
    <row r="144" spans="1:10" ht="20.100000000000001" customHeight="1" x14ac:dyDescent="0.25">
      <c r="A144" s="75">
        <f t="shared" si="25"/>
        <v>87</v>
      </c>
      <c r="B144" s="289" t="s">
        <v>1492</v>
      </c>
      <c r="C144" s="73" t="str">
        <f t="shared" si="36"/>
        <v>Caja chapa 18 octogonal chica</v>
      </c>
      <c r="D144" s="140" t="str">
        <f t="shared" si="37"/>
        <v>Un</v>
      </c>
      <c r="E144" s="118"/>
      <c r="G144" s="396" t="s">
        <v>1606</v>
      </c>
      <c r="H144" s="369" t="s">
        <v>1458</v>
      </c>
      <c r="I144" s="134"/>
      <c r="J144" s="201"/>
    </row>
    <row r="145" spans="1:10" ht="20.100000000000001" customHeight="1" x14ac:dyDescent="0.25">
      <c r="A145" s="75">
        <f t="shared" si="25"/>
        <v>88</v>
      </c>
      <c r="B145" s="289" t="s">
        <v>1493</v>
      </c>
      <c r="C145" s="73" t="str">
        <f t="shared" si="36"/>
        <v>Caja conexión P=7 10 x 10 x 5</v>
      </c>
      <c r="D145" s="140" t="str">
        <f t="shared" si="37"/>
        <v>Un</v>
      </c>
      <c r="E145" s="118"/>
      <c r="G145" s="396" t="s">
        <v>1607</v>
      </c>
      <c r="H145" s="369" t="s">
        <v>1458</v>
      </c>
      <c r="I145" s="134"/>
      <c r="J145" s="201"/>
    </row>
    <row r="146" spans="1:10" ht="20.100000000000001" customHeight="1" x14ac:dyDescent="0.25">
      <c r="A146" s="75">
        <f t="shared" si="25"/>
        <v>89</v>
      </c>
      <c r="B146" s="289" t="s">
        <v>1494</v>
      </c>
      <c r="C146" s="73" t="str">
        <f t="shared" si="36"/>
        <v>Caja conexión P=7 15 x 15</v>
      </c>
      <c r="D146" s="140" t="str">
        <f t="shared" si="37"/>
        <v>Un</v>
      </c>
      <c r="E146" s="118"/>
      <c r="G146" s="396" t="s">
        <v>1608</v>
      </c>
      <c r="H146" s="369" t="s">
        <v>1458</v>
      </c>
      <c r="I146" s="134"/>
      <c r="J146" s="201"/>
    </row>
    <row r="147" spans="1:10" ht="20.100000000000001" customHeight="1" x14ac:dyDescent="0.25">
      <c r="A147" s="75">
        <f t="shared" si="25"/>
        <v>90</v>
      </c>
      <c r="B147" s="289" t="s">
        <v>1495</v>
      </c>
      <c r="C147" s="73" t="str">
        <f t="shared" si="36"/>
        <v>Caja conexión P=7 20 x 20</v>
      </c>
      <c r="D147" s="140" t="str">
        <f t="shared" si="37"/>
        <v>Un</v>
      </c>
      <c r="E147" s="118"/>
      <c r="G147" s="396" t="s">
        <v>1609</v>
      </c>
      <c r="H147" s="369" t="s">
        <v>1458</v>
      </c>
      <c r="I147" s="134"/>
      <c r="J147" s="201"/>
    </row>
    <row r="148" spans="1:10" ht="20.100000000000001" customHeight="1" x14ac:dyDescent="0.25">
      <c r="A148" s="75">
        <f t="shared" si="25"/>
        <v>91</v>
      </c>
      <c r="B148" s="289" t="s">
        <v>1496</v>
      </c>
      <c r="C148" s="73" t="str">
        <f t="shared" si="36"/>
        <v>Ganchos "U" c/tuercas para cajas</v>
      </c>
      <c r="D148" s="140" t="str">
        <f t="shared" si="37"/>
        <v>Un</v>
      </c>
      <c r="E148" s="118"/>
      <c r="G148" s="396" t="s">
        <v>1610</v>
      </c>
      <c r="H148" s="369" t="s">
        <v>1458</v>
      </c>
      <c r="I148" s="134"/>
      <c r="J148" s="201"/>
    </row>
    <row r="149" spans="1:10" ht="20.100000000000001" customHeight="1" x14ac:dyDescent="0.25">
      <c r="A149" s="75">
        <f t="shared" si="25"/>
        <v>92</v>
      </c>
      <c r="B149" s="289" t="s">
        <v>1497</v>
      </c>
      <c r="C149" s="73" t="str">
        <f t="shared" si="36"/>
        <v>Curvas 3/4"</v>
      </c>
      <c r="D149" s="140" t="str">
        <f t="shared" si="37"/>
        <v>Un</v>
      </c>
      <c r="E149" s="118"/>
      <c r="G149" s="396" t="s">
        <v>1611</v>
      </c>
      <c r="H149" s="369" t="s">
        <v>1458</v>
      </c>
      <c r="I149" s="134"/>
      <c r="J149" s="201"/>
    </row>
    <row r="150" spans="1:10" ht="20.100000000000001" customHeight="1" x14ac:dyDescent="0.25">
      <c r="A150" s="75">
        <f t="shared" si="25"/>
        <v>93</v>
      </c>
      <c r="B150" s="289" t="s">
        <v>1498</v>
      </c>
      <c r="C150" s="73" t="str">
        <f t="shared" si="36"/>
        <v>Cupla 3/4"</v>
      </c>
      <c r="D150" s="140" t="str">
        <f t="shared" si="37"/>
        <v>Un</v>
      </c>
      <c r="E150" s="118"/>
      <c r="G150" s="396" t="s">
        <v>1612</v>
      </c>
      <c r="H150" s="369" t="s">
        <v>1458</v>
      </c>
      <c r="I150" s="134"/>
      <c r="J150" s="201"/>
    </row>
    <row r="151" spans="1:10" ht="20.100000000000001" customHeight="1" x14ac:dyDescent="0.25">
      <c r="A151" s="75">
        <f t="shared" si="25"/>
        <v>94</v>
      </c>
      <c r="B151" s="289" t="s">
        <v>1499</v>
      </c>
      <c r="C151" s="73" t="str">
        <f t="shared" si="36"/>
        <v>Caño 3/4"</v>
      </c>
      <c r="D151" s="140" t="str">
        <f t="shared" si="37"/>
        <v>Un</v>
      </c>
      <c r="E151" s="118"/>
      <c r="G151" s="396" t="s">
        <v>1869</v>
      </c>
      <c r="H151" s="369" t="s">
        <v>1458</v>
      </c>
      <c r="I151" s="134"/>
      <c r="J151" s="201"/>
    </row>
    <row r="152" spans="1:10" ht="20.100000000000001" customHeight="1" x14ac:dyDescent="0.25">
      <c r="A152" s="75">
        <f t="shared" si="25"/>
        <v>95</v>
      </c>
      <c r="B152" s="289" t="s">
        <v>1500</v>
      </c>
      <c r="C152" s="73" t="str">
        <f t="shared" si="36"/>
        <v>Gabinete metálico de embutir 24/30 módulos</v>
      </c>
      <c r="D152" s="140" t="str">
        <f t="shared" si="37"/>
        <v>Un</v>
      </c>
      <c r="E152" s="118"/>
      <c r="G152" s="396" t="s">
        <v>1613</v>
      </c>
      <c r="H152" s="369" t="s">
        <v>1458</v>
      </c>
      <c r="I152" s="134"/>
      <c r="J152" s="201"/>
    </row>
    <row r="153" spans="1:10" ht="20.100000000000001" customHeight="1" x14ac:dyDescent="0.25">
      <c r="A153" s="75">
        <f t="shared" si="25"/>
        <v>96</v>
      </c>
      <c r="B153" s="289" t="s">
        <v>1501</v>
      </c>
      <c r="C153" s="73" t="str">
        <f t="shared" si="36"/>
        <v>Gabinete metálico de embutir 80/96 módulos</v>
      </c>
      <c r="D153" s="140" t="str">
        <f t="shared" si="37"/>
        <v>Un</v>
      </c>
      <c r="E153" s="118"/>
      <c r="G153" s="396" t="s">
        <v>1717</v>
      </c>
      <c r="H153" s="369" t="s">
        <v>1458</v>
      </c>
      <c r="I153" s="134"/>
      <c r="J153" s="201"/>
    </row>
    <row r="154" spans="1:10" ht="20.100000000000001" customHeight="1" x14ac:dyDescent="0.25">
      <c r="A154" s="75">
        <f t="shared" si="25"/>
        <v>97</v>
      </c>
      <c r="B154" s="289" t="s">
        <v>1502</v>
      </c>
      <c r="C154" s="73" t="str">
        <f t="shared" si="36"/>
        <v xml:space="preserve">Jabalinas 19x3000 tipo Cooperwel         </v>
      </c>
      <c r="D154" s="140" t="str">
        <f t="shared" si="37"/>
        <v>Un</v>
      </c>
      <c r="E154" s="118"/>
      <c r="G154" s="396" t="s">
        <v>1614</v>
      </c>
      <c r="H154" s="369" t="s">
        <v>1458</v>
      </c>
      <c r="I154" s="134"/>
      <c r="J154" s="201"/>
    </row>
    <row r="155" spans="1:10" ht="20.100000000000001" customHeight="1" x14ac:dyDescent="0.25">
      <c r="A155" s="75">
        <f t="shared" ref="A155:A218" si="38">IF(D155=0,A154,A154+1)</f>
        <v>98</v>
      </c>
      <c r="B155" s="289" t="s">
        <v>1503</v>
      </c>
      <c r="C155" s="73" t="str">
        <f t="shared" si="36"/>
        <v xml:space="preserve">Jabalinas 15x1500 tipo Cooperwel </v>
      </c>
      <c r="D155" s="140" t="str">
        <f t="shared" si="37"/>
        <v>Un</v>
      </c>
      <c r="E155" s="118"/>
      <c r="G155" s="396" t="s">
        <v>1615</v>
      </c>
      <c r="H155" s="369" t="s">
        <v>1458</v>
      </c>
      <c r="I155" s="134"/>
      <c r="J155" s="201"/>
    </row>
    <row r="156" spans="1:10" ht="20.100000000000001" customHeight="1" x14ac:dyDescent="0.25">
      <c r="A156" s="75">
        <f t="shared" si="38"/>
        <v>99</v>
      </c>
      <c r="B156" s="289" t="s">
        <v>1504</v>
      </c>
      <c r="C156" s="73" t="str">
        <f t="shared" si="36"/>
        <v>Prensa cable p/jabalina</v>
      </c>
      <c r="D156" s="140" t="str">
        <f t="shared" si="37"/>
        <v>Un</v>
      </c>
      <c r="E156" s="118"/>
      <c r="G156" s="396" t="s">
        <v>1616</v>
      </c>
      <c r="H156" s="369" t="s">
        <v>1458</v>
      </c>
      <c r="I156" s="134"/>
      <c r="J156" s="201"/>
    </row>
    <row r="157" spans="1:10" ht="20.100000000000001" customHeight="1" x14ac:dyDescent="0.25">
      <c r="A157" s="75">
        <f t="shared" si="38"/>
        <v>100</v>
      </c>
      <c r="B157" s="289" t="s">
        <v>1505</v>
      </c>
      <c r="C157" s="73" t="str">
        <f t="shared" si="36"/>
        <v>Caja de Inspección Hierro fundido</v>
      </c>
      <c r="D157" s="140" t="str">
        <f t="shared" si="37"/>
        <v>Un</v>
      </c>
      <c r="E157" s="118"/>
      <c r="G157" s="396" t="s">
        <v>1617</v>
      </c>
      <c r="H157" s="369" t="s">
        <v>1458</v>
      </c>
      <c r="I157" s="134"/>
      <c r="J157" s="201"/>
    </row>
    <row r="158" spans="1:10" ht="20.100000000000001" customHeight="1" x14ac:dyDescent="0.25">
      <c r="A158" s="75">
        <f t="shared" si="38"/>
        <v>101</v>
      </c>
      <c r="B158" s="289" t="s">
        <v>1506</v>
      </c>
      <c r="C158" s="73" t="str">
        <f t="shared" si="36"/>
        <v xml:space="preserve">Cable Cu desnudo 25 mm2 </v>
      </c>
      <c r="D158" s="140" t="str">
        <f t="shared" si="37"/>
        <v>Un</v>
      </c>
      <c r="E158" s="118"/>
      <c r="G158" s="396" t="s">
        <v>1618</v>
      </c>
      <c r="H158" s="369" t="s">
        <v>1458</v>
      </c>
      <c r="I158" s="134"/>
      <c r="J158" s="201"/>
    </row>
    <row r="159" spans="1:10" ht="20.100000000000001" customHeight="1" x14ac:dyDescent="0.25">
      <c r="A159" s="75">
        <f t="shared" si="38"/>
        <v>102</v>
      </c>
      <c r="B159" s="289" t="s">
        <v>1507</v>
      </c>
      <c r="C159" s="73" t="str">
        <f t="shared" si="36"/>
        <v>Cable Cu antillama 1,5 mm2  Pirelli</v>
      </c>
      <c r="D159" s="140" t="str">
        <f t="shared" si="37"/>
        <v>Un</v>
      </c>
      <c r="E159" s="118"/>
      <c r="G159" s="396" t="s">
        <v>1619</v>
      </c>
      <c r="H159" s="369" t="s">
        <v>1458</v>
      </c>
      <c r="I159" s="134"/>
      <c r="J159" s="201"/>
    </row>
    <row r="160" spans="1:10" ht="20.100000000000001" customHeight="1" x14ac:dyDescent="0.25">
      <c r="A160" s="75">
        <f t="shared" si="38"/>
        <v>103</v>
      </c>
      <c r="B160" s="289" t="s">
        <v>1508</v>
      </c>
      <c r="C160" s="73" t="str">
        <f t="shared" si="36"/>
        <v>Cable Cu antillama 2,5 mm2 pirelli</v>
      </c>
      <c r="D160" s="140" t="str">
        <f t="shared" si="37"/>
        <v>Un</v>
      </c>
      <c r="E160" s="118"/>
      <c r="G160" s="396" t="s">
        <v>1620</v>
      </c>
      <c r="H160" s="369" t="s">
        <v>1458</v>
      </c>
      <c r="I160" s="134"/>
      <c r="J160" s="201"/>
    </row>
    <row r="161" spans="1:10" ht="20.100000000000001" customHeight="1" x14ac:dyDescent="0.25">
      <c r="A161" s="75">
        <f t="shared" si="38"/>
        <v>104</v>
      </c>
      <c r="B161" s="289" t="s">
        <v>1509</v>
      </c>
      <c r="C161" s="73" t="str">
        <f t="shared" si="36"/>
        <v>Cable Cu antillama 4 mm2  Pirelli</v>
      </c>
      <c r="D161" s="140" t="str">
        <f t="shared" si="37"/>
        <v>Un</v>
      </c>
      <c r="E161" s="118"/>
      <c r="G161" s="396" t="s">
        <v>1621</v>
      </c>
      <c r="H161" s="369" t="s">
        <v>1458</v>
      </c>
      <c r="I161" s="134"/>
      <c r="J161" s="201"/>
    </row>
    <row r="162" spans="1:10" ht="20.100000000000001" customHeight="1" x14ac:dyDescent="0.25">
      <c r="A162" s="75">
        <f t="shared" si="38"/>
        <v>105</v>
      </c>
      <c r="B162" s="289" t="s">
        <v>1510</v>
      </c>
      <c r="C162" s="73" t="str">
        <f t="shared" si="36"/>
        <v>Cable Cu antillama 6 mm2 Pirelli</v>
      </c>
      <c r="D162" s="140" t="str">
        <f t="shared" si="37"/>
        <v>Un</v>
      </c>
      <c r="E162" s="118"/>
      <c r="G162" s="396" t="s">
        <v>1622</v>
      </c>
      <c r="H162" s="369" t="s">
        <v>1458</v>
      </c>
      <c r="I162" s="134"/>
      <c r="J162" s="201"/>
    </row>
    <row r="163" spans="1:10" ht="20.100000000000001" customHeight="1" x14ac:dyDescent="0.25">
      <c r="A163" s="75">
        <f t="shared" si="38"/>
        <v>106</v>
      </c>
      <c r="B163" s="289" t="s">
        <v>1511</v>
      </c>
      <c r="C163" s="73" t="str">
        <f t="shared" si="36"/>
        <v>Interrupt. difer. 4 x 25 Amp. 30 mA.</v>
      </c>
      <c r="D163" s="140" t="str">
        <f t="shared" si="37"/>
        <v>Un</v>
      </c>
      <c r="E163" s="118"/>
      <c r="G163" s="396" t="s">
        <v>1623</v>
      </c>
      <c r="H163" s="369" t="s">
        <v>1458</v>
      </c>
      <c r="I163" s="134"/>
      <c r="J163" s="201"/>
    </row>
    <row r="164" spans="1:10" ht="20.100000000000001" customHeight="1" x14ac:dyDescent="0.25">
      <c r="A164" s="75">
        <f t="shared" si="38"/>
        <v>107</v>
      </c>
      <c r="B164" s="289" t="s">
        <v>1512</v>
      </c>
      <c r="C164" s="73" t="str">
        <f t="shared" ref="C164:C171" si="39">IFERROR(VLOOKUP(J164,Tabla_Items,2,FALSE),G164)</f>
        <v>Interrupt. difer. 4 x 32 Amp. 30 mA.</v>
      </c>
      <c r="D164" s="140" t="str">
        <f t="shared" ref="D164:D171" si="40">IFERROR(VLOOKUP(J164,Tabla_Items,3,FALSE),H164)</f>
        <v>Un</v>
      </c>
      <c r="E164" s="118"/>
      <c r="G164" s="396" t="s">
        <v>1624</v>
      </c>
      <c r="H164" s="369" t="s">
        <v>1458</v>
      </c>
      <c r="I164" s="134"/>
      <c r="J164" s="201"/>
    </row>
    <row r="165" spans="1:10" ht="20.100000000000001" customHeight="1" x14ac:dyDescent="0.25">
      <c r="A165" s="75">
        <f t="shared" si="38"/>
        <v>108</v>
      </c>
      <c r="B165" s="289" t="s">
        <v>1513</v>
      </c>
      <c r="C165" s="73" t="str">
        <f t="shared" si="39"/>
        <v>Interrupt. difer. 4 x 60 Amp. 30 mA.</v>
      </c>
      <c r="D165" s="140" t="str">
        <f t="shared" si="40"/>
        <v>Un</v>
      </c>
      <c r="E165" s="118"/>
      <c r="G165" s="396" t="s">
        <v>1625</v>
      </c>
      <c r="H165" s="369" t="s">
        <v>1458</v>
      </c>
      <c r="I165" s="134"/>
      <c r="J165" s="201"/>
    </row>
    <row r="166" spans="1:10" ht="20.100000000000001" customHeight="1" x14ac:dyDescent="0.25">
      <c r="A166" s="75">
        <f t="shared" si="38"/>
        <v>109</v>
      </c>
      <c r="B166" s="289" t="s">
        <v>1514</v>
      </c>
      <c r="C166" s="73" t="str">
        <f t="shared" si="39"/>
        <v>Interrupt. difer. 4 x 120 Amp. 300 mA.</v>
      </c>
      <c r="D166" s="140" t="str">
        <f t="shared" si="40"/>
        <v>Un</v>
      </c>
      <c r="E166" s="118"/>
      <c r="G166" s="396" t="s">
        <v>1718</v>
      </c>
      <c r="H166" s="369" t="s">
        <v>1458</v>
      </c>
      <c r="I166" s="134"/>
      <c r="J166" s="201"/>
    </row>
    <row r="167" spans="1:10" ht="20.100000000000001" customHeight="1" x14ac:dyDescent="0.25">
      <c r="A167" s="75">
        <f t="shared" si="38"/>
        <v>110</v>
      </c>
      <c r="B167" s="289" t="s">
        <v>1515</v>
      </c>
      <c r="C167" s="73" t="str">
        <f t="shared" si="39"/>
        <v>Llaves termomagneticas 2 x 6A - MG</v>
      </c>
      <c r="D167" s="140" t="str">
        <f t="shared" si="40"/>
        <v>Un</v>
      </c>
      <c r="E167" s="118"/>
      <c r="G167" s="396" t="s">
        <v>1626</v>
      </c>
      <c r="H167" s="369" t="s">
        <v>1458</v>
      </c>
      <c r="I167" s="134"/>
      <c r="J167" s="201"/>
    </row>
    <row r="168" spans="1:10" ht="20.100000000000001" customHeight="1" x14ac:dyDescent="0.25">
      <c r="A168" s="75">
        <f t="shared" si="38"/>
        <v>111</v>
      </c>
      <c r="B168" s="289" t="s">
        <v>1516</v>
      </c>
      <c r="C168" s="73" t="str">
        <f t="shared" si="39"/>
        <v>Llaves termomagneticas 2 x 10A - MG</v>
      </c>
      <c r="D168" s="140" t="str">
        <f t="shared" si="40"/>
        <v>Un</v>
      </c>
      <c r="E168" s="118"/>
      <c r="G168" s="396" t="s">
        <v>1627</v>
      </c>
      <c r="H168" s="369" t="s">
        <v>1458</v>
      </c>
      <c r="I168" s="134"/>
      <c r="J168" s="201"/>
    </row>
    <row r="169" spans="1:10" ht="20.100000000000001" customHeight="1" x14ac:dyDescent="0.25">
      <c r="A169" s="75">
        <f t="shared" si="38"/>
        <v>112</v>
      </c>
      <c r="B169" s="289" t="s">
        <v>1517</v>
      </c>
      <c r="C169" s="73" t="str">
        <f t="shared" si="39"/>
        <v>Llaves termomagneticas 2 x 16A - MG</v>
      </c>
      <c r="D169" s="140" t="str">
        <f t="shared" si="40"/>
        <v>Un</v>
      </c>
      <c r="E169" s="118"/>
      <c r="G169" s="396" t="s">
        <v>1628</v>
      </c>
      <c r="H169" s="369" t="s">
        <v>1458</v>
      </c>
      <c r="I169" s="134"/>
      <c r="J169" s="201"/>
    </row>
    <row r="170" spans="1:10" ht="20.100000000000001" customHeight="1" x14ac:dyDescent="0.25">
      <c r="A170" s="75">
        <f t="shared" si="38"/>
        <v>113</v>
      </c>
      <c r="B170" s="289" t="s">
        <v>1518</v>
      </c>
      <c r="C170" s="73" t="str">
        <f t="shared" si="39"/>
        <v>Llaves termomagneticas 2 x 20A - MG</v>
      </c>
      <c r="D170" s="140" t="str">
        <f t="shared" si="40"/>
        <v>Un</v>
      </c>
      <c r="E170" s="118"/>
      <c r="G170" s="396" t="s">
        <v>1719</v>
      </c>
      <c r="H170" s="369" t="s">
        <v>1458</v>
      </c>
      <c r="I170" s="134"/>
      <c r="J170" s="201"/>
    </row>
    <row r="171" spans="1:10" ht="20.100000000000001" customHeight="1" x14ac:dyDescent="0.25">
      <c r="A171" s="75">
        <f t="shared" si="38"/>
        <v>114</v>
      </c>
      <c r="B171" s="289" t="s">
        <v>1519</v>
      </c>
      <c r="C171" s="73" t="str">
        <f t="shared" si="39"/>
        <v>Llaves termomagneticas 2x25A - MG</v>
      </c>
      <c r="D171" s="140" t="str">
        <f t="shared" si="40"/>
        <v>Un</v>
      </c>
      <c r="E171" s="118"/>
      <c r="G171" s="396" t="s">
        <v>1629</v>
      </c>
      <c r="H171" s="369" t="s">
        <v>1458</v>
      </c>
      <c r="I171" s="134"/>
      <c r="J171" s="201"/>
    </row>
    <row r="172" spans="1:10" ht="20.100000000000001" customHeight="1" x14ac:dyDescent="0.25">
      <c r="A172" s="75">
        <f t="shared" si="38"/>
        <v>115</v>
      </c>
      <c r="B172" s="289" t="s">
        <v>1520</v>
      </c>
      <c r="C172" s="73" t="str">
        <f t="shared" si="36"/>
        <v>Llaves termomagneticas 4 x 25 A - MG</v>
      </c>
      <c r="D172" s="140" t="str">
        <f t="shared" si="37"/>
        <v>Un</v>
      </c>
      <c r="E172" s="118"/>
      <c r="G172" s="396" t="s">
        <v>1720</v>
      </c>
      <c r="H172" s="369" t="s">
        <v>1458</v>
      </c>
      <c r="I172" s="134"/>
      <c r="J172" s="201"/>
    </row>
    <row r="173" spans="1:10" ht="20.100000000000001" customHeight="1" x14ac:dyDescent="0.25">
      <c r="A173" s="75">
        <f t="shared" si="38"/>
        <v>116</v>
      </c>
      <c r="B173" s="289" t="s">
        <v>1576</v>
      </c>
      <c r="C173" s="73" t="str">
        <f t="shared" si="36"/>
        <v>Llaves termomagneticas 4 x 32 A - MG</v>
      </c>
      <c r="D173" s="140" t="str">
        <f t="shared" si="37"/>
        <v>Un</v>
      </c>
      <c r="E173" s="118"/>
      <c r="G173" s="396" t="s">
        <v>1630</v>
      </c>
      <c r="H173" s="369" t="s">
        <v>1458</v>
      </c>
      <c r="I173" s="134"/>
      <c r="J173" s="201"/>
    </row>
    <row r="174" spans="1:10" ht="20.100000000000001" customHeight="1" x14ac:dyDescent="0.25">
      <c r="A174" s="75">
        <f t="shared" si="38"/>
        <v>117</v>
      </c>
      <c r="B174" s="289" t="s">
        <v>1577</v>
      </c>
      <c r="C174" s="73" t="str">
        <f t="shared" si="36"/>
        <v>Llaves termomagneticas 4 x 40 A - MG</v>
      </c>
      <c r="D174" s="140" t="str">
        <f t="shared" si="37"/>
        <v>Un</v>
      </c>
      <c r="E174" s="118"/>
      <c r="G174" s="396" t="s">
        <v>1631</v>
      </c>
      <c r="H174" s="369" t="s">
        <v>1458</v>
      </c>
      <c r="I174" s="134"/>
      <c r="J174" s="201"/>
    </row>
    <row r="175" spans="1:10" ht="20.100000000000001" customHeight="1" x14ac:dyDescent="0.25">
      <c r="A175" s="75">
        <f t="shared" si="38"/>
        <v>118</v>
      </c>
      <c r="B175" s="289" t="s">
        <v>1578</v>
      </c>
      <c r="C175" s="73" t="str">
        <f t="shared" si="36"/>
        <v>Llaves termomagneticas 4 x 125 A - MG</v>
      </c>
      <c r="D175" s="140" t="str">
        <f t="shared" si="37"/>
        <v>Un</v>
      </c>
      <c r="E175" s="118"/>
      <c r="G175" s="396" t="s">
        <v>1632</v>
      </c>
      <c r="H175" s="369" t="s">
        <v>1458</v>
      </c>
      <c r="I175" s="134"/>
      <c r="J175" s="201"/>
    </row>
    <row r="176" spans="1:10" ht="20.100000000000001" customHeight="1" x14ac:dyDescent="0.25">
      <c r="A176" s="75">
        <f t="shared" si="38"/>
        <v>119</v>
      </c>
      <c r="B176" s="289" t="s">
        <v>1579</v>
      </c>
      <c r="C176" s="73" t="str">
        <f t="shared" si="36"/>
        <v>Contactor p 10 KA</v>
      </c>
      <c r="D176" s="140" t="str">
        <f t="shared" si="37"/>
        <v>Un</v>
      </c>
      <c r="E176" s="118"/>
      <c r="G176" s="396" t="s">
        <v>1633</v>
      </c>
      <c r="H176" s="369" t="s">
        <v>1458</v>
      </c>
      <c r="I176" s="134"/>
      <c r="J176" s="201"/>
    </row>
    <row r="177" spans="1:10" ht="20.100000000000001" customHeight="1" x14ac:dyDescent="0.25">
      <c r="A177" s="75">
        <f t="shared" si="38"/>
        <v>120</v>
      </c>
      <c r="B177" s="289" t="s">
        <v>1875</v>
      </c>
      <c r="C177" s="73" t="str">
        <f t="shared" si="36"/>
        <v>llave Selectora p transferencia GE tetrapolar</v>
      </c>
      <c r="D177" s="140" t="str">
        <f t="shared" si="37"/>
        <v>Un</v>
      </c>
      <c r="E177" s="118"/>
      <c r="G177" s="396" t="s">
        <v>1634</v>
      </c>
      <c r="H177" s="369" t="s">
        <v>1458</v>
      </c>
      <c r="I177" s="134"/>
      <c r="J177" s="201"/>
    </row>
    <row r="178" spans="1:10" ht="20.100000000000001" customHeight="1" x14ac:dyDescent="0.25">
      <c r="A178" s="75">
        <f t="shared" si="38"/>
        <v>121</v>
      </c>
      <c r="B178" s="289" t="s">
        <v>1883</v>
      </c>
      <c r="C178" s="73" t="str">
        <f t="shared" si="36"/>
        <v xml:space="preserve">Juego de Barras 200A c. tapa acrilico                        </v>
      </c>
      <c r="D178" s="140" t="str">
        <f t="shared" si="37"/>
        <v>Un</v>
      </c>
      <c r="E178" s="118"/>
      <c r="G178" s="396" t="s">
        <v>1635</v>
      </c>
      <c r="H178" s="369" t="s">
        <v>1458</v>
      </c>
      <c r="I178" s="134"/>
      <c r="J178" s="201"/>
    </row>
    <row r="179" spans="1:10" ht="20.100000000000001" customHeight="1" x14ac:dyDescent="0.25">
      <c r="A179" s="75">
        <f t="shared" si="38"/>
        <v>122</v>
      </c>
      <c r="B179" s="289" t="s">
        <v>1884</v>
      </c>
      <c r="C179" s="73" t="str">
        <f t="shared" si="36"/>
        <v>Cámara de HºA</v>
      </c>
      <c r="D179" s="140" t="str">
        <f t="shared" si="37"/>
        <v>Un</v>
      </c>
      <c r="E179" s="118"/>
      <c r="G179" s="396" t="s">
        <v>1636</v>
      </c>
      <c r="H179" s="369" t="s">
        <v>1458</v>
      </c>
      <c r="I179" s="134"/>
      <c r="J179" s="201"/>
    </row>
    <row r="180" spans="1:10" ht="20.100000000000001" customHeight="1" x14ac:dyDescent="0.25">
      <c r="A180" s="75">
        <f t="shared" si="38"/>
        <v>122</v>
      </c>
      <c r="B180" s="289" t="s">
        <v>1274</v>
      </c>
      <c r="C180" s="73" t="str">
        <f t="shared" si="36"/>
        <v>Baja tensión</v>
      </c>
      <c r="D180" s="140">
        <f t="shared" si="37"/>
        <v>0</v>
      </c>
      <c r="E180" s="118"/>
      <c r="G180" s="312" t="s">
        <v>1395</v>
      </c>
      <c r="H180" s="370"/>
      <c r="I180" s="134"/>
      <c r="J180" s="201"/>
    </row>
    <row r="181" spans="1:10" ht="20.100000000000001" customHeight="1" x14ac:dyDescent="0.25">
      <c r="A181" s="75">
        <f t="shared" si="38"/>
        <v>123</v>
      </c>
      <c r="B181" s="289" t="s">
        <v>1521</v>
      </c>
      <c r="C181" s="73" t="str">
        <f t="shared" si="36"/>
        <v>Rack XL con 4 montantes de 19" 600x500x600mm</v>
      </c>
      <c r="D181" s="140" t="str">
        <f t="shared" si="37"/>
        <v>Un.</v>
      </c>
      <c r="E181" s="118"/>
      <c r="G181" s="371" t="s">
        <v>1637</v>
      </c>
      <c r="H181" s="370" t="s">
        <v>1581</v>
      </c>
      <c r="I181" s="134"/>
      <c r="J181" s="201"/>
    </row>
    <row r="182" spans="1:10" ht="20.100000000000001" customHeight="1" x14ac:dyDescent="0.25">
      <c r="A182" s="75">
        <f t="shared" si="38"/>
        <v>124</v>
      </c>
      <c r="B182" s="289" t="s">
        <v>1522</v>
      </c>
      <c r="C182" s="73" t="str">
        <f t="shared" si="36"/>
        <v>Patch Pannel 19" con 24 tomas RJ45 de 8 contactos</v>
      </c>
      <c r="D182" s="140" t="str">
        <f t="shared" si="37"/>
        <v>Un.</v>
      </c>
      <c r="E182" s="118"/>
      <c r="G182" s="371" t="s">
        <v>1638</v>
      </c>
      <c r="H182" s="370" t="s">
        <v>1581</v>
      </c>
      <c r="I182" s="134"/>
      <c r="J182" s="201"/>
    </row>
    <row r="183" spans="1:10" ht="20.100000000000001" customHeight="1" x14ac:dyDescent="0.25">
      <c r="A183" s="75">
        <f t="shared" si="38"/>
        <v>125</v>
      </c>
      <c r="B183" s="289" t="s">
        <v>1523</v>
      </c>
      <c r="C183" s="73" t="str">
        <f t="shared" si="36"/>
        <v>Patch Cord de 3m c/u  con 2 conect. RJ45 de 8 contac.</v>
      </c>
      <c r="D183" s="140" t="str">
        <f t="shared" si="37"/>
        <v>Un.</v>
      </c>
      <c r="E183" s="118"/>
      <c r="G183" s="371" t="s">
        <v>1639</v>
      </c>
      <c r="H183" s="370" t="s">
        <v>1581</v>
      </c>
      <c r="I183" s="134"/>
      <c r="J183" s="201"/>
    </row>
    <row r="184" spans="1:10" ht="20.100000000000001" customHeight="1" x14ac:dyDescent="0.25">
      <c r="A184" s="75">
        <f t="shared" si="38"/>
        <v>126</v>
      </c>
      <c r="B184" s="289" t="s">
        <v>1524</v>
      </c>
      <c r="C184" s="73" t="str">
        <f t="shared" si="36"/>
        <v>Toma RJ45 (hembra) de embutir para red de datos</v>
      </c>
      <c r="D184" s="140" t="str">
        <f t="shared" si="37"/>
        <v>Un.</v>
      </c>
      <c r="E184" s="118"/>
      <c r="G184" s="371" t="s">
        <v>1640</v>
      </c>
      <c r="H184" s="370" t="s">
        <v>1581</v>
      </c>
      <c r="I184" s="134"/>
      <c r="J184" s="201"/>
    </row>
    <row r="185" spans="1:10" ht="20.100000000000001" customHeight="1" x14ac:dyDescent="0.25">
      <c r="A185" s="75">
        <f t="shared" si="38"/>
        <v>127</v>
      </c>
      <c r="B185" s="289" t="s">
        <v>1525</v>
      </c>
      <c r="C185" s="73" t="str">
        <f t="shared" si="36"/>
        <v>Cable UTP CAT 5 de 4 pares</v>
      </c>
      <c r="D185" s="140" t="str">
        <f t="shared" si="37"/>
        <v>Un.</v>
      </c>
      <c r="E185" s="118"/>
      <c r="G185" s="371" t="s">
        <v>1641</v>
      </c>
      <c r="H185" s="370" t="s">
        <v>1581</v>
      </c>
      <c r="I185" s="134"/>
      <c r="J185" s="201"/>
    </row>
    <row r="186" spans="1:10" ht="20.100000000000001" customHeight="1" x14ac:dyDescent="0.25">
      <c r="A186" s="75">
        <f t="shared" si="38"/>
        <v>127</v>
      </c>
      <c r="B186" s="292" t="s">
        <v>1275</v>
      </c>
      <c r="C186" s="73" t="str">
        <f t="shared" ref="C186" si="41">IFERROR(VLOOKUP(J186,Tabla_Items,2,FALSE),G186)</f>
        <v>Artefactos</v>
      </c>
      <c r="D186" s="140">
        <f t="shared" ref="D186" si="42">IFERROR(VLOOKUP(J186,Tabla_Items,3,FALSE),H186)</f>
        <v>0</v>
      </c>
      <c r="E186" s="118"/>
      <c r="G186" s="328" t="s">
        <v>1396</v>
      </c>
      <c r="H186" s="370"/>
      <c r="I186" s="134"/>
      <c r="J186" s="201"/>
    </row>
    <row r="187" spans="1:10" ht="20.100000000000001" customHeight="1" x14ac:dyDescent="0.25">
      <c r="A187" s="75">
        <f t="shared" si="38"/>
        <v>127</v>
      </c>
      <c r="B187" s="292" t="s">
        <v>1276</v>
      </c>
      <c r="C187" s="73" t="str">
        <f t="shared" si="36"/>
        <v>Artefactos de Iluminación</v>
      </c>
      <c r="D187" s="140">
        <f t="shared" si="37"/>
        <v>0</v>
      </c>
      <c r="E187" s="118"/>
      <c r="G187" s="315" t="s">
        <v>1397</v>
      </c>
      <c r="H187" s="370"/>
      <c r="I187" s="134"/>
      <c r="J187" s="201"/>
    </row>
    <row r="188" spans="1:10" ht="20.100000000000001" customHeight="1" x14ac:dyDescent="0.25">
      <c r="A188" s="75">
        <f t="shared" si="38"/>
        <v>128</v>
      </c>
      <c r="B188" s="292" t="s">
        <v>1526</v>
      </c>
      <c r="C188" s="73" t="str">
        <f t="shared" ref="C188:C189" si="43">IFERROR(VLOOKUP(J188,Tabla_Items,2,FALSE),G188)</f>
        <v xml:space="preserve">Luminaria Tipo Novalucce </v>
      </c>
      <c r="D188" s="140" t="str">
        <f t="shared" ref="D188:D189" si="44">IFERROR(VLOOKUP(J188,Tabla_Items,3,FALSE),H188)</f>
        <v>Un</v>
      </c>
      <c r="E188" s="118"/>
      <c r="G188" s="372" t="s">
        <v>1643</v>
      </c>
      <c r="H188" s="370" t="s">
        <v>1458</v>
      </c>
      <c r="I188" s="134"/>
      <c r="J188" s="201"/>
    </row>
    <row r="189" spans="1:10" ht="20.100000000000001" customHeight="1" x14ac:dyDescent="0.25">
      <c r="A189" s="75">
        <f t="shared" si="38"/>
        <v>129</v>
      </c>
      <c r="B189" s="292" t="s">
        <v>1527</v>
      </c>
      <c r="C189" s="73" t="str">
        <f t="shared" si="43"/>
        <v>Luminaria tipo IEP 1x50W</v>
      </c>
      <c r="D189" s="140" t="str">
        <f t="shared" si="44"/>
        <v>Un</v>
      </c>
      <c r="E189" s="118"/>
      <c r="G189" s="372" t="s">
        <v>1721</v>
      </c>
      <c r="H189" s="370" t="s">
        <v>1458</v>
      </c>
      <c r="I189" s="134"/>
      <c r="J189" s="201"/>
    </row>
    <row r="190" spans="1:10" ht="20.100000000000001" customHeight="1" x14ac:dyDescent="0.25">
      <c r="A190" s="75">
        <f t="shared" si="38"/>
        <v>130</v>
      </c>
      <c r="B190" s="292" t="s">
        <v>1528</v>
      </c>
      <c r="C190" s="73" t="str">
        <f t="shared" ref="C190" si="45">IFERROR(VLOOKUP(J190,Tabla_Items,2,FALSE),G190)</f>
        <v>Luminaria farol tipo Atlantis 100w</v>
      </c>
      <c r="D190" s="140" t="str">
        <f t="shared" ref="D190" si="46">IFERROR(VLOOKUP(J190,Tabla_Items,3,FALSE),H190)</f>
        <v>Un</v>
      </c>
      <c r="E190" s="118"/>
      <c r="G190" s="372" t="s">
        <v>1644</v>
      </c>
      <c r="H190" s="370" t="s">
        <v>1458</v>
      </c>
      <c r="I190" s="134"/>
      <c r="J190" s="201"/>
    </row>
    <row r="191" spans="1:10" ht="20.100000000000001" customHeight="1" x14ac:dyDescent="0.25">
      <c r="A191" s="75">
        <f t="shared" si="38"/>
        <v>131</v>
      </c>
      <c r="B191" s="292" t="s">
        <v>1529</v>
      </c>
      <c r="C191" s="73" t="str">
        <f t="shared" si="36"/>
        <v>Luminaria cuadrada 1x50w</v>
      </c>
      <c r="D191" s="140" t="str">
        <f t="shared" si="37"/>
        <v>Un</v>
      </c>
      <c r="E191" s="118"/>
      <c r="G191" s="372" t="s">
        <v>1645</v>
      </c>
      <c r="H191" s="370" t="s">
        <v>1458</v>
      </c>
      <c r="I191" s="134"/>
      <c r="J191" s="201"/>
    </row>
    <row r="192" spans="1:10" ht="20.100000000000001" customHeight="1" x14ac:dyDescent="0.25">
      <c r="A192" s="75">
        <f t="shared" si="38"/>
        <v>132</v>
      </c>
      <c r="B192" s="292" t="s">
        <v>1530</v>
      </c>
      <c r="C192" s="73" t="str">
        <f t="shared" si="36"/>
        <v>Reflector Led 20w</v>
      </c>
      <c r="D192" s="140" t="str">
        <f t="shared" si="37"/>
        <v>Un</v>
      </c>
      <c r="E192" s="118"/>
      <c r="G192" s="372" t="s">
        <v>1722</v>
      </c>
      <c r="H192" s="370" t="s">
        <v>1458</v>
      </c>
      <c r="I192" s="134"/>
      <c r="J192" s="201"/>
    </row>
    <row r="193" spans="1:10" ht="20.100000000000001" customHeight="1" x14ac:dyDescent="0.25">
      <c r="A193" s="75">
        <f t="shared" si="38"/>
        <v>133</v>
      </c>
      <c r="B193" s="292" t="s">
        <v>1531</v>
      </c>
      <c r="C193" s="73" t="str">
        <f t="shared" si="36"/>
        <v>Aplique exterior 26w</v>
      </c>
      <c r="D193" s="140" t="str">
        <f t="shared" si="37"/>
        <v>Un</v>
      </c>
      <c r="E193" s="118"/>
      <c r="G193" s="372" t="s">
        <v>1646</v>
      </c>
      <c r="H193" s="370" t="s">
        <v>1458</v>
      </c>
      <c r="I193" s="134"/>
      <c r="J193" s="201"/>
    </row>
    <row r="194" spans="1:10" ht="20.100000000000001" customHeight="1" x14ac:dyDescent="0.25">
      <c r="A194" s="75">
        <f t="shared" si="38"/>
        <v>134</v>
      </c>
      <c r="B194" s="292" t="s">
        <v>1642</v>
      </c>
      <c r="C194" s="73" t="str">
        <f t="shared" si="36"/>
        <v>Farol exterior 100w</v>
      </c>
      <c r="D194" s="140" t="str">
        <f t="shared" si="37"/>
        <v>Un</v>
      </c>
      <c r="E194" s="118"/>
      <c r="G194" s="372" t="s">
        <v>1647</v>
      </c>
      <c r="H194" s="370" t="s">
        <v>1458</v>
      </c>
      <c r="I194" s="134"/>
      <c r="J194" s="201"/>
    </row>
    <row r="195" spans="1:10" ht="20.100000000000001" customHeight="1" x14ac:dyDescent="0.25">
      <c r="A195" s="75">
        <f t="shared" si="38"/>
        <v>134</v>
      </c>
      <c r="B195" s="292" t="s">
        <v>1277</v>
      </c>
      <c r="C195" s="73" t="str">
        <f t="shared" si="36"/>
        <v>Luminarias</v>
      </c>
      <c r="D195" s="140">
        <f t="shared" si="37"/>
        <v>0</v>
      </c>
      <c r="E195" s="118"/>
      <c r="G195" s="315" t="s">
        <v>1398</v>
      </c>
      <c r="H195" s="370"/>
      <c r="I195" s="134"/>
      <c r="J195" s="201"/>
    </row>
    <row r="196" spans="1:10" ht="20.100000000000001" customHeight="1" x14ac:dyDescent="0.25">
      <c r="A196" s="75">
        <f t="shared" si="38"/>
        <v>135</v>
      </c>
      <c r="B196" s="292" t="s">
        <v>1648</v>
      </c>
      <c r="C196" s="73" t="str">
        <f t="shared" si="36"/>
        <v>Tubos LED .18w Luz Dia</v>
      </c>
      <c r="D196" s="140" t="str">
        <f t="shared" si="37"/>
        <v>Un</v>
      </c>
      <c r="E196" s="118"/>
      <c r="G196" s="315" t="s">
        <v>1650</v>
      </c>
      <c r="H196" s="370" t="s">
        <v>1458</v>
      </c>
      <c r="I196" s="134"/>
      <c r="J196" s="201"/>
    </row>
    <row r="197" spans="1:10" ht="20.100000000000001" customHeight="1" x14ac:dyDescent="0.25">
      <c r="A197" s="75">
        <f t="shared" si="38"/>
        <v>136</v>
      </c>
      <c r="B197" s="292" t="s">
        <v>1649</v>
      </c>
      <c r="C197" s="73" t="str">
        <f t="shared" si="36"/>
        <v>Tubos LED .24w Luz Dia</v>
      </c>
      <c r="D197" s="140" t="str">
        <f t="shared" si="37"/>
        <v>Un</v>
      </c>
      <c r="E197" s="118"/>
      <c r="G197" s="315" t="s">
        <v>1651</v>
      </c>
      <c r="H197" s="370" t="s">
        <v>1458</v>
      </c>
      <c r="I197" s="134"/>
      <c r="J197" s="201"/>
    </row>
    <row r="198" spans="1:10" ht="20.100000000000001" customHeight="1" x14ac:dyDescent="0.25">
      <c r="A198" s="75">
        <f t="shared" si="38"/>
        <v>137</v>
      </c>
      <c r="B198" s="292" t="s">
        <v>1723</v>
      </c>
      <c r="C198" s="73" t="str">
        <f t="shared" si="36"/>
        <v>Lampara led 50w</v>
      </c>
      <c r="D198" s="140" t="str">
        <f t="shared" si="37"/>
        <v>Un</v>
      </c>
      <c r="E198" s="118"/>
      <c r="G198" s="315" t="s">
        <v>1724</v>
      </c>
      <c r="H198" s="370" t="s">
        <v>1458</v>
      </c>
      <c r="I198" s="134"/>
      <c r="J198" s="201"/>
    </row>
    <row r="199" spans="1:10" ht="20.100000000000001" customHeight="1" x14ac:dyDescent="0.25">
      <c r="A199" s="75">
        <f t="shared" si="38"/>
        <v>138</v>
      </c>
      <c r="B199" s="292" t="s">
        <v>1278</v>
      </c>
      <c r="C199" s="73" t="str">
        <f t="shared" si="36"/>
        <v>Iluminación de Emergencia</v>
      </c>
      <c r="D199" s="140" t="str">
        <f t="shared" si="37"/>
        <v xml:space="preserve">Un </v>
      </c>
      <c r="E199" s="118"/>
      <c r="G199" s="315" t="s">
        <v>1399</v>
      </c>
      <c r="H199" s="370" t="s">
        <v>1459</v>
      </c>
      <c r="I199" s="134"/>
      <c r="J199" s="201"/>
    </row>
    <row r="200" spans="1:10" ht="20.100000000000001" customHeight="1" x14ac:dyDescent="0.25">
      <c r="A200" s="75">
        <f t="shared" si="38"/>
        <v>139</v>
      </c>
      <c r="B200" s="292" t="s">
        <v>1279</v>
      </c>
      <c r="C200" s="423" t="str">
        <f t="shared" si="36"/>
        <v>Ventiladores</v>
      </c>
      <c r="D200" s="140" t="str">
        <f t="shared" si="37"/>
        <v>gl</v>
      </c>
      <c r="E200" s="118"/>
      <c r="G200" s="315" t="s">
        <v>1400</v>
      </c>
      <c r="H200" s="370" t="s">
        <v>4</v>
      </c>
      <c r="I200" s="134"/>
      <c r="J200" s="201"/>
    </row>
    <row r="201" spans="1:10" ht="20.100000000000001" customHeight="1" x14ac:dyDescent="0.25">
      <c r="A201" s="75">
        <f t="shared" si="38"/>
        <v>139</v>
      </c>
      <c r="B201" s="292" t="s">
        <v>1280</v>
      </c>
      <c r="C201" s="423" t="str">
        <f t="shared" si="36"/>
        <v>Otros Artefactos</v>
      </c>
      <c r="D201" s="140">
        <f t="shared" si="37"/>
        <v>0</v>
      </c>
      <c r="E201" s="118"/>
      <c r="G201" s="315" t="s">
        <v>1401</v>
      </c>
      <c r="H201" s="370"/>
      <c r="I201" s="134"/>
      <c r="J201" s="201"/>
    </row>
    <row r="202" spans="1:10" ht="20.100000000000001" customHeight="1" x14ac:dyDescent="0.25">
      <c r="A202" s="75">
        <f t="shared" si="38"/>
        <v>140</v>
      </c>
      <c r="B202" s="292" t="s">
        <v>1532</v>
      </c>
      <c r="C202" s="73" t="str">
        <f t="shared" si="36"/>
        <v>TERMOTANQUE ELECTRICO 80 lts</v>
      </c>
      <c r="D202" s="140" t="str">
        <f t="shared" si="37"/>
        <v>Un</v>
      </c>
      <c r="E202" s="118"/>
      <c r="G202" s="372" t="s">
        <v>1725</v>
      </c>
      <c r="H202" s="373" t="s">
        <v>1458</v>
      </c>
      <c r="I202" s="134"/>
      <c r="J202" s="201"/>
    </row>
    <row r="203" spans="1:10" ht="20.100000000000001" customHeight="1" x14ac:dyDescent="0.25">
      <c r="A203" s="75">
        <f t="shared" si="38"/>
        <v>141</v>
      </c>
      <c r="B203" s="292" t="s">
        <v>1533</v>
      </c>
      <c r="C203" s="73" t="str">
        <f t="shared" si="36"/>
        <v>TERMOTANQUE ELECTRICO 60 lts</v>
      </c>
      <c r="D203" s="140" t="str">
        <f t="shared" si="37"/>
        <v>Un</v>
      </c>
      <c r="E203" s="118"/>
      <c r="G203" s="372" t="s">
        <v>1726</v>
      </c>
      <c r="H203" s="373" t="s">
        <v>1458</v>
      </c>
      <c r="I203" s="134"/>
      <c r="J203" s="201"/>
    </row>
    <row r="204" spans="1:10" ht="20.100000000000001" customHeight="1" x14ac:dyDescent="0.25">
      <c r="A204" s="75">
        <f t="shared" si="38"/>
        <v>142</v>
      </c>
      <c r="B204" s="292" t="s">
        <v>1534</v>
      </c>
      <c r="C204" s="73" t="str">
        <f t="shared" si="36"/>
        <v>Freezer</v>
      </c>
      <c r="D204" s="140" t="str">
        <f t="shared" si="37"/>
        <v>Un</v>
      </c>
      <c r="E204" s="118"/>
      <c r="G204" s="372" t="s">
        <v>1727</v>
      </c>
      <c r="H204" s="373" t="s">
        <v>1458</v>
      </c>
      <c r="I204" s="134"/>
      <c r="J204" s="201"/>
    </row>
    <row r="205" spans="1:10" ht="20.100000000000001" customHeight="1" thickBot="1" x14ac:dyDescent="0.3">
      <c r="A205" s="75">
        <f t="shared" si="38"/>
        <v>143</v>
      </c>
      <c r="B205" s="292" t="s">
        <v>1535</v>
      </c>
      <c r="C205" s="73" t="str">
        <f t="shared" ref="C205:C272" si="47">IFERROR(VLOOKUP(J205,Tabla_Items,2,FALSE),G205)</f>
        <v>Heladera</v>
      </c>
      <c r="D205" s="140" t="str">
        <f t="shared" ref="D205:D272" si="48">IFERROR(VLOOKUP(J205,Tabla_Items,3,FALSE),H205)</f>
        <v>Un</v>
      </c>
      <c r="E205" s="118"/>
      <c r="G205" s="374" t="s">
        <v>1652</v>
      </c>
      <c r="H205" s="375" t="s">
        <v>1458</v>
      </c>
      <c r="I205" s="134"/>
      <c r="J205" s="201"/>
    </row>
    <row r="206" spans="1:10" ht="20.100000000000001" customHeight="1" thickBot="1" x14ac:dyDescent="0.3">
      <c r="A206" s="75">
        <f t="shared" si="38"/>
        <v>143</v>
      </c>
      <c r="B206" s="287" t="s">
        <v>1572</v>
      </c>
      <c r="C206" s="73" t="str">
        <f t="shared" si="47"/>
        <v>INSTALACIÓN SANITARIA</v>
      </c>
      <c r="D206" s="140">
        <f t="shared" si="48"/>
        <v>0</v>
      </c>
      <c r="E206" s="118"/>
      <c r="G206" s="390" t="s">
        <v>1536</v>
      </c>
      <c r="H206" s="344"/>
      <c r="I206" s="134"/>
      <c r="J206" s="201"/>
    </row>
    <row r="207" spans="1:10" ht="20.100000000000001" customHeight="1" x14ac:dyDescent="0.25">
      <c r="A207" s="75">
        <f t="shared" si="38"/>
        <v>143</v>
      </c>
      <c r="B207" s="289" t="s">
        <v>1281</v>
      </c>
      <c r="C207" s="73" t="str">
        <f t="shared" si="47"/>
        <v>Instalación base de cloacas, caños, cámaras</v>
      </c>
      <c r="D207" s="140">
        <f t="shared" si="48"/>
        <v>0</v>
      </c>
      <c r="E207" s="118"/>
      <c r="G207" s="376" t="s">
        <v>1402</v>
      </c>
      <c r="H207" s="351"/>
      <c r="I207" s="134"/>
      <c r="J207" s="201"/>
    </row>
    <row r="208" spans="1:10" ht="20.100000000000001" customHeight="1" x14ac:dyDescent="0.25">
      <c r="A208" s="75">
        <f t="shared" si="38"/>
        <v>144</v>
      </c>
      <c r="B208" s="289" t="s">
        <v>1282</v>
      </c>
      <c r="C208" s="73" t="str">
        <f t="shared" ref="C208:C211" si="49">IFERROR(VLOOKUP(J208,Tabla_Items,2,FALSE),G208)</f>
        <v>Excavaciones</v>
      </c>
      <c r="D208" s="140" t="str">
        <f t="shared" ref="D208:D211" si="50">IFERROR(VLOOKUP(J208,Tabla_Items,3,FALSE),H208)</f>
        <v>m3</v>
      </c>
      <c r="E208" s="118"/>
      <c r="G208" s="330" t="s">
        <v>1403</v>
      </c>
      <c r="H208" s="343" t="s">
        <v>5</v>
      </c>
      <c r="I208" s="134"/>
      <c r="J208" s="201"/>
    </row>
    <row r="209" spans="1:10" ht="20.100000000000001" customHeight="1" x14ac:dyDescent="0.25">
      <c r="A209" s="75">
        <f t="shared" si="38"/>
        <v>145</v>
      </c>
      <c r="B209" s="289" t="s">
        <v>1283</v>
      </c>
      <c r="C209" s="73" t="str">
        <f t="shared" si="49"/>
        <v>Rellenos de Tierra</v>
      </c>
      <c r="D209" s="140" t="str">
        <f t="shared" si="50"/>
        <v>m3</v>
      </c>
      <c r="E209" s="118"/>
      <c r="G209" s="377" t="s">
        <v>1404</v>
      </c>
      <c r="H209" s="343" t="s">
        <v>5</v>
      </c>
      <c r="I209" s="134"/>
      <c r="J209" s="201"/>
    </row>
    <row r="210" spans="1:10" ht="20.100000000000001" customHeight="1" x14ac:dyDescent="0.25">
      <c r="A210" s="75">
        <f t="shared" si="38"/>
        <v>146</v>
      </c>
      <c r="B210" s="289" t="s">
        <v>1284</v>
      </c>
      <c r="C210" s="73" t="str">
        <f t="shared" si="49"/>
        <v>Revoques de cámaras de inspección y receptáculos</v>
      </c>
      <c r="D210" s="140" t="str">
        <f t="shared" si="50"/>
        <v>m2</v>
      </c>
      <c r="E210" s="118"/>
      <c r="G210" s="377" t="s">
        <v>1405</v>
      </c>
      <c r="H210" s="343" t="s">
        <v>6</v>
      </c>
      <c r="I210" s="134"/>
      <c r="J210" s="201"/>
    </row>
    <row r="211" spans="1:10" ht="20.100000000000001" customHeight="1" x14ac:dyDescent="0.25">
      <c r="A211" s="75">
        <f t="shared" si="38"/>
        <v>147</v>
      </c>
      <c r="B211" s="289" t="s">
        <v>1285</v>
      </c>
      <c r="C211" s="73" t="str">
        <f t="shared" si="49"/>
        <v>Cámaras y receptáculos</v>
      </c>
      <c r="D211" s="140" t="str">
        <f t="shared" si="50"/>
        <v>gl</v>
      </c>
      <c r="E211" s="118"/>
      <c r="G211" s="377" t="s">
        <v>1406</v>
      </c>
      <c r="H211" s="343" t="s">
        <v>4</v>
      </c>
      <c r="I211" s="134"/>
      <c r="J211" s="201"/>
    </row>
    <row r="212" spans="1:10" ht="20.100000000000001" customHeight="1" x14ac:dyDescent="0.25">
      <c r="A212" s="75">
        <f t="shared" si="38"/>
        <v>147</v>
      </c>
      <c r="B212" s="289" t="s">
        <v>1286</v>
      </c>
      <c r="C212" s="73" t="str">
        <f t="shared" si="47"/>
        <v>Cañerías, piezas y accesorios</v>
      </c>
      <c r="D212" s="140">
        <f t="shared" si="48"/>
        <v>0</v>
      </c>
      <c r="E212" s="118"/>
      <c r="G212" s="377" t="s">
        <v>1407</v>
      </c>
      <c r="H212" s="343"/>
      <c r="I212" s="134"/>
      <c r="J212" s="201"/>
    </row>
    <row r="213" spans="1:10" ht="20.100000000000001" customHeight="1" x14ac:dyDescent="0.25">
      <c r="A213" s="75">
        <f t="shared" si="38"/>
        <v>148</v>
      </c>
      <c r="B213" s="289" t="s">
        <v>1538</v>
      </c>
      <c r="C213" s="73" t="str">
        <f t="shared" si="47"/>
        <v>Caño PVC Ø 160</v>
      </c>
      <c r="D213" s="140" t="str">
        <f t="shared" si="48"/>
        <v>ml</v>
      </c>
      <c r="E213" s="118"/>
      <c r="G213" s="357" t="s">
        <v>1657</v>
      </c>
      <c r="H213" s="353" t="s">
        <v>606</v>
      </c>
      <c r="I213" s="134"/>
      <c r="J213" s="201"/>
    </row>
    <row r="214" spans="1:10" ht="20.100000000000001" customHeight="1" x14ac:dyDescent="0.25">
      <c r="A214" s="75">
        <f t="shared" si="38"/>
        <v>149</v>
      </c>
      <c r="B214" s="289" t="s">
        <v>1539</v>
      </c>
      <c r="C214" s="73" t="str">
        <f t="shared" si="47"/>
        <v>Caño PVC Ø 110  (incluido caños de ventilacion y desague pluvial)</v>
      </c>
      <c r="D214" s="140" t="str">
        <f t="shared" si="48"/>
        <v>ml</v>
      </c>
      <c r="E214" s="118"/>
      <c r="G214" s="357" t="s">
        <v>1658</v>
      </c>
      <c r="H214" s="353" t="s">
        <v>606</v>
      </c>
      <c r="I214" s="134"/>
      <c r="J214" s="201"/>
    </row>
    <row r="215" spans="1:10" ht="20.100000000000001" customHeight="1" x14ac:dyDescent="0.25">
      <c r="A215" s="75">
        <f t="shared" si="38"/>
        <v>150</v>
      </c>
      <c r="B215" s="289" t="s">
        <v>1540</v>
      </c>
      <c r="C215" s="73" t="str">
        <f t="shared" ref="C215:C217" si="51">IFERROR(VLOOKUP(J215,Tabla_Items,2,FALSE),G215)</f>
        <v>Caño PVC Ø 63</v>
      </c>
      <c r="D215" s="140" t="str">
        <f t="shared" ref="D215:D217" si="52">IFERROR(VLOOKUP(J215,Tabla_Items,3,FALSE),H215)</f>
        <v>ml</v>
      </c>
      <c r="E215" s="118"/>
      <c r="G215" s="357" t="s">
        <v>1659</v>
      </c>
      <c r="H215" s="343" t="s">
        <v>606</v>
      </c>
      <c r="I215" s="134"/>
      <c r="J215" s="201"/>
    </row>
    <row r="216" spans="1:10" ht="20.100000000000001" customHeight="1" x14ac:dyDescent="0.25">
      <c r="A216" s="75">
        <f t="shared" si="38"/>
        <v>151</v>
      </c>
      <c r="B216" s="289" t="s">
        <v>1653</v>
      </c>
      <c r="C216" s="73" t="str">
        <f t="shared" si="51"/>
        <v>Caño PVC Ø 40</v>
      </c>
      <c r="D216" s="140" t="str">
        <f t="shared" si="52"/>
        <v>ml</v>
      </c>
      <c r="E216" s="118"/>
      <c r="G216" s="357" t="s">
        <v>1660</v>
      </c>
      <c r="H216" s="343" t="s">
        <v>606</v>
      </c>
      <c r="I216" s="134"/>
      <c r="J216" s="201"/>
    </row>
    <row r="217" spans="1:10" ht="20.100000000000001" customHeight="1" x14ac:dyDescent="0.25">
      <c r="A217" s="75">
        <f t="shared" si="38"/>
        <v>152</v>
      </c>
      <c r="B217" s="289" t="s">
        <v>1654</v>
      </c>
      <c r="C217" s="73" t="str">
        <f t="shared" si="51"/>
        <v>Bocas de Acceso</v>
      </c>
      <c r="D217" s="140" t="str">
        <f t="shared" si="52"/>
        <v>Un</v>
      </c>
      <c r="E217" s="118"/>
      <c r="G217" s="357" t="s">
        <v>1661</v>
      </c>
      <c r="H217" s="343" t="s">
        <v>1458</v>
      </c>
      <c r="I217" s="134"/>
      <c r="J217" s="201"/>
    </row>
    <row r="218" spans="1:10" ht="20.100000000000001" customHeight="1" x14ac:dyDescent="0.25">
      <c r="A218" s="75">
        <f t="shared" si="38"/>
        <v>153</v>
      </c>
      <c r="B218" s="289" t="s">
        <v>1655</v>
      </c>
      <c r="C218" s="73" t="str">
        <f t="shared" si="47"/>
        <v>Bocas de Inspección</v>
      </c>
      <c r="D218" s="140" t="str">
        <f t="shared" si="48"/>
        <v>Un</v>
      </c>
      <c r="E218" s="118"/>
      <c r="G218" s="357" t="s">
        <v>1662</v>
      </c>
      <c r="H218" s="343" t="s">
        <v>1458</v>
      </c>
      <c r="I218" s="134"/>
      <c r="J218" s="201"/>
    </row>
    <row r="219" spans="1:10" ht="20.100000000000001" customHeight="1" x14ac:dyDescent="0.25">
      <c r="A219" s="75">
        <f t="shared" ref="A219:A282" si="53">IF(D219=0,A218,A218+1)</f>
        <v>154</v>
      </c>
      <c r="B219" s="289" t="s">
        <v>1656</v>
      </c>
      <c r="C219" s="73" t="str">
        <f t="shared" si="47"/>
        <v>Pileta de piso</v>
      </c>
      <c r="D219" s="140" t="str">
        <f t="shared" si="48"/>
        <v>Un</v>
      </c>
      <c r="E219" s="118"/>
      <c r="G219" s="357" t="s">
        <v>1663</v>
      </c>
      <c r="H219" s="343" t="s">
        <v>1458</v>
      </c>
      <c r="I219" s="134"/>
      <c r="J219" s="201"/>
    </row>
    <row r="220" spans="1:10" ht="20.100000000000001" customHeight="1" x14ac:dyDescent="0.25">
      <c r="A220" s="75">
        <f t="shared" si="53"/>
        <v>154</v>
      </c>
      <c r="B220" s="289" t="s">
        <v>1287</v>
      </c>
      <c r="C220" s="73" t="str">
        <f t="shared" si="47"/>
        <v>Ventilacion</v>
      </c>
      <c r="D220" s="140">
        <f t="shared" si="48"/>
        <v>0</v>
      </c>
      <c r="E220" s="118"/>
      <c r="G220" s="357" t="s">
        <v>1580</v>
      </c>
      <c r="H220" s="353"/>
      <c r="I220" s="134"/>
      <c r="J220" s="201"/>
    </row>
    <row r="221" spans="1:10" ht="20.100000000000001" customHeight="1" x14ac:dyDescent="0.25">
      <c r="A221" s="75">
        <f t="shared" si="53"/>
        <v>155</v>
      </c>
      <c r="B221" s="292" t="s">
        <v>1288</v>
      </c>
      <c r="C221" s="73" t="str">
        <f t="shared" si="47"/>
        <v>Cañerías de P.V.C. y Accesorios</v>
      </c>
      <c r="D221" s="140" t="str">
        <f t="shared" si="48"/>
        <v>ml</v>
      </c>
      <c r="E221" s="118"/>
      <c r="G221" s="378" t="s">
        <v>1537</v>
      </c>
      <c r="H221" s="343" t="s">
        <v>606</v>
      </c>
      <c r="I221" s="134"/>
      <c r="J221" s="201"/>
    </row>
    <row r="222" spans="1:10" ht="20.100000000000001" customHeight="1" x14ac:dyDescent="0.25">
      <c r="A222" s="75">
        <f t="shared" si="53"/>
        <v>155</v>
      </c>
      <c r="B222" s="292" t="s">
        <v>1289</v>
      </c>
      <c r="C222" s="73" t="str">
        <f t="shared" si="47"/>
        <v>Dispositivos de tratamiento de efluentes y otros</v>
      </c>
      <c r="D222" s="140">
        <f t="shared" si="48"/>
        <v>0</v>
      </c>
      <c r="E222" s="118"/>
      <c r="G222" s="379" t="s">
        <v>1664</v>
      </c>
      <c r="H222" s="343"/>
      <c r="I222" s="134"/>
      <c r="J222" s="201"/>
    </row>
    <row r="223" spans="1:10" ht="20.100000000000001" customHeight="1" x14ac:dyDescent="0.25">
      <c r="A223" s="75">
        <f t="shared" si="53"/>
        <v>156</v>
      </c>
      <c r="B223" s="292" t="s">
        <v>1728</v>
      </c>
      <c r="C223" s="73" t="str">
        <f t="shared" si="47"/>
        <v>Tratamiento de Efluentes</v>
      </c>
      <c r="D223" s="140" t="str">
        <f t="shared" si="48"/>
        <v>gl</v>
      </c>
      <c r="E223" s="118"/>
      <c r="G223" s="378" t="s">
        <v>1731</v>
      </c>
      <c r="H223" s="343" t="s">
        <v>4</v>
      </c>
      <c r="I223" s="134"/>
      <c r="J223" s="201"/>
    </row>
    <row r="224" spans="1:10" ht="20.100000000000001" customHeight="1" x14ac:dyDescent="0.25">
      <c r="A224" s="75">
        <f t="shared" si="53"/>
        <v>157</v>
      </c>
      <c r="B224" s="292" t="s">
        <v>1729</v>
      </c>
      <c r="C224" s="73" t="str">
        <f t="shared" si="47"/>
        <v xml:space="preserve">Cámara séptica </v>
      </c>
      <c r="D224" s="140" t="str">
        <f t="shared" si="48"/>
        <v>gl</v>
      </c>
      <c r="E224" s="118"/>
      <c r="G224" s="378" t="s">
        <v>1732</v>
      </c>
      <c r="H224" s="343" t="s">
        <v>4</v>
      </c>
      <c r="I224" s="134"/>
      <c r="J224" s="201"/>
    </row>
    <row r="225" spans="1:10" ht="20.100000000000001" customHeight="1" x14ac:dyDescent="0.25">
      <c r="A225" s="75">
        <f t="shared" si="53"/>
        <v>158</v>
      </c>
      <c r="B225" s="292" t="s">
        <v>1730</v>
      </c>
      <c r="C225" s="73" t="str">
        <f t="shared" si="47"/>
        <v>Pozos Absorbentes y Conexiones</v>
      </c>
      <c r="D225" s="140" t="str">
        <f t="shared" si="48"/>
        <v>gl</v>
      </c>
      <c r="E225" s="118"/>
      <c r="G225" s="378" t="s">
        <v>1733</v>
      </c>
      <c r="H225" s="343" t="s">
        <v>4</v>
      </c>
      <c r="I225" s="134"/>
      <c r="J225" s="201"/>
    </row>
    <row r="226" spans="1:10" ht="20.100000000000001" customHeight="1" x14ac:dyDescent="0.25">
      <c r="A226" s="75">
        <f t="shared" si="53"/>
        <v>159</v>
      </c>
      <c r="B226" s="292" t="s">
        <v>1665</v>
      </c>
      <c r="C226" s="73" t="str">
        <f t="shared" si="47"/>
        <v>Interceptores de grasas y aceites</v>
      </c>
      <c r="D226" s="140" t="str">
        <f t="shared" si="48"/>
        <v>Un.</v>
      </c>
      <c r="E226" s="118"/>
      <c r="G226" s="378" t="s">
        <v>1408</v>
      </c>
      <c r="H226" s="343" t="s">
        <v>1581</v>
      </c>
      <c r="I226" s="134"/>
      <c r="J226" s="201"/>
    </row>
    <row r="227" spans="1:10" ht="20.100000000000001" customHeight="1" x14ac:dyDescent="0.25">
      <c r="A227" s="75">
        <f t="shared" si="53"/>
        <v>159</v>
      </c>
      <c r="B227" s="289" t="s">
        <v>1290</v>
      </c>
      <c r="C227" s="73" t="str">
        <f t="shared" si="47"/>
        <v>Cañería distribución agua fría-caliente</v>
      </c>
      <c r="D227" s="140">
        <f t="shared" si="48"/>
        <v>0</v>
      </c>
      <c r="E227" s="118"/>
      <c r="G227" s="380" t="s">
        <v>1409</v>
      </c>
      <c r="H227" s="343"/>
      <c r="I227" s="134"/>
      <c r="J227" s="201"/>
    </row>
    <row r="228" spans="1:10" ht="20.100000000000001" customHeight="1" x14ac:dyDescent="0.25">
      <c r="A228" s="75">
        <f t="shared" si="53"/>
        <v>160</v>
      </c>
      <c r="B228" s="292" t="s">
        <v>1291</v>
      </c>
      <c r="C228" s="73" t="str">
        <f t="shared" si="47"/>
        <v>Piezas especiales</v>
      </c>
      <c r="D228" s="140" t="str">
        <f t="shared" si="48"/>
        <v>gl</v>
      </c>
      <c r="E228" s="118"/>
      <c r="G228" s="378" t="s">
        <v>1410</v>
      </c>
      <c r="H228" s="343" t="s">
        <v>4</v>
      </c>
      <c r="I228" s="134"/>
      <c r="J228" s="201"/>
    </row>
    <row r="229" spans="1:10" ht="20.100000000000001" customHeight="1" x14ac:dyDescent="0.25">
      <c r="A229" s="75">
        <f t="shared" si="53"/>
        <v>160</v>
      </c>
      <c r="B229" s="292" t="s">
        <v>1292</v>
      </c>
      <c r="C229" s="73" t="str">
        <f t="shared" ref="C229" si="54">IFERROR(VLOOKUP(J229,Tabla_Items,2,FALSE),G229)</f>
        <v>Cañerías para distribución de agua</v>
      </c>
      <c r="D229" s="140">
        <f t="shared" ref="D229" si="55">IFERROR(VLOOKUP(J229,Tabla_Items,3,FALSE),H229)</f>
        <v>0</v>
      </c>
      <c r="E229" s="118"/>
      <c r="G229" s="378" t="s">
        <v>1411</v>
      </c>
      <c r="H229" s="343"/>
      <c r="I229" s="134"/>
      <c r="J229" s="201"/>
    </row>
    <row r="230" spans="1:10" ht="20.100000000000001" customHeight="1" x14ac:dyDescent="0.25">
      <c r="A230" s="75">
        <f t="shared" si="53"/>
        <v>161</v>
      </c>
      <c r="B230" s="292" t="s">
        <v>1543</v>
      </c>
      <c r="C230" s="73" t="str">
        <f t="shared" si="47"/>
        <v>Caño Acqua Fusion Ø 75mm</v>
      </c>
      <c r="D230" s="140" t="str">
        <f t="shared" si="48"/>
        <v>ml</v>
      </c>
      <c r="E230" s="118"/>
      <c r="G230" s="378" t="s">
        <v>1735</v>
      </c>
      <c r="H230" s="343" t="s">
        <v>606</v>
      </c>
      <c r="I230" s="134"/>
      <c r="J230" s="201"/>
    </row>
    <row r="231" spans="1:10" ht="20.100000000000001" customHeight="1" x14ac:dyDescent="0.25">
      <c r="A231" s="75">
        <f t="shared" si="53"/>
        <v>162</v>
      </c>
      <c r="B231" s="292" t="s">
        <v>1544</v>
      </c>
      <c r="C231" s="73" t="str">
        <f t="shared" si="47"/>
        <v>Caño Acqua Fusion Ø 63mm- P/colector</v>
      </c>
      <c r="D231" s="140" t="str">
        <f t="shared" si="48"/>
        <v>ml</v>
      </c>
      <c r="E231" s="118"/>
      <c r="G231" s="378" t="s">
        <v>1736</v>
      </c>
      <c r="H231" s="343" t="s">
        <v>606</v>
      </c>
      <c r="I231" s="134"/>
      <c r="J231" s="201"/>
    </row>
    <row r="232" spans="1:10" ht="20.100000000000001" customHeight="1" x14ac:dyDescent="0.25">
      <c r="A232" s="75">
        <f t="shared" si="53"/>
        <v>163</v>
      </c>
      <c r="B232" s="292" t="s">
        <v>1545</v>
      </c>
      <c r="C232" s="73" t="str">
        <f t="shared" si="47"/>
        <v>Caño Acqua Fusion Ø 50mm</v>
      </c>
      <c r="D232" s="140" t="str">
        <f t="shared" si="48"/>
        <v>ml</v>
      </c>
      <c r="E232" s="118"/>
      <c r="G232" s="378" t="s">
        <v>1737</v>
      </c>
      <c r="H232" s="343" t="s">
        <v>606</v>
      </c>
      <c r="I232" s="134"/>
      <c r="J232" s="201"/>
    </row>
    <row r="233" spans="1:10" ht="20.100000000000001" customHeight="1" x14ac:dyDescent="0.25">
      <c r="A233" s="75">
        <f t="shared" si="53"/>
        <v>164</v>
      </c>
      <c r="B233" s="292" t="s">
        <v>1546</v>
      </c>
      <c r="C233" s="73" t="str">
        <f t="shared" si="47"/>
        <v>Caño Acqua Fusion Ø40mm</v>
      </c>
      <c r="D233" s="140" t="str">
        <f t="shared" si="48"/>
        <v>ml</v>
      </c>
      <c r="E233" s="118"/>
      <c r="G233" s="378" t="s">
        <v>1738</v>
      </c>
      <c r="H233" s="343" t="s">
        <v>606</v>
      </c>
      <c r="I233" s="134"/>
      <c r="J233" s="201"/>
    </row>
    <row r="234" spans="1:10" ht="20.100000000000001" customHeight="1" x14ac:dyDescent="0.25">
      <c r="A234" s="75">
        <f t="shared" si="53"/>
        <v>165</v>
      </c>
      <c r="B234" s="292" t="s">
        <v>1547</v>
      </c>
      <c r="C234" s="73" t="str">
        <f t="shared" si="47"/>
        <v>Caño Acqua Fusion Ø 32mm</v>
      </c>
      <c r="D234" s="140" t="str">
        <f t="shared" si="48"/>
        <v>ml</v>
      </c>
      <c r="E234" s="118"/>
      <c r="G234" s="378" t="s">
        <v>1739</v>
      </c>
      <c r="H234" s="343" t="s">
        <v>606</v>
      </c>
      <c r="I234" s="134"/>
      <c r="J234" s="201"/>
    </row>
    <row r="235" spans="1:10" ht="20.100000000000001" customHeight="1" x14ac:dyDescent="0.25">
      <c r="A235" s="75">
        <f t="shared" si="53"/>
        <v>166</v>
      </c>
      <c r="B235" s="292" t="s">
        <v>1548</v>
      </c>
      <c r="C235" s="73" t="str">
        <f t="shared" si="47"/>
        <v>Caño Acqua Fusion Ø 25mm</v>
      </c>
      <c r="D235" s="140" t="str">
        <f t="shared" si="48"/>
        <v>ml</v>
      </c>
      <c r="E235" s="118"/>
      <c r="G235" s="378" t="s">
        <v>1740</v>
      </c>
      <c r="H235" s="343" t="s">
        <v>606</v>
      </c>
      <c r="I235" s="134"/>
      <c r="J235" s="201"/>
    </row>
    <row r="236" spans="1:10" ht="20.100000000000001" customHeight="1" x14ac:dyDescent="0.25">
      <c r="A236" s="75">
        <f t="shared" si="53"/>
        <v>167</v>
      </c>
      <c r="B236" s="292" t="s">
        <v>1549</v>
      </c>
      <c r="C236" s="73" t="str">
        <f t="shared" si="47"/>
        <v>Caño AcquaØ 20mm</v>
      </c>
      <c r="D236" s="140" t="str">
        <f t="shared" si="48"/>
        <v>ml</v>
      </c>
      <c r="E236" s="118"/>
      <c r="G236" s="378" t="s">
        <v>1541</v>
      </c>
      <c r="H236" s="343" t="s">
        <v>606</v>
      </c>
      <c r="I236" s="134"/>
      <c r="J236" s="201"/>
    </row>
    <row r="237" spans="1:10" ht="20.100000000000001" customHeight="1" x14ac:dyDescent="0.25">
      <c r="A237" s="75">
        <f t="shared" si="53"/>
        <v>168</v>
      </c>
      <c r="B237" s="292" t="s">
        <v>1734</v>
      </c>
      <c r="C237" s="73" t="str">
        <f t="shared" si="47"/>
        <v>Varios</v>
      </c>
      <c r="D237" s="140" t="str">
        <f t="shared" si="48"/>
        <v>gl</v>
      </c>
      <c r="E237" s="118"/>
      <c r="G237" s="378" t="s">
        <v>1666</v>
      </c>
      <c r="H237" s="343" t="s">
        <v>4</v>
      </c>
      <c r="I237" s="134"/>
      <c r="J237" s="201"/>
    </row>
    <row r="238" spans="1:10" ht="20.100000000000001" customHeight="1" x14ac:dyDescent="0.25">
      <c r="A238" s="75">
        <f t="shared" si="53"/>
        <v>169</v>
      </c>
      <c r="B238" s="292" t="s">
        <v>1293</v>
      </c>
      <c r="C238" s="73" t="str">
        <f t="shared" si="47"/>
        <v>Revestimientos de cañerías</v>
      </c>
      <c r="D238" s="140" t="str">
        <f t="shared" si="48"/>
        <v>ml</v>
      </c>
      <c r="E238" s="118"/>
      <c r="G238" s="378" t="s">
        <v>1542</v>
      </c>
      <c r="H238" s="343" t="s">
        <v>606</v>
      </c>
      <c r="I238" s="134"/>
      <c r="J238" s="201"/>
    </row>
    <row r="239" spans="1:10" ht="20.100000000000001" customHeight="1" x14ac:dyDescent="0.25">
      <c r="A239" s="75">
        <f t="shared" si="53"/>
        <v>169</v>
      </c>
      <c r="B239" s="292" t="s">
        <v>1294</v>
      </c>
      <c r="C239" s="73" t="str">
        <f t="shared" si="47"/>
        <v>Tanque de reserva y Bombeo</v>
      </c>
      <c r="D239" s="140">
        <f t="shared" si="48"/>
        <v>0</v>
      </c>
      <c r="E239" s="118"/>
      <c r="G239" s="379" t="s">
        <v>1412</v>
      </c>
      <c r="H239" s="343"/>
      <c r="I239" s="134"/>
      <c r="J239" s="201"/>
    </row>
    <row r="240" spans="1:10" ht="20.100000000000001" customHeight="1" x14ac:dyDescent="0.25">
      <c r="A240" s="75">
        <f t="shared" si="53"/>
        <v>170</v>
      </c>
      <c r="B240" s="292" t="s">
        <v>1295</v>
      </c>
      <c r="C240" s="73" t="str">
        <f t="shared" si="47"/>
        <v>Tanques de Reserva</v>
      </c>
      <c r="D240" s="140" t="str">
        <f t="shared" si="48"/>
        <v>Un</v>
      </c>
      <c r="E240" s="118"/>
      <c r="G240" s="378" t="s">
        <v>1550</v>
      </c>
      <c r="H240" s="343" t="s">
        <v>1458</v>
      </c>
      <c r="I240" s="134"/>
      <c r="J240" s="201"/>
    </row>
    <row r="241" spans="1:10" ht="20.100000000000001" customHeight="1" x14ac:dyDescent="0.25">
      <c r="A241" s="75">
        <f t="shared" si="53"/>
        <v>171</v>
      </c>
      <c r="B241" s="292" t="s">
        <v>1296</v>
      </c>
      <c r="C241" s="73" t="str">
        <f t="shared" si="47"/>
        <v>Tanque de bombeo</v>
      </c>
      <c r="D241" s="140" t="str">
        <f t="shared" si="48"/>
        <v>gl</v>
      </c>
      <c r="E241" s="118"/>
      <c r="G241" s="378" t="s">
        <v>1413</v>
      </c>
      <c r="H241" s="343" t="s">
        <v>4</v>
      </c>
      <c r="I241" s="134"/>
      <c r="J241" s="201"/>
    </row>
    <row r="242" spans="1:10" ht="20.100000000000001" customHeight="1" x14ac:dyDescent="0.25">
      <c r="A242" s="75">
        <f t="shared" si="53"/>
        <v>171</v>
      </c>
      <c r="B242" s="289" t="s">
        <v>1297</v>
      </c>
      <c r="C242" s="73" t="str">
        <f t="shared" si="47"/>
        <v>Artefactos sanitarios y griferia</v>
      </c>
      <c r="D242" s="140">
        <f t="shared" si="48"/>
        <v>0</v>
      </c>
      <c r="E242" s="118"/>
      <c r="G242" s="380" t="s">
        <v>1414</v>
      </c>
      <c r="H242" s="343"/>
      <c r="I242" s="134"/>
      <c r="J242" s="201"/>
    </row>
    <row r="243" spans="1:10" ht="20.100000000000001" customHeight="1" x14ac:dyDescent="0.25">
      <c r="A243" s="75">
        <f t="shared" si="53"/>
        <v>171</v>
      </c>
      <c r="B243" s="292" t="s">
        <v>1298</v>
      </c>
      <c r="C243" s="73" t="str">
        <f t="shared" si="47"/>
        <v>Artefactos y Accesorios</v>
      </c>
      <c r="D243" s="140">
        <f t="shared" si="48"/>
        <v>0</v>
      </c>
      <c r="E243" s="118"/>
      <c r="G243" s="378" t="s">
        <v>1415</v>
      </c>
      <c r="H243" s="343"/>
      <c r="I243" s="134"/>
      <c r="J243" s="201"/>
    </row>
    <row r="244" spans="1:10" ht="20.100000000000001" customHeight="1" x14ac:dyDescent="0.25">
      <c r="A244" s="75">
        <f t="shared" si="53"/>
        <v>172</v>
      </c>
      <c r="B244" s="292" t="s">
        <v>1560</v>
      </c>
      <c r="C244" s="73" t="str">
        <f t="shared" si="47"/>
        <v xml:space="preserve">Inodoro Ferrum </v>
      </c>
      <c r="D244" s="140" t="str">
        <f t="shared" si="48"/>
        <v>Un</v>
      </c>
      <c r="E244" s="118"/>
      <c r="G244" s="378" t="s">
        <v>1551</v>
      </c>
      <c r="H244" s="343" t="s">
        <v>1458</v>
      </c>
      <c r="I244" s="134"/>
      <c r="J244" s="201"/>
    </row>
    <row r="245" spans="1:10" ht="20.100000000000001" customHeight="1" x14ac:dyDescent="0.25">
      <c r="A245" s="75">
        <f t="shared" si="53"/>
        <v>173</v>
      </c>
      <c r="B245" s="292" t="s">
        <v>1561</v>
      </c>
      <c r="C245" s="73" t="str">
        <f t="shared" si="47"/>
        <v>Inodoro Ferrum discapasitado c/depósito mochila</v>
      </c>
      <c r="D245" s="140" t="str">
        <f t="shared" si="48"/>
        <v>Un</v>
      </c>
      <c r="E245" s="118"/>
      <c r="G245" s="378" t="s">
        <v>1741</v>
      </c>
      <c r="H245" s="343" t="s">
        <v>1458</v>
      </c>
      <c r="I245" s="134"/>
      <c r="J245" s="201"/>
    </row>
    <row r="246" spans="1:10" ht="20.100000000000001" customHeight="1" x14ac:dyDescent="0.25">
      <c r="A246" s="75">
        <f t="shared" si="53"/>
        <v>174</v>
      </c>
      <c r="B246" s="292" t="s">
        <v>1562</v>
      </c>
      <c r="C246" s="73" t="str">
        <f t="shared" si="47"/>
        <v xml:space="preserve">Lavatorio sin pie </v>
      </c>
      <c r="D246" s="140" t="str">
        <f t="shared" si="48"/>
        <v>Un</v>
      </c>
      <c r="E246" s="118"/>
      <c r="G246" s="378" t="s">
        <v>1552</v>
      </c>
      <c r="H246" s="343" t="s">
        <v>1458</v>
      </c>
      <c r="I246" s="134"/>
      <c r="J246" s="201"/>
    </row>
    <row r="247" spans="1:10" ht="20.100000000000001" customHeight="1" x14ac:dyDescent="0.25">
      <c r="A247" s="75">
        <f t="shared" si="53"/>
        <v>175</v>
      </c>
      <c r="B247" s="292" t="s">
        <v>1563</v>
      </c>
      <c r="C247" s="73" t="str">
        <f t="shared" si="47"/>
        <v xml:space="preserve">Griferia FV para Lavatorio </v>
      </c>
      <c r="D247" s="140" t="str">
        <f t="shared" si="48"/>
        <v>Un</v>
      </c>
      <c r="E247" s="118"/>
      <c r="G247" s="378" t="s">
        <v>1553</v>
      </c>
      <c r="H247" s="343" t="s">
        <v>1458</v>
      </c>
      <c r="I247" s="134"/>
      <c r="J247" s="201"/>
    </row>
    <row r="248" spans="1:10" ht="20.100000000000001" customHeight="1" x14ac:dyDescent="0.25">
      <c r="A248" s="75">
        <f t="shared" si="53"/>
        <v>176</v>
      </c>
      <c r="B248" s="292" t="s">
        <v>1564</v>
      </c>
      <c r="C248" s="73" t="str">
        <f t="shared" si="47"/>
        <v>Bebedero</v>
      </c>
      <c r="D248" s="140" t="str">
        <f t="shared" si="48"/>
        <v>Un</v>
      </c>
      <c r="E248" s="118"/>
      <c r="G248" s="378" t="s">
        <v>1554</v>
      </c>
      <c r="H248" s="343" t="s">
        <v>1458</v>
      </c>
      <c r="I248" s="134"/>
      <c r="J248" s="201"/>
    </row>
    <row r="249" spans="1:10" ht="20.100000000000001" customHeight="1" x14ac:dyDescent="0.25">
      <c r="A249" s="75">
        <f t="shared" si="53"/>
        <v>177</v>
      </c>
      <c r="B249" s="292" t="s">
        <v>1565</v>
      </c>
      <c r="C249" s="73" t="str">
        <f t="shared" ref="C249" si="56">IFERROR(VLOOKUP(J249,Tabla_Items,2,FALSE),G249)</f>
        <v>Griferia FV para Lavatorio p/discapacitado</v>
      </c>
      <c r="D249" s="140" t="str">
        <f t="shared" ref="D249" si="57">IFERROR(VLOOKUP(J249,Tabla_Items,3,FALSE),H249)</f>
        <v>Un</v>
      </c>
      <c r="E249" s="118"/>
      <c r="G249" s="378" t="s">
        <v>1555</v>
      </c>
      <c r="H249" s="343" t="s">
        <v>1458</v>
      </c>
      <c r="I249" s="134"/>
      <c r="J249" s="201"/>
    </row>
    <row r="250" spans="1:10" ht="20.100000000000001" customHeight="1" x14ac:dyDescent="0.25">
      <c r="A250" s="75">
        <f t="shared" si="53"/>
        <v>178</v>
      </c>
      <c r="B250" s="292" t="s">
        <v>1566</v>
      </c>
      <c r="C250" s="73" t="str">
        <f t="shared" si="47"/>
        <v>Griferia Pileta Cocinar FV y Pileta de lavar</v>
      </c>
      <c r="D250" s="140" t="str">
        <f t="shared" si="48"/>
        <v>Un</v>
      </c>
      <c r="E250" s="118"/>
      <c r="G250" s="378" t="s">
        <v>1556</v>
      </c>
      <c r="H250" s="343" t="s">
        <v>1458</v>
      </c>
      <c r="I250" s="134"/>
      <c r="J250" s="201"/>
    </row>
    <row r="251" spans="1:10" ht="20.100000000000001" customHeight="1" x14ac:dyDescent="0.25">
      <c r="A251" s="75">
        <f t="shared" si="53"/>
        <v>179</v>
      </c>
      <c r="B251" s="292" t="s">
        <v>1567</v>
      </c>
      <c r="C251" s="73" t="str">
        <f t="shared" si="47"/>
        <v>Pileta de Cocina Acero inox.</v>
      </c>
      <c r="D251" s="140" t="str">
        <f t="shared" si="48"/>
        <v>Un</v>
      </c>
      <c r="E251" s="118"/>
      <c r="G251" s="378" t="s">
        <v>1742</v>
      </c>
      <c r="H251" s="343" t="s">
        <v>1458</v>
      </c>
      <c r="I251" s="134"/>
      <c r="J251" s="201"/>
    </row>
    <row r="252" spans="1:10" ht="20.100000000000001" customHeight="1" x14ac:dyDescent="0.25">
      <c r="A252" s="75">
        <f t="shared" si="53"/>
        <v>180</v>
      </c>
      <c r="B252" s="292" t="s">
        <v>1568</v>
      </c>
      <c r="C252" s="73" t="str">
        <f t="shared" si="47"/>
        <v xml:space="preserve">Lavabo discapasitado </v>
      </c>
      <c r="D252" s="140" t="str">
        <f t="shared" si="48"/>
        <v>Un</v>
      </c>
      <c r="E252" s="118"/>
      <c r="G252" s="378" t="s">
        <v>1743</v>
      </c>
      <c r="H252" s="343" t="s">
        <v>1458</v>
      </c>
      <c r="I252" s="134"/>
      <c r="J252" s="201"/>
    </row>
    <row r="253" spans="1:10" ht="20.100000000000001" customHeight="1" x14ac:dyDescent="0.25">
      <c r="A253" s="75">
        <f t="shared" si="53"/>
        <v>181</v>
      </c>
      <c r="B253" s="292" t="s">
        <v>1569</v>
      </c>
      <c r="C253" s="423" t="str">
        <f t="shared" ref="C253" si="58">IFERROR(VLOOKUP(J253,Tabla_Items,2,FALSE),G253)</f>
        <v>Barrales discapacitado</v>
      </c>
      <c r="D253" s="140" t="str">
        <f t="shared" ref="D253" si="59">IFERROR(VLOOKUP(J253,Tabla_Items,3,FALSE),H253)</f>
        <v>Un</v>
      </c>
      <c r="E253" s="118"/>
      <c r="G253" s="378" t="s">
        <v>1557</v>
      </c>
      <c r="H253" s="343" t="s">
        <v>1458</v>
      </c>
      <c r="I253" s="134"/>
      <c r="J253" s="201"/>
    </row>
    <row r="254" spans="1:10" ht="20.100000000000001" customHeight="1" x14ac:dyDescent="0.25">
      <c r="A254" s="75">
        <f t="shared" si="53"/>
        <v>182</v>
      </c>
      <c r="B254" s="292" t="s">
        <v>1570</v>
      </c>
      <c r="C254" s="423" t="str">
        <f t="shared" ref="C254" si="60">IFERROR(VLOOKUP(J254,Tabla_Items,2,FALSE),G254)</f>
        <v>Canillas surtidor</v>
      </c>
      <c r="D254" s="140" t="str">
        <f t="shared" ref="D254" si="61">IFERROR(VLOOKUP(J254,Tabla_Items,3,FALSE),H254)</f>
        <v>Un</v>
      </c>
      <c r="E254" s="118"/>
      <c r="G254" s="378" t="s">
        <v>1558</v>
      </c>
      <c r="H254" s="343" t="s">
        <v>1458</v>
      </c>
      <c r="I254" s="134"/>
      <c r="J254" s="201"/>
    </row>
    <row r="255" spans="1:10" ht="20.100000000000001" customHeight="1" x14ac:dyDescent="0.25">
      <c r="A255" s="75">
        <f t="shared" si="53"/>
        <v>183</v>
      </c>
      <c r="B255" s="292" t="s">
        <v>1571</v>
      </c>
      <c r="C255" s="73" t="str">
        <f t="shared" si="47"/>
        <v>Varios, Accesorios para fijacion, adhesicos, etc.</v>
      </c>
      <c r="D255" s="140" t="str">
        <f t="shared" si="48"/>
        <v>Un</v>
      </c>
      <c r="E255" s="118"/>
      <c r="G255" s="378" t="s">
        <v>1559</v>
      </c>
      <c r="H255" s="343" t="s">
        <v>1458</v>
      </c>
      <c r="I255" s="134"/>
      <c r="J255" s="201"/>
    </row>
    <row r="256" spans="1:10" ht="20.100000000000001" customHeight="1" x14ac:dyDescent="0.25">
      <c r="A256" s="75">
        <f t="shared" si="53"/>
        <v>183</v>
      </c>
      <c r="B256" s="289" t="s">
        <v>1299</v>
      </c>
      <c r="C256" s="73" t="str">
        <f t="shared" ref="C256:C269" si="62">IFERROR(VLOOKUP(J256,Tabla_Items,2,FALSE),G256)</f>
        <v>Cañería de desague pluvial</v>
      </c>
      <c r="D256" s="140">
        <f t="shared" ref="D256:D269" si="63">IFERROR(VLOOKUP(J256,Tabla_Items,3,FALSE),H256)</f>
        <v>0</v>
      </c>
      <c r="E256" s="118"/>
      <c r="G256" s="380" t="s">
        <v>1416</v>
      </c>
      <c r="H256" s="343"/>
      <c r="I256" s="134"/>
      <c r="J256" s="201"/>
    </row>
    <row r="257" spans="1:10" ht="20.100000000000001" customHeight="1" x14ac:dyDescent="0.25">
      <c r="A257" s="75">
        <f t="shared" si="53"/>
        <v>184</v>
      </c>
      <c r="B257" s="289" t="s">
        <v>1300</v>
      </c>
      <c r="C257" s="73" t="str">
        <f t="shared" si="62"/>
        <v>De P.V.C.</v>
      </c>
      <c r="D257" s="140" t="str">
        <f t="shared" si="63"/>
        <v>ml</v>
      </c>
      <c r="E257" s="118"/>
      <c r="G257" s="381" t="s">
        <v>1417</v>
      </c>
      <c r="H257" s="343" t="s">
        <v>606</v>
      </c>
      <c r="I257" s="134"/>
      <c r="J257" s="201"/>
    </row>
    <row r="258" spans="1:10" ht="20.100000000000001" customHeight="1" x14ac:dyDescent="0.25">
      <c r="A258" s="75">
        <f t="shared" si="53"/>
        <v>184</v>
      </c>
      <c r="B258" s="289" t="s">
        <v>1301</v>
      </c>
      <c r="C258" s="73" t="str">
        <f t="shared" si="62"/>
        <v>Conexión a redes externas</v>
      </c>
      <c r="D258" s="140">
        <f t="shared" si="63"/>
        <v>0</v>
      </c>
      <c r="E258" s="118"/>
      <c r="G258" s="380" t="s">
        <v>1418</v>
      </c>
      <c r="H258" s="343"/>
      <c r="I258" s="134"/>
      <c r="J258" s="201"/>
    </row>
    <row r="259" spans="1:10" ht="20.100000000000001" customHeight="1" x14ac:dyDescent="0.25">
      <c r="A259" s="75">
        <f t="shared" si="53"/>
        <v>185</v>
      </c>
      <c r="B259" s="289" t="s">
        <v>1843</v>
      </c>
      <c r="C259" s="73" t="str">
        <f t="shared" si="62"/>
        <v>Conexión de Agua</v>
      </c>
      <c r="D259" s="140" t="str">
        <f t="shared" si="63"/>
        <v>gl</v>
      </c>
      <c r="E259" s="118"/>
      <c r="G259" s="381" t="s">
        <v>1842</v>
      </c>
      <c r="H259" s="343" t="s">
        <v>4</v>
      </c>
      <c r="I259" s="134"/>
      <c r="J259" s="201"/>
    </row>
    <row r="260" spans="1:10" ht="20.100000000000001" customHeight="1" thickBot="1" x14ac:dyDescent="0.3">
      <c r="A260" s="75">
        <f t="shared" si="53"/>
        <v>186</v>
      </c>
      <c r="B260" s="289" t="s">
        <v>1848</v>
      </c>
      <c r="C260" s="73" t="str">
        <f t="shared" si="62"/>
        <v>Conexión de Cloaca</v>
      </c>
      <c r="D260" s="140" t="str">
        <f t="shared" si="63"/>
        <v>gl</v>
      </c>
      <c r="E260" s="118"/>
      <c r="G260" s="403" t="s">
        <v>1849</v>
      </c>
      <c r="H260" s="404" t="s">
        <v>4</v>
      </c>
      <c r="I260" s="134"/>
      <c r="J260" s="201"/>
    </row>
    <row r="261" spans="1:10" ht="20.100000000000001" customHeight="1" thickBot="1" x14ac:dyDescent="0.3">
      <c r="A261" s="75">
        <f t="shared" si="53"/>
        <v>186</v>
      </c>
      <c r="B261" s="294">
        <v>13</v>
      </c>
      <c r="C261" s="73" t="str">
        <f t="shared" si="62"/>
        <v xml:space="preserve"> INSTALACIÓN GAS</v>
      </c>
      <c r="D261" s="140">
        <f t="shared" si="63"/>
        <v>0</v>
      </c>
      <c r="E261" s="118"/>
      <c r="G261" s="412" t="s">
        <v>1744</v>
      </c>
      <c r="H261" s="417"/>
      <c r="I261" s="134"/>
      <c r="J261" s="201"/>
    </row>
    <row r="262" spans="1:10" ht="20.100000000000001" customHeight="1" x14ac:dyDescent="0.25">
      <c r="A262" s="75">
        <f t="shared" si="53"/>
        <v>186</v>
      </c>
      <c r="B262" s="299" t="s">
        <v>1758</v>
      </c>
      <c r="C262" s="73" t="str">
        <f t="shared" si="62"/>
        <v>Tendido de cañeria</v>
      </c>
      <c r="D262" s="140">
        <f t="shared" si="63"/>
        <v>0</v>
      </c>
      <c r="E262" s="118"/>
      <c r="G262" s="414" t="s">
        <v>1745</v>
      </c>
      <c r="H262" s="382"/>
      <c r="I262" s="134"/>
      <c r="J262" s="201"/>
    </row>
    <row r="263" spans="1:10" ht="20.100000000000001" customHeight="1" x14ac:dyDescent="0.25">
      <c r="A263" s="75">
        <f t="shared" si="53"/>
        <v>186</v>
      </c>
      <c r="B263" s="292" t="s">
        <v>1759</v>
      </c>
      <c r="C263" s="73" t="str">
        <f t="shared" si="62"/>
        <v>Cañerias y accesorios</v>
      </c>
      <c r="D263" s="140">
        <f t="shared" si="63"/>
        <v>0</v>
      </c>
      <c r="E263" s="118"/>
      <c r="G263" s="415" t="s">
        <v>1746</v>
      </c>
      <c r="H263" s="343"/>
      <c r="I263" s="134"/>
      <c r="J263" s="201"/>
    </row>
    <row r="264" spans="1:10" ht="20.100000000000001" customHeight="1" x14ac:dyDescent="0.25">
      <c r="A264" s="75">
        <f t="shared" si="53"/>
        <v>187</v>
      </c>
      <c r="B264" s="292" t="s">
        <v>1760</v>
      </c>
      <c r="C264" s="73" t="str">
        <f t="shared" si="62"/>
        <v>Cañeria 50mm</v>
      </c>
      <c r="D264" s="140" t="str">
        <f t="shared" si="63"/>
        <v>ml</v>
      </c>
      <c r="E264" s="118"/>
      <c r="G264" s="415" t="s">
        <v>1747</v>
      </c>
      <c r="H264" s="343" t="s">
        <v>606</v>
      </c>
      <c r="I264" s="134"/>
      <c r="J264" s="201"/>
    </row>
    <row r="265" spans="1:10" ht="20.100000000000001" customHeight="1" x14ac:dyDescent="0.25">
      <c r="A265" s="75">
        <f t="shared" si="53"/>
        <v>188</v>
      </c>
      <c r="B265" s="292" t="s">
        <v>1761</v>
      </c>
      <c r="C265" s="73" t="str">
        <f t="shared" si="62"/>
        <v>Cañeria 25mm</v>
      </c>
      <c r="D265" s="140" t="str">
        <f t="shared" si="63"/>
        <v>ml</v>
      </c>
      <c r="E265" s="118"/>
      <c r="G265" s="415" t="s">
        <v>1748</v>
      </c>
      <c r="H265" s="343" t="s">
        <v>606</v>
      </c>
      <c r="I265" s="134"/>
      <c r="J265" s="201"/>
    </row>
    <row r="266" spans="1:10" ht="20.100000000000001" customHeight="1" x14ac:dyDescent="0.25">
      <c r="A266" s="75">
        <f t="shared" si="53"/>
        <v>189</v>
      </c>
      <c r="B266" s="292" t="s">
        <v>1762</v>
      </c>
      <c r="C266" s="73" t="str">
        <f t="shared" si="62"/>
        <v>Protección de cañerías y accesorios</v>
      </c>
      <c r="D266" s="140" t="str">
        <f t="shared" si="63"/>
        <v>gl</v>
      </c>
      <c r="E266" s="118"/>
      <c r="G266" s="415" t="s">
        <v>1749</v>
      </c>
      <c r="H266" s="343" t="s">
        <v>4</v>
      </c>
      <c r="I266" s="134"/>
      <c r="J266" s="201"/>
    </row>
    <row r="267" spans="1:10" ht="20.100000000000001" customHeight="1" x14ac:dyDescent="0.25">
      <c r="A267" s="75">
        <f t="shared" si="53"/>
        <v>189</v>
      </c>
      <c r="B267" s="292" t="s">
        <v>1763</v>
      </c>
      <c r="C267" s="73" t="str">
        <f t="shared" si="62"/>
        <v>Reguladores y medidores</v>
      </c>
      <c r="D267" s="140">
        <f t="shared" si="63"/>
        <v>0</v>
      </c>
      <c r="E267" s="118"/>
      <c r="G267" s="415" t="s">
        <v>1750</v>
      </c>
      <c r="H267" s="343"/>
      <c r="I267" s="134"/>
      <c r="J267" s="201"/>
    </row>
    <row r="268" spans="1:10" ht="20.100000000000001" customHeight="1" x14ac:dyDescent="0.25">
      <c r="A268" s="75">
        <f t="shared" si="53"/>
        <v>190</v>
      </c>
      <c r="B268" s="292" t="s">
        <v>1764</v>
      </c>
      <c r="C268" s="73" t="str">
        <f t="shared" si="62"/>
        <v>Nicho para medidor y regulador</v>
      </c>
      <c r="D268" s="140" t="str">
        <f t="shared" si="63"/>
        <v>gl</v>
      </c>
      <c r="E268" s="118"/>
      <c r="G268" s="415" t="s">
        <v>1751</v>
      </c>
      <c r="H268" s="343" t="s">
        <v>4</v>
      </c>
      <c r="I268" s="134"/>
      <c r="J268" s="201"/>
    </row>
    <row r="269" spans="1:10" ht="20.100000000000001" customHeight="1" x14ac:dyDescent="0.25">
      <c r="A269" s="75">
        <f t="shared" si="53"/>
        <v>190</v>
      </c>
      <c r="B269" s="292" t="s">
        <v>1765</v>
      </c>
      <c r="C269" s="73" t="str">
        <f t="shared" si="62"/>
        <v>Rejillas de ventilación y conductos</v>
      </c>
      <c r="D269" s="140">
        <f t="shared" si="63"/>
        <v>0</v>
      </c>
      <c r="E269" s="118"/>
      <c r="G269" s="415" t="s">
        <v>1752</v>
      </c>
      <c r="H269" s="343"/>
      <c r="I269" s="134"/>
      <c r="J269" s="201"/>
    </row>
    <row r="270" spans="1:10" ht="20.100000000000001" customHeight="1" x14ac:dyDescent="0.25">
      <c r="A270" s="75">
        <f t="shared" si="53"/>
        <v>191</v>
      </c>
      <c r="B270" s="292" t="s">
        <v>1766</v>
      </c>
      <c r="C270" s="73" t="str">
        <f t="shared" ref="C270:C271" si="64">IFERROR(VLOOKUP(J270,Tabla_Items,2,FALSE),G270)</f>
        <v>Ventilaciones</v>
      </c>
      <c r="D270" s="140" t="str">
        <f t="shared" ref="D270:D271" si="65">IFERROR(VLOOKUP(J270,Tabla_Items,3,FALSE),H270)</f>
        <v>gl</v>
      </c>
      <c r="E270" s="118"/>
      <c r="G270" s="415" t="s">
        <v>1753</v>
      </c>
      <c r="H270" s="343" t="s">
        <v>4</v>
      </c>
      <c r="I270" s="134"/>
      <c r="J270" s="201"/>
    </row>
    <row r="271" spans="1:10" ht="20.100000000000001" customHeight="1" x14ac:dyDescent="0.25">
      <c r="A271" s="75">
        <f t="shared" si="53"/>
        <v>191</v>
      </c>
      <c r="B271" s="292" t="s">
        <v>1767</v>
      </c>
      <c r="C271" s="73" t="str">
        <f t="shared" si="64"/>
        <v>Artefactos</v>
      </c>
      <c r="D271" s="140">
        <f t="shared" si="65"/>
        <v>0</v>
      </c>
      <c r="E271" s="118"/>
      <c r="G271" s="415" t="s">
        <v>1396</v>
      </c>
      <c r="H271" s="343"/>
      <c r="I271" s="134"/>
      <c r="J271" s="201"/>
    </row>
    <row r="272" spans="1:10" ht="20.100000000000001" customHeight="1" x14ac:dyDescent="0.25">
      <c r="A272" s="75">
        <f t="shared" si="53"/>
        <v>191</v>
      </c>
      <c r="B272" s="292" t="s">
        <v>1768</v>
      </c>
      <c r="C272" s="73" t="str">
        <f t="shared" si="47"/>
        <v>Artefactos para gas y accesorios</v>
      </c>
      <c r="D272" s="140">
        <f t="shared" si="48"/>
        <v>0</v>
      </c>
      <c r="E272" s="118"/>
      <c r="G272" s="415" t="s">
        <v>1754</v>
      </c>
      <c r="H272" s="343"/>
      <c r="I272" s="134"/>
      <c r="J272" s="201"/>
    </row>
    <row r="273" spans="1:10" ht="20.100000000000001" customHeight="1" x14ac:dyDescent="0.25">
      <c r="A273" s="75">
        <f t="shared" si="53"/>
        <v>192</v>
      </c>
      <c r="B273" s="292" t="s">
        <v>1769</v>
      </c>
      <c r="C273" s="167" t="str">
        <f t="shared" ref="C273:C275" si="66">IFERROR(VLOOKUP(J273,Tabla_Items,2,FALSE),G273)</f>
        <v>Horno pizzero 12 moldes</v>
      </c>
      <c r="D273" s="140" t="str">
        <f t="shared" ref="D273:D275" si="67">IFERROR(VLOOKUP(J273,Tabla_Items,3,FALSE),H273)</f>
        <v>Un</v>
      </c>
      <c r="E273" s="118"/>
      <c r="G273" s="415" t="s">
        <v>1755</v>
      </c>
      <c r="H273" s="343" t="s">
        <v>1458</v>
      </c>
      <c r="I273" s="134"/>
      <c r="J273" s="201"/>
    </row>
    <row r="274" spans="1:10" ht="20.100000000000001" customHeight="1" x14ac:dyDescent="0.25">
      <c r="A274" s="75">
        <f t="shared" si="53"/>
        <v>193</v>
      </c>
      <c r="B274" s="292" t="s">
        <v>1770</v>
      </c>
      <c r="C274" s="167" t="str">
        <f t="shared" si="66"/>
        <v>Anafe 4 hornallas</v>
      </c>
      <c r="D274" s="140" t="str">
        <f t="shared" si="67"/>
        <v>Un</v>
      </c>
      <c r="E274" s="118"/>
      <c r="G274" s="415" t="s">
        <v>1756</v>
      </c>
      <c r="H274" s="343" t="s">
        <v>1458</v>
      </c>
      <c r="I274" s="134"/>
      <c r="J274" s="201"/>
    </row>
    <row r="275" spans="1:10" ht="20.100000000000001" customHeight="1" x14ac:dyDescent="0.25">
      <c r="A275" s="75">
        <f t="shared" si="53"/>
        <v>194</v>
      </c>
      <c r="B275" s="292" t="s">
        <v>1771</v>
      </c>
      <c r="C275" s="167" t="str">
        <f t="shared" si="66"/>
        <v>Cocina semi-industrial 29000Kcal.</v>
      </c>
      <c r="D275" s="140" t="str">
        <f t="shared" si="67"/>
        <v>Un</v>
      </c>
      <c r="E275" s="118"/>
      <c r="G275" s="415" t="s">
        <v>1757</v>
      </c>
      <c r="H275" s="343" t="s">
        <v>1458</v>
      </c>
      <c r="I275" s="134"/>
      <c r="J275" s="201"/>
    </row>
    <row r="276" spans="1:10" ht="20.100000000000001" customHeight="1" x14ac:dyDescent="0.25">
      <c r="A276" s="75">
        <f t="shared" si="53"/>
        <v>194</v>
      </c>
      <c r="B276" s="292" t="s">
        <v>1850</v>
      </c>
      <c r="C276" s="73" t="str">
        <f t="shared" ref="C276:C345" si="68">IFERROR(VLOOKUP(J276,Tabla_Items,2,FALSE),G276)</f>
        <v>Conexión a redes externas y otras (GLP a granel)</v>
      </c>
      <c r="D276" s="140">
        <f t="shared" ref="D276:D345" si="69">IFERROR(VLOOKUP(J276,Tabla_Items,3,FALSE),H276)</f>
        <v>0</v>
      </c>
      <c r="E276" s="118"/>
      <c r="G276" s="415" t="s">
        <v>1852</v>
      </c>
      <c r="H276" s="343"/>
      <c r="I276" s="134"/>
      <c r="J276" s="201"/>
    </row>
    <row r="277" spans="1:10" ht="20.100000000000001" customHeight="1" thickBot="1" x14ac:dyDescent="0.3">
      <c r="A277" s="75">
        <f t="shared" si="53"/>
        <v>195</v>
      </c>
      <c r="B277" s="292" t="s">
        <v>1851</v>
      </c>
      <c r="C277" s="407" t="str">
        <f t="shared" si="68"/>
        <v>A red externa</v>
      </c>
      <c r="D277" s="140" t="str">
        <f t="shared" si="69"/>
        <v>gl</v>
      </c>
      <c r="E277" s="118"/>
      <c r="G277" s="416" t="s">
        <v>1853</v>
      </c>
      <c r="H277" s="404" t="s">
        <v>4</v>
      </c>
      <c r="I277" s="134"/>
      <c r="J277" s="201"/>
    </row>
    <row r="278" spans="1:10" ht="20.100000000000001" customHeight="1" thickBot="1" x14ac:dyDescent="0.3">
      <c r="A278" s="75">
        <f t="shared" si="53"/>
        <v>195</v>
      </c>
      <c r="B278" s="287" t="s">
        <v>1302</v>
      </c>
      <c r="C278" s="409" t="str">
        <f t="shared" si="68"/>
        <v xml:space="preserve"> INSTALACIÓN ELECTROMECANICA</v>
      </c>
      <c r="D278" s="406">
        <f t="shared" si="69"/>
        <v>0</v>
      </c>
      <c r="E278" s="118"/>
      <c r="G278" s="413" t="s">
        <v>1419</v>
      </c>
      <c r="H278" s="418"/>
      <c r="I278" s="134"/>
      <c r="J278" s="201"/>
    </row>
    <row r="279" spans="1:10" ht="20.100000000000001" customHeight="1" x14ac:dyDescent="0.25">
      <c r="A279" s="75">
        <f t="shared" si="53"/>
        <v>195</v>
      </c>
      <c r="B279" s="289" t="s">
        <v>1775</v>
      </c>
      <c r="C279" s="408" t="str">
        <f t="shared" si="68"/>
        <v>Sistema de Bombeo de Servicio Contra Incendio</v>
      </c>
      <c r="D279" s="140">
        <f t="shared" si="69"/>
        <v>0</v>
      </c>
      <c r="E279" s="118"/>
      <c r="G279" s="397" t="s">
        <v>1772</v>
      </c>
      <c r="H279" s="342"/>
      <c r="I279" s="134"/>
      <c r="J279" s="201"/>
    </row>
    <row r="280" spans="1:10" ht="20.100000000000001" customHeight="1" x14ac:dyDescent="0.25">
      <c r="A280" s="75">
        <f t="shared" si="53"/>
        <v>196</v>
      </c>
      <c r="B280" s="289" t="s">
        <v>1776</v>
      </c>
      <c r="C280" s="167" t="str">
        <f t="shared" si="68"/>
        <v>Tablero Electrico de Servicio Contra Incendio</v>
      </c>
      <c r="D280" s="140" t="str">
        <f t="shared" si="69"/>
        <v>gl</v>
      </c>
      <c r="E280" s="118"/>
      <c r="G280" s="397" t="s">
        <v>1773</v>
      </c>
      <c r="H280" s="342" t="s">
        <v>4</v>
      </c>
      <c r="I280" s="134"/>
      <c r="J280" s="201"/>
    </row>
    <row r="281" spans="1:10" ht="20.100000000000001" customHeight="1" thickBot="1" x14ac:dyDescent="0.3">
      <c r="A281" s="75">
        <f t="shared" si="53"/>
        <v>197</v>
      </c>
      <c r="B281" s="384" t="s">
        <v>1777</v>
      </c>
      <c r="C281" s="167" t="str">
        <f t="shared" ref="C281:C286" si="70">IFERROR(VLOOKUP(J281,Tabla_Items,2,FALSE),G281)</f>
        <v>Grupo Electrogeno para Servicio Contra Incendio</v>
      </c>
      <c r="D281" s="140" t="str">
        <f t="shared" ref="D281:D286" si="71">IFERROR(VLOOKUP(J281,Tabla_Items,3,FALSE),H281)</f>
        <v>gl</v>
      </c>
      <c r="E281" s="118"/>
      <c r="G281" s="398" t="s">
        <v>1774</v>
      </c>
      <c r="H281" s="399" t="s">
        <v>4</v>
      </c>
      <c r="I281" s="134"/>
      <c r="J281" s="201"/>
    </row>
    <row r="282" spans="1:10" ht="20.100000000000001" customHeight="1" thickBot="1" x14ac:dyDescent="0.3">
      <c r="A282" s="75">
        <f t="shared" si="53"/>
        <v>197</v>
      </c>
      <c r="B282" s="298">
        <v>16</v>
      </c>
      <c r="C282" s="167" t="str">
        <f t="shared" si="70"/>
        <v xml:space="preserve"> INSTALACIÓN DE AIRE ACONDICIONADO</v>
      </c>
      <c r="D282" s="140">
        <f t="shared" si="71"/>
        <v>0</v>
      </c>
      <c r="E282" s="118"/>
      <c r="G282" s="321" t="s">
        <v>1420</v>
      </c>
      <c r="H282" s="352"/>
      <c r="I282" s="134"/>
      <c r="J282" s="201"/>
    </row>
    <row r="283" spans="1:10" ht="20.100000000000001" customHeight="1" thickBot="1" x14ac:dyDescent="0.3">
      <c r="A283" s="75">
        <f t="shared" ref="A283:A346" si="72">IF(D283=0,A282,A282+1)</f>
        <v>198</v>
      </c>
      <c r="B283" s="405" t="s">
        <v>1303</v>
      </c>
      <c r="C283" s="167" t="str">
        <f t="shared" si="70"/>
        <v>Instalación de aire acondicionado frio - calor</v>
      </c>
      <c r="D283" s="140" t="str">
        <f t="shared" si="71"/>
        <v>gl</v>
      </c>
      <c r="E283" s="118"/>
      <c r="G283" s="328" t="s">
        <v>1421</v>
      </c>
      <c r="H283" s="342" t="s">
        <v>4</v>
      </c>
      <c r="I283" s="134"/>
      <c r="J283" s="201"/>
    </row>
    <row r="284" spans="1:10" ht="20.100000000000001" customHeight="1" thickBot="1" x14ac:dyDescent="0.3">
      <c r="A284" s="75">
        <f t="shared" si="72"/>
        <v>198</v>
      </c>
      <c r="B284" s="287">
        <v>17</v>
      </c>
      <c r="C284" s="167" t="str">
        <f t="shared" si="70"/>
        <v xml:space="preserve"> INSTALACIÓN DE SEGURIDAD</v>
      </c>
      <c r="D284" s="140">
        <f t="shared" si="71"/>
        <v>0</v>
      </c>
      <c r="E284" s="118"/>
      <c r="G284" s="301" t="s">
        <v>1422</v>
      </c>
      <c r="H284" s="327"/>
      <c r="I284" s="134"/>
      <c r="J284" s="201"/>
    </row>
    <row r="285" spans="1:10" ht="20.100000000000001" customHeight="1" x14ac:dyDescent="0.25">
      <c r="A285" s="75">
        <f t="shared" si="72"/>
        <v>198</v>
      </c>
      <c r="B285" s="291" t="s">
        <v>1304</v>
      </c>
      <c r="C285" s="167" t="str">
        <f t="shared" si="70"/>
        <v>Contra Incendio</v>
      </c>
      <c r="D285" s="140">
        <f t="shared" si="71"/>
        <v>0</v>
      </c>
      <c r="E285" s="118"/>
      <c r="G285" s="410" t="s">
        <v>1423</v>
      </c>
      <c r="H285" s="382"/>
      <c r="I285" s="134"/>
      <c r="J285" s="201"/>
    </row>
    <row r="286" spans="1:10" ht="20.100000000000001" customHeight="1" x14ac:dyDescent="0.25">
      <c r="A286" s="75">
        <f t="shared" si="72"/>
        <v>198</v>
      </c>
      <c r="B286" s="292" t="s">
        <v>1791</v>
      </c>
      <c r="C286" s="167" t="str">
        <f t="shared" si="70"/>
        <v>Tendido de cañerías</v>
      </c>
      <c r="D286" s="140">
        <f t="shared" si="71"/>
        <v>0</v>
      </c>
      <c r="E286" s="118"/>
      <c r="G286" s="330" t="s">
        <v>1778</v>
      </c>
      <c r="H286" s="342"/>
      <c r="I286" s="134"/>
      <c r="J286" s="201"/>
    </row>
    <row r="287" spans="1:10" ht="20.100000000000001" customHeight="1" x14ac:dyDescent="0.25">
      <c r="A287" s="75">
        <f t="shared" si="72"/>
        <v>199</v>
      </c>
      <c r="B287" s="292" t="s">
        <v>1792</v>
      </c>
      <c r="C287" s="167" t="str">
        <f t="shared" si="68"/>
        <v>Caño PEAD 2 1/2"</v>
      </c>
      <c r="D287" s="140" t="str">
        <f t="shared" si="69"/>
        <v>ml</v>
      </c>
      <c r="E287" s="118"/>
      <c r="G287" s="378" t="s">
        <v>1779</v>
      </c>
      <c r="H287" s="343" t="s">
        <v>606</v>
      </c>
      <c r="I287" s="134"/>
      <c r="J287" s="201"/>
    </row>
    <row r="288" spans="1:10" ht="20.100000000000001" customHeight="1" x14ac:dyDescent="0.25">
      <c r="A288" s="75">
        <f t="shared" si="72"/>
        <v>200</v>
      </c>
      <c r="B288" s="289" t="s">
        <v>1793</v>
      </c>
      <c r="C288" s="167" t="str">
        <f t="shared" si="68"/>
        <v>Caño PEAD 3"</v>
      </c>
      <c r="D288" s="140" t="str">
        <f t="shared" si="69"/>
        <v>ml</v>
      </c>
      <c r="E288" s="118"/>
      <c r="G288" s="381" t="s">
        <v>1780</v>
      </c>
      <c r="H288" s="343" t="s">
        <v>606</v>
      </c>
      <c r="I288" s="134"/>
      <c r="J288" s="201"/>
    </row>
    <row r="289" spans="1:10" ht="20.100000000000001" customHeight="1" x14ac:dyDescent="0.25">
      <c r="A289" s="75">
        <f t="shared" si="72"/>
        <v>201</v>
      </c>
      <c r="B289" s="289" t="s">
        <v>1794</v>
      </c>
      <c r="C289" s="167" t="str">
        <f t="shared" ref="C289" si="73">IFERROR(VLOOKUP(J289,Tabla_Items,2,FALSE),G289)</f>
        <v>Caño PEAD 3 1/2"</v>
      </c>
      <c r="D289" s="140" t="str">
        <f t="shared" ref="D289" si="74">IFERROR(VLOOKUP(J289,Tabla_Items,3,FALSE),H289)</f>
        <v>ml</v>
      </c>
      <c r="E289" s="118"/>
      <c r="G289" s="381" t="s">
        <v>1781</v>
      </c>
      <c r="H289" s="343" t="s">
        <v>606</v>
      </c>
      <c r="I289" s="134"/>
      <c r="J289" s="201"/>
    </row>
    <row r="290" spans="1:10" ht="20.100000000000001" customHeight="1" x14ac:dyDescent="0.25">
      <c r="A290" s="75">
        <f t="shared" si="72"/>
        <v>202</v>
      </c>
      <c r="B290" s="292" t="s">
        <v>1795</v>
      </c>
      <c r="C290" s="167" t="str">
        <f t="shared" ref="C290:C291" si="75">IFERROR(VLOOKUP(J290,Tabla_Items,2,FALSE),G290)</f>
        <v>Caño PEAD 5"</v>
      </c>
      <c r="D290" s="140" t="str">
        <f t="shared" ref="D290:D291" si="76">IFERROR(VLOOKUP(J290,Tabla_Items,3,FALSE),H290)</f>
        <v>ml</v>
      </c>
      <c r="E290" s="118"/>
      <c r="G290" s="378" t="s">
        <v>1782</v>
      </c>
      <c r="H290" s="343" t="s">
        <v>606</v>
      </c>
      <c r="I290" s="134"/>
      <c r="J290" s="201"/>
    </row>
    <row r="291" spans="1:10" ht="20.100000000000001" customHeight="1" x14ac:dyDescent="0.25">
      <c r="A291" s="75">
        <f t="shared" si="72"/>
        <v>202</v>
      </c>
      <c r="B291" s="292" t="s">
        <v>1796</v>
      </c>
      <c r="C291" s="167" t="str">
        <f t="shared" si="75"/>
        <v>Hidrantes, bocas de impulsion</v>
      </c>
      <c r="D291" s="140">
        <f t="shared" si="76"/>
        <v>0</v>
      </c>
      <c r="E291" s="118"/>
      <c r="G291" s="378" t="s">
        <v>1783</v>
      </c>
      <c r="H291" s="342"/>
      <c r="I291" s="134"/>
      <c r="J291" s="201"/>
    </row>
    <row r="292" spans="1:10" ht="20.100000000000001" customHeight="1" x14ac:dyDescent="0.25">
      <c r="A292" s="75">
        <f t="shared" si="72"/>
        <v>203</v>
      </c>
      <c r="B292" s="292" t="s">
        <v>1797</v>
      </c>
      <c r="C292" s="167" t="str">
        <f t="shared" si="68"/>
        <v>Toma de Incendio para Bomberos en Vereda</v>
      </c>
      <c r="D292" s="140" t="str">
        <f t="shared" si="69"/>
        <v>Un.</v>
      </c>
      <c r="E292" s="118"/>
      <c r="G292" s="378" t="s">
        <v>1784</v>
      </c>
      <c r="H292" s="342" t="s">
        <v>1581</v>
      </c>
      <c r="I292" s="134"/>
      <c r="J292" s="201"/>
    </row>
    <row r="293" spans="1:10" ht="20.100000000000001" customHeight="1" x14ac:dyDescent="0.25">
      <c r="A293" s="75">
        <f t="shared" si="72"/>
        <v>204</v>
      </c>
      <c r="B293" s="292" t="s">
        <v>1798</v>
      </c>
      <c r="C293" s="167" t="str">
        <f t="shared" ref="C293:C295" si="77">IFERROR(VLOOKUP(J293,Tabla_Items,2,FALSE),G293)</f>
        <v>Gabinete Antivàndalo para Hidrantes Completo Manguera 45mm largo 25mtrs</v>
      </c>
      <c r="D293" s="140" t="str">
        <f t="shared" ref="D293:D295" si="78">IFERROR(VLOOKUP(J293,Tabla_Items,3,FALSE),H293)</f>
        <v>Un.</v>
      </c>
      <c r="E293" s="118"/>
      <c r="G293" s="378" t="s">
        <v>1785</v>
      </c>
      <c r="H293" s="342" t="s">
        <v>1581</v>
      </c>
      <c r="I293" s="134"/>
      <c r="J293" s="201"/>
    </row>
    <row r="294" spans="1:10" ht="20.100000000000001" customHeight="1" x14ac:dyDescent="0.25">
      <c r="A294" s="75">
        <f t="shared" si="72"/>
        <v>204</v>
      </c>
      <c r="B294" s="292" t="s">
        <v>1305</v>
      </c>
      <c r="C294" s="167" t="str">
        <f t="shared" si="77"/>
        <v>Matafuegos, carteles de señalización</v>
      </c>
      <c r="D294" s="140">
        <f t="shared" si="78"/>
        <v>0</v>
      </c>
      <c r="E294" s="118"/>
      <c r="G294" s="378" t="s">
        <v>1424</v>
      </c>
      <c r="H294" s="342"/>
      <c r="I294" s="134"/>
      <c r="J294" s="201"/>
    </row>
    <row r="295" spans="1:10" ht="20.100000000000001" customHeight="1" x14ac:dyDescent="0.25">
      <c r="A295" s="75">
        <f t="shared" si="72"/>
        <v>205</v>
      </c>
      <c r="B295" s="292" t="s">
        <v>1673</v>
      </c>
      <c r="C295" s="167" t="str">
        <f t="shared" si="77"/>
        <v>Matafuegos CO2 de 5 kg</v>
      </c>
      <c r="D295" s="140" t="str">
        <f t="shared" si="78"/>
        <v>Un.</v>
      </c>
      <c r="E295" s="118"/>
      <c r="G295" s="378" t="s">
        <v>1667</v>
      </c>
      <c r="H295" s="342" t="s">
        <v>1581</v>
      </c>
      <c r="I295" s="134"/>
      <c r="J295" s="201"/>
    </row>
    <row r="296" spans="1:10" ht="20.100000000000001" customHeight="1" x14ac:dyDescent="0.25">
      <c r="A296" s="75">
        <f t="shared" si="72"/>
        <v>206</v>
      </c>
      <c r="B296" s="292" t="s">
        <v>1674</v>
      </c>
      <c r="C296" s="167" t="str">
        <f t="shared" si="68"/>
        <v>Matafuegos ABC de 5 kg</v>
      </c>
      <c r="D296" s="140" t="str">
        <f t="shared" si="69"/>
        <v>Un.</v>
      </c>
      <c r="E296" s="118"/>
      <c r="G296" s="378" t="s">
        <v>1668</v>
      </c>
      <c r="H296" s="342" t="s">
        <v>1581</v>
      </c>
      <c r="I296" s="134"/>
      <c r="J296" s="201"/>
    </row>
    <row r="297" spans="1:10" ht="20.100000000000001" customHeight="1" x14ac:dyDescent="0.25">
      <c r="A297" s="75">
        <f t="shared" si="72"/>
        <v>207</v>
      </c>
      <c r="B297" s="292" t="s">
        <v>1675</v>
      </c>
      <c r="C297" s="167" t="str">
        <f t="shared" ref="C297" si="79">IFERROR(VLOOKUP(J297,Tabla_Items,2,FALSE),G297)</f>
        <v>Matafuegos Clase K 5Kg</v>
      </c>
      <c r="D297" s="140" t="str">
        <f t="shared" ref="D297" si="80">IFERROR(VLOOKUP(J297,Tabla_Items,3,FALSE),H297)</f>
        <v>Un.</v>
      </c>
      <c r="E297" s="118"/>
      <c r="G297" s="378" t="s">
        <v>1669</v>
      </c>
      <c r="H297" s="342" t="s">
        <v>1581</v>
      </c>
      <c r="I297" s="134"/>
      <c r="J297" s="201"/>
    </row>
    <row r="298" spans="1:10" ht="20.100000000000001" customHeight="1" x14ac:dyDescent="0.25">
      <c r="A298" s="75">
        <f t="shared" si="72"/>
        <v>208</v>
      </c>
      <c r="B298" s="292" t="s">
        <v>1676</v>
      </c>
      <c r="C298" s="167" t="str">
        <f t="shared" ref="C298:C308" si="81">IFERROR(VLOOKUP(J298,Tabla_Items,2,FALSE),G298)</f>
        <v>Cartel de Salida con Iluminación Autónoma Minimo 6 hs</v>
      </c>
      <c r="D298" s="140" t="str">
        <f t="shared" ref="D298:D308" si="82">IFERROR(VLOOKUP(J298,Tabla_Items,3,FALSE),H298)</f>
        <v>Un.</v>
      </c>
      <c r="E298" s="118"/>
      <c r="G298" s="378" t="s">
        <v>1670</v>
      </c>
      <c r="H298" s="342" t="s">
        <v>1581</v>
      </c>
      <c r="I298" s="134"/>
      <c r="J298" s="201"/>
    </row>
    <row r="299" spans="1:10" ht="20.100000000000001" customHeight="1" x14ac:dyDescent="0.25">
      <c r="A299" s="75">
        <f t="shared" si="72"/>
        <v>209</v>
      </c>
      <c r="B299" s="292" t="s">
        <v>1677</v>
      </c>
      <c r="C299" s="167" t="str">
        <f t="shared" si="81"/>
        <v>Cartel de Salida de PVC</v>
      </c>
      <c r="D299" s="140" t="str">
        <f t="shared" si="82"/>
        <v>Un.</v>
      </c>
      <c r="E299" s="118"/>
      <c r="G299" s="378" t="s">
        <v>1671</v>
      </c>
      <c r="H299" s="342" t="s">
        <v>1581</v>
      </c>
      <c r="I299" s="134"/>
      <c r="J299" s="201"/>
    </row>
    <row r="300" spans="1:10" ht="20.100000000000001" customHeight="1" x14ac:dyDescent="0.25">
      <c r="A300" s="75">
        <f t="shared" si="72"/>
        <v>210</v>
      </c>
      <c r="B300" s="292" t="s">
        <v>1678</v>
      </c>
      <c r="C300" s="167" t="str">
        <f t="shared" si="81"/>
        <v xml:space="preserve">Botiquin Primeros Auxilios </v>
      </c>
      <c r="D300" s="140" t="str">
        <f t="shared" si="82"/>
        <v>Un.</v>
      </c>
      <c r="E300" s="118"/>
      <c r="G300" s="378" t="s">
        <v>1672</v>
      </c>
      <c r="H300" s="342" t="s">
        <v>1581</v>
      </c>
      <c r="I300" s="134"/>
      <c r="J300" s="201"/>
    </row>
    <row r="301" spans="1:10" ht="20.100000000000001" customHeight="1" x14ac:dyDescent="0.25">
      <c r="A301" s="75">
        <f t="shared" si="72"/>
        <v>210</v>
      </c>
      <c r="B301" s="292" t="s">
        <v>1799</v>
      </c>
      <c r="C301" s="167" t="str">
        <f t="shared" si="81"/>
        <v>Tanques Servicio contra Incendio</v>
      </c>
      <c r="D301" s="140">
        <f t="shared" si="82"/>
        <v>0</v>
      </c>
      <c r="E301" s="118"/>
      <c r="G301" s="378" t="s">
        <v>1786</v>
      </c>
      <c r="H301" s="342"/>
      <c r="I301" s="134"/>
      <c r="J301" s="201"/>
    </row>
    <row r="302" spans="1:10" ht="20.100000000000001" customHeight="1" x14ac:dyDescent="0.25">
      <c r="A302" s="75">
        <f t="shared" si="72"/>
        <v>211</v>
      </c>
      <c r="B302" s="292" t="s">
        <v>1800</v>
      </c>
      <c r="C302" s="167" t="str">
        <f t="shared" si="81"/>
        <v>Sistema de Bombeo Incendio: (1) Bomba Principal, (1) Bomba de Reserva - (1) Jockey. 7,5Hp</v>
      </c>
      <c r="D302" s="140" t="str">
        <f t="shared" si="82"/>
        <v>Un.</v>
      </c>
      <c r="E302" s="118"/>
      <c r="G302" s="378" t="s">
        <v>1787</v>
      </c>
      <c r="H302" s="342" t="s">
        <v>1581</v>
      </c>
      <c r="I302" s="134"/>
      <c r="J302" s="201"/>
    </row>
    <row r="303" spans="1:10" ht="20.100000000000001" customHeight="1" x14ac:dyDescent="0.25">
      <c r="A303" s="75">
        <f t="shared" si="72"/>
        <v>212</v>
      </c>
      <c r="B303" s="292" t="s">
        <v>1801</v>
      </c>
      <c r="C303" s="167" t="str">
        <f t="shared" si="81"/>
        <v>Tanque de Agua Exclusivo para Extincion de Incendio 5000litros</v>
      </c>
      <c r="D303" s="140" t="str">
        <f t="shared" si="82"/>
        <v>Un.</v>
      </c>
      <c r="E303" s="118"/>
      <c r="G303" s="378" t="s">
        <v>1788</v>
      </c>
      <c r="H303" s="342" t="s">
        <v>1581</v>
      </c>
      <c r="I303" s="134"/>
      <c r="J303" s="201"/>
    </row>
    <row r="304" spans="1:10" ht="20.100000000000001" customHeight="1" x14ac:dyDescent="0.25">
      <c r="A304" s="75">
        <f t="shared" si="72"/>
        <v>213</v>
      </c>
      <c r="B304" s="292" t="s">
        <v>1306</v>
      </c>
      <c r="C304" s="167" t="str">
        <f t="shared" si="81"/>
        <v xml:space="preserve">Planos   </v>
      </c>
      <c r="D304" s="140" t="str">
        <f t="shared" si="82"/>
        <v>gl</v>
      </c>
      <c r="E304" s="118"/>
      <c r="G304" s="378" t="s">
        <v>1425</v>
      </c>
      <c r="H304" s="343" t="s">
        <v>4</v>
      </c>
      <c r="I304" s="134"/>
      <c r="J304" s="201"/>
    </row>
    <row r="305" spans="1:10" ht="20.100000000000001" customHeight="1" x14ac:dyDescent="0.25">
      <c r="A305" s="75">
        <f t="shared" si="72"/>
        <v>213</v>
      </c>
      <c r="B305" s="289" t="s">
        <v>1307</v>
      </c>
      <c r="C305" s="167" t="str">
        <f t="shared" si="81"/>
        <v>Alarmas técnicas</v>
      </c>
      <c r="D305" s="140">
        <f t="shared" si="82"/>
        <v>0</v>
      </c>
      <c r="E305" s="118"/>
      <c r="G305" s="329" t="s">
        <v>1426</v>
      </c>
      <c r="H305" s="343"/>
      <c r="I305" s="134"/>
      <c r="J305" s="201"/>
    </row>
    <row r="306" spans="1:10" ht="20.100000000000001" customHeight="1" x14ac:dyDescent="0.25">
      <c r="A306" s="75">
        <f t="shared" si="72"/>
        <v>213</v>
      </c>
      <c r="B306" s="292" t="s">
        <v>1590</v>
      </c>
      <c r="C306" s="167" t="str">
        <f t="shared" si="81"/>
        <v>Detectores de Humo y Gas</v>
      </c>
      <c r="D306" s="140">
        <f t="shared" si="82"/>
        <v>0</v>
      </c>
      <c r="E306" s="118"/>
      <c r="G306" s="330" t="s">
        <v>1589</v>
      </c>
      <c r="H306" s="343"/>
      <c r="I306" s="134"/>
      <c r="J306" s="201"/>
    </row>
    <row r="307" spans="1:10" ht="20.100000000000001" customHeight="1" x14ac:dyDescent="0.2">
      <c r="A307" s="75">
        <f t="shared" si="72"/>
        <v>214</v>
      </c>
      <c r="B307" s="401" t="s">
        <v>1681</v>
      </c>
      <c r="C307" s="167" t="str">
        <f t="shared" si="81"/>
        <v>Detector de humo</v>
      </c>
      <c r="D307" s="140" t="str">
        <f t="shared" si="82"/>
        <v>Un.</v>
      </c>
      <c r="E307" s="118"/>
      <c r="G307" s="411" t="s">
        <v>1679</v>
      </c>
      <c r="H307" s="400" t="s">
        <v>1581</v>
      </c>
      <c r="I307" s="134"/>
      <c r="J307" s="201"/>
    </row>
    <row r="308" spans="1:10" ht="20.100000000000001" customHeight="1" x14ac:dyDescent="0.2">
      <c r="A308" s="75">
        <f t="shared" si="72"/>
        <v>215</v>
      </c>
      <c r="B308" s="401" t="s">
        <v>1682</v>
      </c>
      <c r="C308" s="167" t="str">
        <f t="shared" si="81"/>
        <v>Detector de gas</v>
      </c>
      <c r="D308" s="140" t="str">
        <f t="shared" si="82"/>
        <v>Un.</v>
      </c>
      <c r="E308" s="118"/>
      <c r="G308" s="411" t="s">
        <v>1680</v>
      </c>
      <c r="H308" s="400" t="s">
        <v>1581</v>
      </c>
      <c r="I308" s="134"/>
      <c r="J308" s="201"/>
    </row>
    <row r="309" spans="1:10" ht="20.100000000000001" customHeight="1" x14ac:dyDescent="0.25">
      <c r="A309" s="75">
        <f t="shared" si="72"/>
        <v>215</v>
      </c>
      <c r="B309" s="292" t="s">
        <v>1308</v>
      </c>
      <c r="C309" s="73" t="str">
        <f t="shared" si="68"/>
        <v>Alarmas contra robos</v>
      </c>
      <c r="D309" s="140">
        <f t="shared" si="69"/>
        <v>0</v>
      </c>
      <c r="E309" s="118"/>
      <c r="G309" s="330" t="s">
        <v>1427</v>
      </c>
      <c r="H309" s="343"/>
      <c r="I309" s="134"/>
      <c r="J309" s="201"/>
    </row>
    <row r="310" spans="1:10" ht="20.100000000000001" customHeight="1" x14ac:dyDescent="0.25">
      <c r="A310" s="75">
        <f t="shared" si="72"/>
        <v>216</v>
      </c>
      <c r="B310" s="292" t="s">
        <v>1686</v>
      </c>
      <c r="C310" s="73" t="str">
        <f t="shared" si="68"/>
        <v>Tablero seccional</v>
      </c>
      <c r="D310" s="140" t="str">
        <f t="shared" si="69"/>
        <v>Un.</v>
      </c>
      <c r="E310" s="118"/>
      <c r="G310" s="330" t="s">
        <v>1789</v>
      </c>
      <c r="H310" s="343" t="s">
        <v>1581</v>
      </c>
      <c r="I310" s="134"/>
      <c r="J310" s="201"/>
    </row>
    <row r="311" spans="1:10" ht="20.100000000000001" customHeight="1" x14ac:dyDescent="0.25">
      <c r="A311" s="75">
        <f t="shared" si="72"/>
        <v>217</v>
      </c>
      <c r="B311" s="292" t="s">
        <v>1687</v>
      </c>
      <c r="C311" s="73" t="str">
        <f t="shared" si="68"/>
        <v>Central de Incendios Inteligente Expandible (Detecciòn, Aviso y Alarma)</v>
      </c>
      <c r="D311" s="140" t="str">
        <f t="shared" si="69"/>
        <v>Un.</v>
      </c>
      <c r="E311" s="118"/>
      <c r="G311" s="330" t="s">
        <v>1790</v>
      </c>
      <c r="H311" s="343" t="s">
        <v>1581</v>
      </c>
      <c r="I311" s="134"/>
      <c r="J311" s="201"/>
    </row>
    <row r="312" spans="1:10" ht="20.100000000000001" customHeight="1" x14ac:dyDescent="0.25">
      <c r="A312" s="75">
        <f t="shared" si="72"/>
        <v>218</v>
      </c>
      <c r="B312" s="292" t="s">
        <v>1688</v>
      </c>
      <c r="C312" s="73" t="str">
        <f t="shared" si="68"/>
        <v>Avisador Manual de Incendio</v>
      </c>
      <c r="D312" s="140" t="str">
        <f t="shared" si="69"/>
        <v>Un.</v>
      </c>
      <c r="E312" s="118"/>
      <c r="G312" s="330" t="s">
        <v>1683</v>
      </c>
      <c r="H312" s="343" t="s">
        <v>1581</v>
      </c>
      <c r="I312" s="134"/>
      <c r="J312" s="201"/>
    </row>
    <row r="313" spans="1:10" ht="20.100000000000001" customHeight="1" x14ac:dyDescent="0.25">
      <c r="A313" s="75">
        <f t="shared" si="72"/>
        <v>219</v>
      </c>
      <c r="B313" s="292" t="s">
        <v>1802</v>
      </c>
      <c r="C313" s="73" t="str">
        <f t="shared" si="68"/>
        <v>Alarma Combinada 90 d BA</v>
      </c>
      <c r="D313" s="140" t="str">
        <f t="shared" si="69"/>
        <v>Un.</v>
      </c>
      <c r="E313" s="118"/>
      <c r="G313" s="330" t="s">
        <v>1684</v>
      </c>
      <c r="H313" s="343" t="s">
        <v>1581</v>
      </c>
      <c r="I313" s="134"/>
      <c r="J313" s="201"/>
    </row>
    <row r="314" spans="1:10" ht="20.100000000000001" customHeight="1" thickBot="1" x14ac:dyDescent="0.3">
      <c r="A314" s="75">
        <f t="shared" si="72"/>
        <v>220</v>
      </c>
      <c r="B314" s="292" t="s">
        <v>1803</v>
      </c>
      <c r="C314" s="73" t="str">
        <f t="shared" si="68"/>
        <v>Luz Estrombótica</v>
      </c>
      <c r="D314" s="140" t="str">
        <f t="shared" si="69"/>
        <v>Un.</v>
      </c>
      <c r="E314" s="118"/>
      <c r="G314" s="330" t="s">
        <v>1685</v>
      </c>
      <c r="H314" s="343" t="s">
        <v>1581</v>
      </c>
      <c r="I314" s="134"/>
      <c r="J314" s="201"/>
    </row>
    <row r="315" spans="1:10" ht="20.100000000000001" customHeight="1" thickBot="1" x14ac:dyDescent="0.3">
      <c r="A315" s="75">
        <f t="shared" si="72"/>
        <v>220</v>
      </c>
      <c r="B315" s="287" t="s">
        <v>1309</v>
      </c>
      <c r="C315" s="73" t="str">
        <f t="shared" si="68"/>
        <v xml:space="preserve"> CRISTALES, ESPEJOS Y VIDRIOS</v>
      </c>
      <c r="D315" s="140">
        <f t="shared" si="69"/>
        <v>0</v>
      </c>
      <c r="E315" s="118"/>
      <c r="G315" s="301" t="s">
        <v>1428</v>
      </c>
      <c r="H315" s="344"/>
      <c r="I315" s="134"/>
      <c r="J315" s="201"/>
    </row>
    <row r="316" spans="1:10" ht="20.100000000000001" customHeight="1" x14ac:dyDescent="0.25">
      <c r="A316" s="75">
        <f t="shared" si="72"/>
        <v>221</v>
      </c>
      <c r="B316" s="289" t="s">
        <v>1310</v>
      </c>
      <c r="C316" s="73" t="str">
        <f t="shared" si="68"/>
        <v>Vidrios</v>
      </c>
      <c r="D316" s="140" t="str">
        <f t="shared" si="69"/>
        <v>m2</v>
      </c>
      <c r="E316" s="118"/>
      <c r="G316" s="331" t="s">
        <v>1429</v>
      </c>
      <c r="H316" s="342" t="s">
        <v>6</v>
      </c>
      <c r="I316" s="134"/>
      <c r="J316" s="201"/>
    </row>
    <row r="317" spans="1:10" ht="20.100000000000001" customHeight="1" x14ac:dyDescent="0.25">
      <c r="A317" s="75">
        <f t="shared" si="72"/>
        <v>222</v>
      </c>
      <c r="B317" s="292" t="s">
        <v>1804</v>
      </c>
      <c r="C317" s="73" t="str">
        <f t="shared" si="68"/>
        <v>Policarbonatos</v>
      </c>
      <c r="D317" s="140" t="str">
        <f t="shared" si="69"/>
        <v>m2</v>
      </c>
      <c r="E317" s="118"/>
      <c r="G317" s="332" t="s">
        <v>1430</v>
      </c>
      <c r="H317" s="342" t="s">
        <v>6</v>
      </c>
      <c r="I317" s="134"/>
      <c r="J317" s="201"/>
    </row>
    <row r="318" spans="1:10" ht="20.100000000000001" customHeight="1" thickBot="1" x14ac:dyDescent="0.3">
      <c r="A318" s="75">
        <f t="shared" si="72"/>
        <v>223</v>
      </c>
      <c r="B318" s="292" t="s">
        <v>1311</v>
      </c>
      <c r="C318" s="73" t="str">
        <f t="shared" si="68"/>
        <v>Espejos</v>
      </c>
      <c r="D318" s="140" t="str">
        <f t="shared" si="69"/>
        <v>m2</v>
      </c>
      <c r="E318" s="118"/>
      <c r="G318" s="332" t="s">
        <v>905</v>
      </c>
      <c r="H318" s="342" t="s">
        <v>6</v>
      </c>
      <c r="I318" s="134"/>
      <c r="J318" s="201"/>
    </row>
    <row r="319" spans="1:10" ht="20.100000000000001" customHeight="1" thickBot="1" x14ac:dyDescent="0.3">
      <c r="A319" s="75">
        <f t="shared" si="72"/>
        <v>223</v>
      </c>
      <c r="B319" s="287" t="s">
        <v>1312</v>
      </c>
      <c r="C319" s="73" t="str">
        <f t="shared" si="68"/>
        <v xml:space="preserve"> PINTURAS</v>
      </c>
      <c r="D319" s="140">
        <f t="shared" si="69"/>
        <v>0</v>
      </c>
      <c r="E319" s="118"/>
      <c r="G319" s="301" t="s">
        <v>1431</v>
      </c>
      <c r="H319" s="344"/>
      <c r="I319" s="134"/>
      <c r="J319" s="201"/>
    </row>
    <row r="320" spans="1:10" ht="20.100000000000001" customHeight="1" x14ac:dyDescent="0.25">
      <c r="A320" s="75">
        <f t="shared" si="72"/>
        <v>224</v>
      </c>
      <c r="B320" s="289" t="s">
        <v>1313</v>
      </c>
      <c r="C320" s="73" t="str">
        <f t="shared" si="68"/>
        <v>Pintura al látex en muros interiores</v>
      </c>
      <c r="D320" s="140" t="str">
        <f t="shared" si="69"/>
        <v>m2</v>
      </c>
      <c r="E320" s="118"/>
      <c r="G320" s="331" t="s">
        <v>1432</v>
      </c>
      <c r="H320" s="340" t="s">
        <v>6</v>
      </c>
      <c r="I320" s="134"/>
      <c r="J320" s="201"/>
    </row>
    <row r="321" spans="1:10" ht="20.100000000000001" customHeight="1" x14ac:dyDescent="0.25">
      <c r="A321" s="75">
        <f t="shared" si="72"/>
        <v>225</v>
      </c>
      <c r="B321" s="292" t="s">
        <v>1805</v>
      </c>
      <c r="C321" s="73" t="str">
        <f t="shared" si="68"/>
        <v>Pintura al látex en cielorrasos</v>
      </c>
      <c r="D321" s="140" t="str">
        <f t="shared" si="69"/>
        <v>m2</v>
      </c>
      <c r="E321" s="118"/>
      <c r="G321" s="333" t="s">
        <v>1433</v>
      </c>
      <c r="H321" s="342" t="s">
        <v>6</v>
      </c>
      <c r="I321" s="134"/>
      <c r="J321" s="201"/>
    </row>
    <row r="322" spans="1:10" ht="20.100000000000001" customHeight="1" x14ac:dyDescent="0.25">
      <c r="A322" s="75">
        <f t="shared" si="72"/>
        <v>225</v>
      </c>
      <c r="B322" s="289" t="s">
        <v>1806</v>
      </c>
      <c r="C322" s="73" t="str">
        <f t="shared" si="68"/>
        <v>Pintura esmalte sintético en carpintería</v>
      </c>
      <c r="D322" s="140">
        <f t="shared" si="69"/>
        <v>0</v>
      </c>
      <c r="E322" s="118"/>
      <c r="G322" s="331" t="s">
        <v>1434</v>
      </c>
      <c r="H322" s="346"/>
      <c r="I322" s="134"/>
      <c r="J322" s="201"/>
    </row>
    <row r="323" spans="1:10" ht="20.100000000000001" customHeight="1" x14ac:dyDescent="0.25">
      <c r="A323" s="75">
        <f t="shared" si="72"/>
        <v>226</v>
      </c>
      <c r="B323" s="292" t="s">
        <v>1807</v>
      </c>
      <c r="C323" s="73" t="str">
        <f t="shared" si="68"/>
        <v>Sobre Carpintería Metálica y Herrería</v>
      </c>
      <c r="D323" s="140" t="str">
        <f t="shared" si="69"/>
        <v>m2</v>
      </c>
      <c r="E323" s="118"/>
      <c r="G323" s="334" t="s">
        <v>1435</v>
      </c>
      <c r="H323" s="342" t="s">
        <v>6</v>
      </c>
      <c r="I323" s="134"/>
      <c r="J323" s="201"/>
    </row>
    <row r="324" spans="1:10" ht="20.100000000000001" customHeight="1" x14ac:dyDescent="0.25">
      <c r="A324" s="75">
        <f t="shared" si="72"/>
        <v>227</v>
      </c>
      <c r="B324" s="292" t="s">
        <v>1808</v>
      </c>
      <c r="C324" s="73" t="str">
        <f t="shared" si="68"/>
        <v>Pintura Antióxido</v>
      </c>
      <c r="D324" s="140" t="str">
        <f t="shared" si="69"/>
        <v>m2</v>
      </c>
      <c r="E324" s="118"/>
      <c r="G324" s="334" t="s">
        <v>1436</v>
      </c>
      <c r="H324" s="342" t="s">
        <v>6</v>
      </c>
      <c r="I324" s="134"/>
      <c r="J324" s="201"/>
    </row>
    <row r="325" spans="1:10" ht="20.100000000000001" customHeight="1" x14ac:dyDescent="0.25">
      <c r="A325" s="75">
        <f t="shared" si="72"/>
        <v>227</v>
      </c>
      <c r="B325" s="292" t="s">
        <v>1809</v>
      </c>
      <c r="C325" s="73" t="str">
        <f t="shared" si="68"/>
        <v>Pinturas varias</v>
      </c>
      <c r="D325" s="140">
        <f t="shared" si="69"/>
        <v>0</v>
      </c>
      <c r="E325" s="118"/>
      <c r="G325" s="328" t="s">
        <v>1437</v>
      </c>
      <c r="H325" s="341"/>
      <c r="I325" s="134"/>
      <c r="J325" s="201"/>
    </row>
    <row r="326" spans="1:10" ht="20.100000000000001" customHeight="1" thickBot="1" x14ac:dyDescent="0.3">
      <c r="A326" s="75">
        <f t="shared" si="72"/>
        <v>228</v>
      </c>
      <c r="B326" s="298" t="s">
        <v>1810</v>
      </c>
      <c r="C326" s="73" t="str">
        <f t="shared" si="68"/>
        <v>Pintura esmalte sintético en paredes (friso)</v>
      </c>
      <c r="D326" s="140" t="str">
        <f t="shared" si="69"/>
        <v>m2</v>
      </c>
      <c r="E326" s="118"/>
      <c r="G326" s="335" t="s">
        <v>1438</v>
      </c>
      <c r="H326" s="349" t="s">
        <v>6</v>
      </c>
      <c r="I326" s="134"/>
      <c r="J326" s="201"/>
    </row>
    <row r="327" spans="1:10" ht="20.100000000000001" customHeight="1" thickBot="1" x14ac:dyDescent="0.3">
      <c r="A327" s="75">
        <f t="shared" si="72"/>
        <v>228</v>
      </c>
      <c r="B327" s="294" t="s">
        <v>1314</v>
      </c>
      <c r="C327" s="73" t="str">
        <f t="shared" si="68"/>
        <v xml:space="preserve"> SEÑALETICA</v>
      </c>
      <c r="D327" s="140">
        <f t="shared" si="69"/>
        <v>0</v>
      </c>
      <c r="E327" s="118"/>
      <c r="G327" s="321" t="s">
        <v>1439</v>
      </c>
      <c r="H327" s="348"/>
      <c r="I327" s="134"/>
      <c r="J327" s="201"/>
    </row>
    <row r="328" spans="1:10" ht="20.100000000000001" customHeight="1" thickBot="1" x14ac:dyDescent="0.3">
      <c r="A328" s="75">
        <f t="shared" si="72"/>
        <v>229</v>
      </c>
      <c r="B328" s="292" t="s">
        <v>1315</v>
      </c>
      <c r="C328" s="73" t="str">
        <f>IFERROR(VLOOKUP(J328,Tabla_Items,2,FALSE),G328)</f>
        <v>Señalización</v>
      </c>
      <c r="D328" s="140" t="str">
        <f>IFERROR(VLOOKUP(J328,Tabla_Items,3,FALSE),H328)</f>
        <v>Un</v>
      </c>
      <c r="E328" s="118"/>
      <c r="G328" s="315" t="s">
        <v>1440</v>
      </c>
      <c r="H328" s="342" t="s">
        <v>1458</v>
      </c>
      <c r="I328" s="134"/>
      <c r="J328" s="201"/>
    </row>
    <row r="329" spans="1:10" ht="20.100000000000001" customHeight="1" thickBot="1" x14ac:dyDescent="0.3">
      <c r="A329" s="75">
        <f t="shared" si="72"/>
        <v>229</v>
      </c>
      <c r="B329" s="287" t="s">
        <v>1811</v>
      </c>
      <c r="C329" s="73" t="str">
        <f>IFERROR(VLOOKUP(J329,Tabla_Items,2,FALSE),G329)</f>
        <v xml:space="preserve"> OBRAS EXTERIORES</v>
      </c>
      <c r="D329" s="140">
        <f>IFERROR(VLOOKUP(J329,Tabla_Items,3,FALSE),H329)</f>
        <v>0</v>
      </c>
      <c r="E329" s="118"/>
      <c r="G329" s="301" t="s">
        <v>1441</v>
      </c>
      <c r="H329" s="344"/>
      <c r="I329" s="134"/>
      <c r="J329" s="201"/>
    </row>
    <row r="330" spans="1:10" ht="20.100000000000001" customHeight="1" x14ac:dyDescent="0.25">
      <c r="A330" s="75">
        <f t="shared" si="72"/>
        <v>229</v>
      </c>
      <c r="B330" s="289" t="s">
        <v>1812</v>
      </c>
      <c r="C330" s="73" t="str">
        <f>IFERROR(VLOOKUP(J330,Tabla_Items,2,FALSE),G330)</f>
        <v xml:space="preserve">Cercos </v>
      </c>
      <c r="D330" s="140">
        <f>IFERROR(VLOOKUP(J330,Tabla_Items,3,FALSE),H330)</f>
        <v>0</v>
      </c>
      <c r="E330" s="118"/>
      <c r="G330" s="302" t="s">
        <v>1442</v>
      </c>
      <c r="H330" s="346"/>
      <c r="I330" s="134"/>
      <c r="J330" s="201"/>
    </row>
    <row r="331" spans="1:10" ht="20.100000000000001" customHeight="1" x14ac:dyDescent="0.25">
      <c r="A331" s="75">
        <f t="shared" si="72"/>
        <v>230</v>
      </c>
      <c r="B331" s="292" t="s">
        <v>1813</v>
      </c>
      <c r="C331" s="73" t="str">
        <f t="shared" si="68"/>
        <v>Cercos Perimetrales</v>
      </c>
      <c r="D331" s="140" t="str">
        <f t="shared" si="69"/>
        <v>ml</v>
      </c>
      <c r="E331" s="118"/>
      <c r="G331" s="336" t="s">
        <v>1443</v>
      </c>
      <c r="H331" s="342" t="s">
        <v>606</v>
      </c>
      <c r="I331" s="134"/>
      <c r="J331" s="201"/>
    </row>
    <row r="332" spans="1:10" ht="20.100000000000001" customHeight="1" x14ac:dyDescent="0.25">
      <c r="A332" s="75">
        <f t="shared" si="72"/>
        <v>231</v>
      </c>
      <c r="B332" s="292" t="s">
        <v>1814</v>
      </c>
      <c r="C332" s="73" t="str">
        <f t="shared" ref="C332" si="83">IFERROR(VLOOKUP(J332,Tabla_Items,2,FALSE),G332)</f>
        <v>Cercos Frente</v>
      </c>
      <c r="D332" s="140" t="str">
        <f t="shared" ref="D332" si="84">IFERROR(VLOOKUP(J332,Tabla_Items,3,FALSE),H332)</f>
        <v>m2</v>
      </c>
      <c r="E332" s="118"/>
      <c r="G332" s="336" t="s">
        <v>1444</v>
      </c>
      <c r="H332" s="342" t="s">
        <v>6</v>
      </c>
      <c r="I332" s="134"/>
      <c r="J332" s="201"/>
    </row>
    <row r="333" spans="1:10" ht="20.100000000000001" customHeight="1" x14ac:dyDescent="0.25">
      <c r="A333" s="75">
        <f t="shared" si="72"/>
        <v>231</v>
      </c>
      <c r="B333" s="289" t="s">
        <v>1815</v>
      </c>
      <c r="C333" s="73" t="str">
        <f t="shared" si="68"/>
        <v>Equipamiento fijo</v>
      </c>
      <c r="D333" s="140">
        <f t="shared" si="69"/>
        <v>0</v>
      </c>
      <c r="E333" s="118"/>
      <c r="G333" s="312" t="s">
        <v>1445</v>
      </c>
      <c r="H333" s="340"/>
      <c r="I333" s="134"/>
      <c r="J333" s="201"/>
    </row>
    <row r="334" spans="1:10" ht="20.100000000000001" customHeight="1" x14ac:dyDescent="0.25">
      <c r="A334" s="75">
        <f t="shared" si="72"/>
        <v>232</v>
      </c>
      <c r="B334" s="292" t="s">
        <v>1816</v>
      </c>
      <c r="C334" s="73" t="str">
        <f t="shared" si="68"/>
        <v>Bancos Exteriores</v>
      </c>
      <c r="D334" s="140" t="str">
        <f t="shared" si="69"/>
        <v>gl</v>
      </c>
      <c r="E334" s="118"/>
      <c r="G334" s="336" t="s">
        <v>1598</v>
      </c>
      <c r="H334" s="342" t="s">
        <v>4</v>
      </c>
      <c r="I334" s="134"/>
      <c r="J334" s="201"/>
    </row>
    <row r="335" spans="1:10" ht="20.100000000000001" customHeight="1" x14ac:dyDescent="0.25">
      <c r="A335" s="75">
        <f t="shared" si="72"/>
        <v>233</v>
      </c>
      <c r="B335" s="292" t="s">
        <v>1817</v>
      </c>
      <c r="C335" s="73" t="str">
        <f t="shared" ref="C335" si="85">IFERROR(VLOOKUP(J335,Tabla_Items,2,FALSE),G335)</f>
        <v>Bicicletero</v>
      </c>
      <c r="D335" s="140" t="str">
        <f t="shared" ref="D335" si="86">IFERROR(VLOOKUP(J335,Tabla_Items,3,FALSE),H335)</f>
        <v>gl</v>
      </c>
      <c r="E335" s="118"/>
      <c r="G335" s="336" t="s">
        <v>1591</v>
      </c>
      <c r="H335" s="342" t="s">
        <v>4</v>
      </c>
      <c r="I335" s="134"/>
      <c r="J335" s="201"/>
    </row>
    <row r="336" spans="1:10" ht="20.100000000000001" customHeight="1" x14ac:dyDescent="0.25">
      <c r="A336" s="75">
        <f t="shared" si="72"/>
        <v>234</v>
      </c>
      <c r="B336" s="292" t="s">
        <v>1818</v>
      </c>
      <c r="C336" s="73" t="str">
        <f t="shared" si="68"/>
        <v>Bebederos</v>
      </c>
      <c r="D336" s="140" t="str">
        <f t="shared" si="69"/>
        <v>gl</v>
      </c>
      <c r="E336" s="118"/>
      <c r="G336" s="336" t="s">
        <v>1819</v>
      </c>
      <c r="H336" s="342" t="s">
        <v>4</v>
      </c>
      <c r="I336" s="134"/>
      <c r="J336" s="201"/>
    </row>
    <row r="337" spans="1:10" ht="20.100000000000001" customHeight="1" x14ac:dyDescent="0.25">
      <c r="A337" s="75">
        <f t="shared" si="72"/>
        <v>234</v>
      </c>
      <c r="B337" s="289" t="s">
        <v>1820</v>
      </c>
      <c r="C337" s="73" t="str">
        <f t="shared" si="68"/>
        <v>Parquizacion y riego</v>
      </c>
      <c r="D337" s="140">
        <f t="shared" si="69"/>
        <v>0</v>
      </c>
      <c r="E337" s="118"/>
      <c r="G337" s="312" t="s">
        <v>1446</v>
      </c>
      <c r="H337" s="340"/>
      <c r="I337" s="134"/>
      <c r="J337" s="201"/>
    </row>
    <row r="338" spans="1:10" ht="20.100000000000001" customHeight="1" x14ac:dyDescent="0.25">
      <c r="A338" s="75">
        <f t="shared" si="72"/>
        <v>235</v>
      </c>
      <c r="B338" s="289" t="s">
        <v>1821</v>
      </c>
      <c r="C338" s="73" t="str">
        <f t="shared" si="68"/>
        <v>Vegetación</v>
      </c>
      <c r="D338" s="140" t="str">
        <f t="shared" si="69"/>
        <v>gl</v>
      </c>
      <c r="E338" s="118"/>
      <c r="G338" s="314" t="s">
        <v>1822</v>
      </c>
      <c r="H338" s="340" t="s">
        <v>4</v>
      </c>
      <c r="I338" s="134"/>
      <c r="J338" s="201"/>
    </row>
    <row r="339" spans="1:10" ht="20.100000000000001" customHeight="1" x14ac:dyDescent="0.25">
      <c r="A339" s="75">
        <f t="shared" si="72"/>
        <v>235</v>
      </c>
      <c r="B339" s="292" t="s">
        <v>1823</v>
      </c>
      <c r="C339" s="73" t="str">
        <f t="shared" si="68"/>
        <v>Puentes, rampas, barandas y otros</v>
      </c>
      <c r="D339" s="140">
        <f t="shared" si="69"/>
        <v>0</v>
      </c>
      <c r="E339" s="118"/>
      <c r="G339" s="328" t="s">
        <v>1447</v>
      </c>
      <c r="H339" s="342"/>
      <c r="I339" s="134"/>
      <c r="J339" s="201"/>
    </row>
    <row r="340" spans="1:10" ht="20.100000000000001" customHeight="1" x14ac:dyDescent="0.25">
      <c r="A340" s="75">
        <f t="shared" si="72"/>
        <v>236</v>
      </c>
      <c r="B340" s="292" t="s">
        <v>1824</v>
      </c>
      <c r="C340" s="73" t="str">
        <f t="shared" si="68"/>
        <v>Puentes pasantes</v>
      </c>
      <c r="D340" s="140" t="str">
        <f t="shared" si="69"/>
        <v>gl</v>
      </c>
      <c r="E340" s="118"/>
      <c r="G340" s="377" t="s">
        <v>1689</v>
      </c>
      <c r="H340" s="342" t="s">
        <v>4</v>
      </c>
      <c r="I340" s="134"/>
      <c r="J340" s="201"/>
    </row>
    <row r="341" spans="1:10" ht="20.100000000000001" customHeight="1" thickBot="1" x14ac:dyDescent="0.3">
      <c r="A341" s="75">
        <f t="shared" si="72"/>
        <v>237</v>
      </c>
      <c r="B341" s="292" t="s">
        <v>1825</v>
      </c>
      <c r="C341" s="73" t="str">
        <f>IFERROR(VLOOKUP(J341,Tabla_Items,2,FALSE),G341)</f>
        <v>Rampas de acceso</v>
      </c>
      <c r="D341" s="140" t="str">
        <f t="shared" si="69"/>
        <v>gl</v>
      </c>
      <c r="E341" s="118"/>
      <c r="G341" s="377" t="s">
        <v>1690</v>
      </c>
      <c r="H341" s="342" t="s">
        <v>4</v>
      </c>
      <c r="I341" s="134"/>
      <c r="J341" s="201"/>
    </row>
    <row r="342" spans="1:10" ht="20.100000000000001" customHeight="1" thickBot="1" x14ac:dyDescent="0.3">
      <c r="A342" s="75">
        <f t="shared" si="72"/>
        <v>237</v>
      </c>
      <c r="B342" s="287">
        <v>23</v>
      </c>
      <c r="C342" s="73" t="str">
        <f t="shared" si="68"/>
        <v xml:space="preserve"> LIMPIEZA DE OBRA</v>
      </c>
      <c r="D342" s="140">
        <f t="shared" si="69"/>
        <v>0</v>
      </c>
      <c r="E342" s="118"/>
      <c r="G342" s="301" t="s">
        <v>1448</v>
      </c>
      <c r="H342" s="385"/>
      <c r="I342" s="134"/>
      <c r="J342" s="201"/>
    </row>
    <row r="343" spans="1:10" ht="20.100000000000001" customHeight="1" x14ac:dyDescent="0.25">
      <c r="A343" s="75">
        <f t="shared" si="72"/>
        <v>238</v>
      </c>
      <c r="B343" s="297" t="s">
        <v>1316</v>
      </c>
      <c r="C343" s="73" t="str">
        <f t="shared" si="68"/>
        <v>Limpieza de obra periódica</v>
      </c>
      <c r="D343" s="140" t="str">
        <f t="shared" si="69"/>
        <v>gl</v>
      </c>
      <c r="E343" s="118"/>
      <c r="G343" s="380" t="s">
        <v>1449</v>
      </c>
      <c r="H343" s="402" t="s">
        <v>4</v>
      </c>
      <c r="I343" s="134"/>
      <c r="J343" s="201"/>
    </row>
    <row r="344" spans="1:10" ht="20.100000000000001" customHeight="1" thickBot="1" x14ac:dyDescent="0.3">
      <c r="A344" s="75">
        <f t="shared" si="72"/>
        <v>239</v>
      </c>
      <c r="B344" s="289" t="s">
        <v>1317</v>
      </c>
      <c r="C344" s="73" t="str">
        <f t="shared" si="68"/>
        <v>Limpieza de obra final</v>
      </c>
      <c r="D344" s="140" t="str">
        <f t="shared" si="69"/>
        <v>gl</v>
      </c>
      <c r="E344" s="118"/>
      <c r="G344" s="380" t="s">
        <v>1450</v>
      </c>
      <c r="H344" s="340" t="s">
        <v>4</v>
      </c>
      <c r="I344" s="134"/>
      <c r="J344" s="201"/>
    </row>
    <row r="345" spans="1:10" ht="20.100000000000001" customHeight="1" thickBot="1" x14ac:dyDescent="0.3">
      <c r="A345" s="75">
        <f t="shared" si="72"/>
        <v>239</v>
      </c>
      <c r="B345" s="287">
        <v>24</v>
      </c>
      <c r="C345" s="73" t="str">
        <f t="shared" si="68"/>
        <v xml:space="preserve"> VARIOS</v>
      </c>
      <c r="D345" s="140">
        <f t="shared" si="69"/>
        <v>0</v>
      </c>
      <c r="E345" s="118"/>
      <c r="G345" s="301" t="s">
        <v>1451</v>
      </c>
      <c r="H345" s="386"/>
      <c r="I345" s="134"/>
      <c r="J345" s="201"/>
    </row>
    <row r="346" spans="1:10" ht="20.100000000000001" customHeight="1" x14ac:dyDescent="0.25">
      <c r="A346" s="75">
        <f t="shared" si="72"/>
        <v>239</v>
      </c>
      <c r="B346" s="295" t="s">
        <v>1318</v>
      </c>
      <c r="C346" s="73" t="str">
        <f t="shared" ref="C346:C347" si="87">IFERROR(VLOOKUP(J346,Tabla_Items,2,FALSE),G346)</f>
        <v>Construcción de mástil y otros</v>
      </c>
      <c r="D346" s="140">
        <f t="shared" ref="D346:D347" si="88">IFERROR(VLOOKUP(J346,Tabla_Items,3,FALSE),H346)</f>
        <v>0</v>
      </c>
      <c r="E346" s="118"/>
      <c r="G346" s="332" t="s">
        <v>1452</v>
      </c>
      <c r="H346" s="342"/>
      <c r="I346" s="134"/>
      <c r="J346" s="201"/>
    </row>
    <row r="347" spans="1:10" ht="20.100000000000001" customHeight="1" x14ac:dyDescent="0.25">
      <c r="A347" s="75">
        <f t="shared" ref="A347:A361" si="89">IF(D347=0,A346,A346+1)</f>
        <v>240</v>
      </c>
      <c r="B347" s="299" t="s">
        <v>1827</v>
      </c>
      <c r="C347" s="73" t="str">
        <f t="shared" si="87"/>
        <v>Construcción de Mastil</v>
      </c>
      <c r="D347" s="140" t="str">
        <f t="shared" si="88"/>
        <v>Un</v>
      </c>
      <c r="E347" s="118"/>
      <c r="G347" s="336" t="s">
        <v>1826</v>
      </c>
      <c r="H347" s="342" t="s">
        <v>1458</v>
      </c>
      <c r="I347" s="134"/>
      <c r="J347" s="201"/>
    </row>
    <row r="348" spans="1:10" ht="20.100000000000001" customHeight="1" x14ac:dyDescent="0.25">
      <c r="A348" s="75">
        <f t="shared" si="89"/>
        <v>240</v>
      </c>
      <c r="B348" s="292" t="s">
        <v>1319</v>
      </c>
      <c r="C348" s="73" t="str">
        <f t="shared" ref="C348:C355" si="90">IFERROR(VLOOKUP(J348,Tabla_Items,2,FALSE),G348)</f>
        <v>Otros</v>
      </c>
      <c r="D348" s="140">
        <f t="shared" ref="D348:D355" si="91">IFERROR(VLOOKUP(J348,Tabla_Items,3,FALSE),H348)</f>
        <v>0</v>
      </c>
      <c r="E348" s="118"/>
      <c r="G348" s="332" t="s">
        <v>1453</v>
      </c>
      <c r="H348" s="341"/>
      <c r="I348" s="134"/>
      <c r="J348" s="201"/>
    </row>
    <row r="349" spans="1:10" ht="20.100000000000001" customHeight="1" x14ac:dyDescent="0.25">
      <c r="A349" s="75">
        <f t="shared" si="89"/>
        <v>241</v>
      </c>
      <c r="B349" s="300" t="s">
        <v>1320</v>
      </c>
      <c r="C349" s="73" t="str">
        <f t="shared" si="90"/>
        <v>Guardasillas</v>
      </c>
      <c r="D349" s="140" t="str">
        <f t="shared" si="91"/>
        <v>ml</v>
      </c>
      <c r="E349" s="118"/>
      <c r="G349" s="338" t="s">
        <v>1454</v>
      </c>
      <c r="H349" s="342" t="s">
        <v>606</v>
      </c>
      <c r="I349" s="134"/>
      <c r="J349" s="201"/>
    </row>
    <row r="350" spans="1:10" ht="20.100000000000001" customHeight="1" x14ac:dyDescent="0.25">
      <c r="A350" s="75">
        <f t="shared" si="89"/>
        <v>242</v>
      </c>
      <c r="B350" s="300" t="s">
        <v>1828</v>
      </c>
      <c r="C350" s="73" t="str">
        <f t="shared" ref="C350" si="92">IFERROR(VLOOKUP(J350,Tabla_Items,2,FALSE),G350)</f>
        <v>Provisiòn de canastos para residuos</v>
      </c>
      <c r="D350" s="140" t="str">
        <f t="shared" ref="D350" si="93">IFERROR(VLOOKUP(J350,Tabla_Items,3,FALSE),H350)</f>
        <v>Un</v>
      </c>
      <c r="E350" s="118"/>
      <c r="G350" s="338" t="s">
        <v>1455</v>
      </c>
      <c r="H350" s="342" t="s">
        <v>1458</v>
      </c>
      <c r="I350" s="134"/>
      <c r="J350" s="201"/>
    </row>
    <row r="351" spans="1:10" ht="20.100000000000001" customHeight="1" x14ac:dyDescent="0.25">
      <c r="A351" s="75">
        <f t="shared" si="89"/>
        <v>242</v>
      </c>
      <c r="B351" s="300" t="s">
        <v>1829</v>
      </c>
      <c r="C351" s="73" t="str">
        <f t="shared" si="90"/>
        <v>Pizarrones</v>
      </c>
      <c r="D351" s="140">
        <f t="shared" si="91"/>
        <v>0</v>
      </c>
      <c r="E351" s="118"/>
      <c r="G351" s="338" t="s">
        <v>974</v>
      </c>
      <c r="H351" s="342"/>
      <c r="I351" s="134"/>
      <c r="J351" s="201"/>
    </row>
    <row r="352" spans="1:10" ht="20.100000000000001" customHeight="1" x14ac:dyDescent="0.25">
      <c r="A352" s="75">
        <f t="shared" si="89"/>
        <v>243</v>
      </c>
      <c r="B352" s="300" t="s">
        <v>1833</v>
      </c>
      <c r="C352" s="73" t="str">
        <f t="shared" si="90"/>
        <v>Tipo A</v>
      </c>
      <c r="D352" s="140" t="str">
        <f t="shared" si="91"/>
        <v>Un</v>
      </c>
      <c r="E352" s="118"/>
      <c r="G352" s="338" t="s">
        <v>1830</v>
      </c>
      <c r="H352" s="342" t="s">
        <v>1458</v>
      </c>
      <c r="I352" s="134"/>
      <c r="J352" s="201"/>
    </row>
    <row r="353" spans="1:10" ht="20.100000000000001" customHeight="1" x14ac:dyDescent="0.25">
      <c r="A353" s="75">
        <f t="shared" si="89"/>
        <v>244</v>
      </c>
      <c r="B353" s="300" t="s">
        <v>1834</v>
      </c>
      <c r="C353" s="73" t="str">
        <f t="shared" si="90"/>
        <v>Tipo B</v>
      </c>
      <c r="D353" s="140" t="str">
        <f t="shared" si="91"/>
        <v>Un</v>
      </c>
      <c r="E353" s="118"/>
      <c r="G353" s="338" t="s">
        <v>1832</v>
      </c>
      <c r="H353" s="342" t="s">
        <v>1458</v>
      </c>
      <c r="I353" s="134"/>
      <c r="J353" s="201"/>
    </row>
    <row r="354" spans="1:10" ht="20.100000000000001" customHeight="1" x14ac:dyDescent="0.25">
      <c r="A354" s="75">
        <f t="shared" si="89"/>
        <v>245</v>
      </c>
      <c r="B354" s="300" t="s">
        <v>1831</v>
      </c>
      <c r="C354" s="73" t="str">
        <f t="shared" si="90"/>
        <v>Caja Guarda llaves</v>
      </c>
      <c r="D354" s="140" t="str">
        <f t="shared" si="91"/>
        <v>Un</v>
      </c>
      <c r="E354" s="118"/>
      <c r="G354" s="338" t="s">
        <v>1456</v>
      </c>
      <c r="H354" s="342" t="s">
        <v>1458</v>
      </c>
      <c r="I354" s="134"/>
      <c r="J354" s="201"/>
    </row>
    <row r="355" spans="1:10" ht="20.100000000000001" customHeight="1" x14ac:dyDescent="0.25">
      <c r="A355" s="75">
        <f t="shared" si="89"/>
        <v>246</v>
      </c>
      <c r="B355" s="300" t="s">
        <v>1835</v>
      </c>
      <c r="C355" s="73" t="str">
        <f t="shared" si="90"/>
        <v>Planos aprobados</v>
      </c>
      <c r="D355" s="140" t="str">
        <f t="shared" si="91"/>
        <v>gl</v>
      </c>
      <c r="E355" s="118"/>
      <c r="G355" s="338" t="s">
        <v>1457</v>
      </c>
      <c r="H355" s="342" t="s">
        <v>4</v>
      </c>
      <c r="I355" s="134"/>
      <c r="J355" s="201"/>
    </row>
    <row r="356" spans="1:10" ht="20.100000000000001" customHeight="1" x14ac:dyDescent="0.25">
      <c r="A356" s="75">
        <f t="shared" si="89"/>
        <v>246</v>
      </c>
      <c r="B356" s="300" t="s">
        <v>1854</v>
      </c>
      <c r="C356" s="73" t="str">
        <f t="shared" ref="C356:C360" si="94">IFERROR(VLOOKUP(J356,Tabla_Items,2,FALSE),G356)</f>
        <v>Equipamiento mobiliario</v>
      </c>
      <c r="D356" s="140">
        <f t="shared" ref="D356:D360" si="95">IFERROR(VLOOKUP(J356,Tabla_Items,3,FALSE),H356)</f>
        <v>0</v>
      </c>
      <c r="E356" s="118"/>
      <c r="G356" s="338" t="s">
        <v>1836</v>
      </c>
      <c r="H356" s="342"/>
      <c r="I356" s="134"/>
      <c r="J356" s="201"/>
    </row>
    <row r="357" spans="1:10" ht="20.100000000000001" customHeight="1" x14ac:dyDescent="0.25">
      <c r="A357" s="75">
        <f t="shared" si="89"/>
        <v>247</v>
      </c>
      <c r="B357" s="300" t="s">
        <v>1855</v>
      </c>
      <c r="C357" s="73" t="str">
        <f t="shared" si="94"/>
        <v>Escritorio y silla docente (gobierno)</v>
      </c>
      <c r="D357" s="140" t="str">
        <f t="shared" si="95"/>
        <v>Un</v>
      </c>
      <c r="E357" s="118"/>
      <c r="G357" s="338" t="s">
        <v>1837</v>
      </c>
      <c r="H357" s="342" t="s">
        <v>1458</v>
      </c>
      <c r="I357" s="134"/>
      <c r="J357" s="201"/>
    </row>
    <row r="358" spans="1:10" ht="20.100000000000001" customHeight="1" x14ac:dyDescent="0.25">
      <c r="A358" s="75">
        <f t="shared" si="89"/>
        <v>248</v>
      </c>
      <c r="B358" s="300" t="s">
        <v>1856</v>
      </c>
      <c r="C358" s="73" t="str">
        <f t="shared" si="94"/>
        <v xml:space="preserve">Mesa MC3 </v>
      </c>
      <c r="D358" s="140" t="str">
        <f t="shared" si="95"/>
        <v>Un</v>
      </c>
      <c r="E358" s="118"/>
      <c r="G358" s="338" t="s">
        <v>1838</v>
      </c>
      <c r="H358" s="342" t="s">
        <v>1458</v>
      </c>
      <c r="I358" s="134"/>
      <c r="J358" s="201"/>
    </row>
    <row r="359" spans="1:10" ht="20.100000000000001" customHeight="1" x14ac:dyDescent="0.25">
      <c r="A359" s="75">
        <f t="shared" si="89"/>
        <v>249</v>
      </c>
      <c r="B359" s="300" t="s">
        <v>1857</v>
      </c>
      <c r="C359" s="73" t="str">
        <f t="shared" si="94"/>
        <v xml:space="preserve">Silla SM1 </v>
      </c>
      <c r="D359" s="140" t="str">
        <f t="shared" si="95"/>
        <v>Un</v>
      </c>
      <c r="E359" s="118"/>
      <c r="G359" s="338" t="s">
        <v>1839</v>
      </c>
      <c r="H359" s="342" t="s">
        <v>1458</v>
      </c>
      <c r="I359" s="134"/>
      <c r="J359" s="201"/>
    </row>
    <row r="360" spans="1:10" ht="20.100000000000001" customHeight="1" x14ac:dyDescent="0.25">
      <c r="A360" s="75">
        <f t="shared" si="89"/>
        <v>250</v>
      </c>
      <c r="B360" s="300" t="s">
        <v>1858</v>
      </c>
      <c r="C360" s="73" t="str">
        <f t="shared" si="94"/>
        <v>Silla SM1 (SUM)</v>
      </c>
      <c r="D360" s="140" t="str">
        <f t="shared" si="95"/>
        <v>Un</v>
      </c>
      <c r="E360" s="118"/>
      <c r="G360" s="338" t="s">
        <v>1840</v>
      </c>
      <c r="H360" s="342" t="s">
        <v>1458</v>
      </c>
      <c r="I360" s="134"/>
      <c r="J360" s="201"/>
    </row>
    <row r="361" spans="1:10" ht="20.100000000000001" customHeight="1" thickBot="1" x14ac:dyDescent="0.3">
      <c r="A361" s="75">
        <f t="shared" si="89"/>
        <v>251</v>
      </c>
      <c r="B361" s="293" t="s">
        <v>1859</v>
      </c>
      <c r="C361" s="73" t="str">
        <f t="shared" ref="C361" si="96">IFERROR(VLOOKUP(J361,Tabla_Items,2,FALSE),G361)</f>
        <v xml:space="preserve">Escritorio y silla docente </v>
      </c>
      <c r="D361" s="140" t="str">
        <f t="shared" ref="D361" si="97">IFERROR(VLOOKUP(J361,Tabla_Items,3,FALSE),H361)</f>
        <v>Un</v>
      </c>
      <c r="E361" s="118"/>
      <c r="G361" s="338" t="s">
        <v>1841</v>
      </c>
      <c r="H361" s="342" t="s">
        <v>1458</v>
      </c>
      <c r="I361" s="134"/>
      <c r="J361" s="201"/>
    </row>
    <row r="362" spans="1:10" ht="20.100000000000001" customHeight="1" x14ac:dyDescent="0.2">
      <c r="H362" s="134"/>
      <c r="I362" s="134"/>
    </row>
    <row r="363" spans="1:10" ht="20.100000000000001" customHeight="1" x14ac:dyDescent="0.2">
      <c r="H363" s="134"/>
      <c r="I363" s="134"/>
    </row>
    <row r="364" spans="1:10" ht="20.100000000000001" customHeight="1" x14ac:dyDescent="0.2">
      <c r="H364" s="134"/>
      <c r="I364" s="134"/>
    </row>
    <row r="365" spans="1:10" ht="20.100000000000001" customHeight="1" x14ac:dyDescent="0.2">
      <c r="H365" s="134"/>
      <c r="I365" s="134"/>
    </row>
    <row r="366" spans="1:10" ht="20.100000000000001" customHeight="1" x14ac:dyDescent="0.2">
      <c r="H366" s="134"/>
      <c r="I366" s="134"/>
    </row>
    <row r="367" spans="1:10" ht="20.100000000000001" customHeight="1" x14ac:dyDescent="0.2">
      <c r="H367" s="134"/>
      <c r="I367" s="134"/>
    </row>
    <row r="368" spans="1:10" ht="20.100000000000001" customHeight="1" x14ac:dyDescent="0.2">
      <c r="H368" s="134"/>
      <c r="I368" s="134"/>
    </row>
    <row r="369" spans="3:9" ht="20.100000000000001" customHeight="1" x14ac:dyDescent="0.2">
      <c r="H369" s="134"/>
      <c r="I369" s="134"/>
    </row>
    <row r="370" spans="3:9" ht="20.100000000000001" customHeight="1" x14ac:dyDescent="0.2">
      <c r="C370" s="75">
        <v>4</v>
      </c>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H419" s="134"/>
      <c r="I419" s="134"/>
    </row>
    <row r="420" spans="3:9" ht="20.100000000000001" customHeight="1" x14ac:dyDescent="0.2">
      <c r="C420" s="75">
        <v>5</v>
      </c>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H469" s="134"/>
      <c r="I469" s="134"/>
    </row>
    <row r="470" spans="3:9" ht="20.100000000000001" customHeight="1" x14ac:dyDescent="0.2">
      <c r="C470" s="75">
        <v>5</v>
      </c>
    </row>
    <row r="520" spans="3:3" ht="20.100000000000001" customHeight="1" x14ac:dyDescent="0.2">
      <c r="C520" s="75">
        <v>5</v>
      </c>
    </row>
    <row r="570" spans="3:3" ht="20.100000000000001" customHeight="1" x14ac:dyDescent="0.2">
      <c r="C570" s="75">
        <v>5</v>
      </c>
    </row>
    <row r="620" spans="3:3" ht="20.100000000000001" customHeight="1" x14ac:dyDescent="0.2">
      <c r="C620" s="75">
        <v>5</v>
      </c>
    </row>
    <row r="670" spans="3:3" ht="20.100000000000001" customHeight="1" x14ac:dyDescent="0.2">
      <c r="C670" s="75">
        <v>5</v>
      </c>
    </row>
    <row r="720" spans="3:3" ht="20.100000000000001" customHeight="1" x14ac:dyDescent="0.2">
      <c r="C720" s="75">
        <v>5</v>
      </c>
    </row>
    <row r="770" spans="3:3" ht="20.100000000000001" customHeight="1" x14ac:dyDescent="0.2">
      <c r="C770" s="75">
        <v>5</v>
      </c>
    </row>
    <row r="820" spans="3:3" ht="20.100000000000001" customHeight="1" x14ac:dyDescent="0.2">
      <c r="C820" s="75">
        <v>5</v>
      </c>
    </row>
    <row r="870" spans="3:3" ht="20.100000000000001" customHeight="1" x14ac:dyDescent="0.2">
      <c r="C870" s="75">
        <v>5</v>
      </c>
    </row>
    <row r="920" spans="3:3" ht="20.100000000000001" customHeight="1" x14ac:dyDescent="0.2">
      <c r="C920" s="75">
        <v>5</v>
      </c>
    </row>
    <row r="970" spans="3:3" ht="20.100000000000001" customHeight="1" x14ac:dyDescent="0.2">
      <c r="C970" s="75">
        <v>5</v>
      </c>
    </row>
    <row r="971" spans="3:3" ht="20.100000000000001" customHeight="1" x14ac:dyDescent="0.2">
      <c r="C971" s="75" t="str">
        <f>Datos!B46</f>
        <v>2.1.2</v>
      </c>
    </row>
    <row r="1020" spans="3:3" ht="20.100000000000001" customHeight="1" x14ac:dyDescent="0.2">
      <c r="C1020" s="75">
        <v>5</v>
      </c>
    </row>
    <row r="1021" spans="3:3" ht="20.100000000000001" customHeight="1" x14ac:dyDescent="0.2">
      <c r="C1021" s="75" t="str">
        <f>Datos!B47</f>
        <v>2.1.3</v>
      </c>
    </row>
    <row r="1070" spans="3:3" ht="20.100000000000001" customHeight="1" x14ac:dyDescent="0.2">
      <c r="C1070" s="75">
        <v>5</v>
      </c>
    </row>
    <row r="1071" spans="3:3" ht="20.100000000000001" customHeight="1" x14ac:dyDescent="0.2">
      <c r="C1071" s="75" t="e">
        <f>Datos!#REF!</f>
        <v>#REF!</v>
      </c>
    </row>
    <row r="1120" spans="3:3" ht="20.100000000000001" customHeight="1" x14ac:dyDescent="0.2">
      <c r="C1120" s="75">
        <v>5</v>
      </c>
    </row>
    <row r="1121" spans="3:3" ht="20.100000000000001" customHeight="1" x14ac:dyDescent="0.2">
      <c r="C1121" s="75" t="str">
        <f>Datos!B48</f>
        <v>2.2</v>
      </c>
    </row>
    <row r="1171" spans="3:3" ht="20.100000000000001" customHeight="1" x14ac:dyDescent="0.2">
      <c r="C1171" s="75" t="e">
        <f>Datos!#REF!</f>
        <v>#REF!</v>
      </c>
    </row>
    <row r="1220" spans="3:3" ht="20.100000000000001" customHeight="1" x14ac:dyDescent="0.2">
      <c r="C1220" s="75">
        <v>7</v>
      </c>
    </row>
    <row r="1221" spans="3:3" ht="20.100000000000001" customHeight="1" x14ac:dyDescent="0.2">
      <c r="C1221" s="75" t="str">
        <f>Datos!B50</f>
        <v>3.1</v>
      </c>
    </row>
    <row r="1271" spans="3:3" ht="20.100000000000001" customHeight="1" x14ac:dyDescent="0.2">
      <c r="C1271" s="75" t="str">
        <f>Datos!B51</f>
        <v>3.1.1</v>
      </c>
    </row>
    <row r="1320" spans="3:3" ht="20.100000000000001" customHeight="1" x14ac:dyDescent="0.2">
      <c r="C1320" s="75">
        <v>8</v>
      </c>
    </row>
    <row r="1321" spans="3:3" ht="20.100000000000001" customHeight="1" x14ac:dyDescent="0.2">
      <c r="C1321" s="75" t="e">
        <f>Datos!#REF!</f>
        <v>#REF!</v>
      </c>
    </row>
    <row r="1370" spans="3:3" ht="20.100000000000001" customHeight="1" x14ac:dyDescent="0.2">
      <c r="C1370" s="75">
        <v>8</v>
      </c>
    </row>
    <row r="1371" spans="3:3" ht="20.100000000000001" customHeight="1" x14ac:dyDescent="0.2">
      <c r="C1371" s="75" t="str">
        <f>Datos!B53</f>
        <v>3.1.5</v>
      </c>
    </row>
    <row r="1420" spans="3:3" ht="20.100000000000001" customHeight="1" x14ac:dyDescent="0.2">
      <c r="C1420" s="75">
        <v>8</v>
      </c>
    </row>
    <row r="1421" spans="3:3" ht="20.100000000000001" customHeight="1" x14ac:dyDescent="0.2">
      <c r="C1421" s="75" t="str">
        <f>Datos!B54</f>
        <v>3.1.6</v>
      </c>
    </row>
    <row r="1470" spans="3:3" ht="20.100000000000001" customHeight="1" x14ac:dyDescent="0.2">
      <c r="C1470" s="75">
        <v>8</v>
      </c>
    </row>
    <row r="1471" spans="3:3" ht="20.100000000000001" customHeight="1" x14ac:dyDescent="0.2">
      <c r="C1471" s="75" t="str">
        <f>Datos!B55</f>
        <v>3.1.7</v>
      </c>
    </row>
    <row r="1520" spans="3:3" ht="20.100000000000001" customHeight="1" x14ac:dyDescent="0.2">
      <c r="C1520" s="75">
        <v>8</v>
      </c>
    </row>
    <row r="1521" spans="3:3" ht="20.100000000000001" customHeight="1" x14ac:dyDescent="0.2">
      <c r="C1521" s="75" t="str">
        <f>Datos!B56</f>
        <v>3.1.8</v>
      </c>
    </row>
    <row r="1571" spans="3:3" ht="20.100000000000001" customHeight="1" x14ac:dyDescent="0.2">
      <c r="C1571" s="75" t="str">
        <f>Datos!B57</f>
        <v>3.1.9</v>
      </c>
    </row>
    <row r="1621" spans="3:3" ht="20.100000000000001" customHeight="1" x14ac:dyDescent="0.2">
      <c r="C1621" s="75" t="str">
        <f>Datos!B58</f>
        <v>3.1.10</v>
      </c>
    </row>
    <row r="1671" spans="3:3" ht="20.100000000000001" customHeight="1" x14ac:dyDescent="0.2">
      <c r="C1671" s="75" t="e">
        <f>Datos!#REF!</f>
        <v>#REF!</v>
      </c>
    </row>
    <row r="1720" spans="3:3" ht="20.100000000000001" customHeight="1" x14ac:dyDescent="0.2">
      <c r="C1720" s="75">
        <v>12</v>
      </c>
    </row>
    <row r="1721" spans="3:3" ht="20.100000000000001" customHeight="1" x14ac:dyDescent="0.2">
      <c r="C1721" s="75" t="str">
        <f>Datos!B60</f>
        <v>3.2.1</v>
      </c>
    </row>
    <row r="1770" spans="3:3" ht="20.100000000000001" customHeight="1" x14ac:dyDescent="0.2">
      <c r="C1770" s="75">
        <v>12</v>
      </c>
    </row>
    <row r="1771" spans="3:3" ht="20.100000000000001" customHeight="1" x14ac:dyDescent="0.2">
      <c r="C1771" s="75" t="str">
        <f>Datos!B61</f>
        <v>3.2.2</v>
      </c>
    </row>
    <row r="1820" spans="3:3" ht="20.100000000000001" customHeight="1" x14ac:dyDescent="0.2">
      <c r="C1820" s="75">
        <v>12</v>
      </c>
    </row>
    <row r="1821" spans="3:3" ht="20.100000000000001" customHeight="1" x14ac:dyDescent="0.2">
      <c r="C1821" s="75" t="e">
        <f>Datos!#REF!</f>
        <v>#REF!</v>
      </c>
    </row>
    <row r="1870" spans="3:3" ht="20.100000000000001" customHeight="1" x14ac:dyDescent="0.2">
      <c r="C1870" s="75">
        <v>12</v>
      </c>
    </row>
    <row r="1871" spans="3:3" ht="20.100000000000001" customHeight="1" x14ac:dyDescent="0.2">
      <c r="C1871" s="75">
        <f>Datos!B63</f>
        <v>4</v>
      </c>
    </row>
    <row r="1920" spans="3:3" ht="20.100000000000001" customHeight="1" x14ac:dyDescent="0.2">
      <c r="C1920" s="75">
        <v>12</v>
      </c>
    </row>
    <row r="1921" spans="3:3" ht="20.100000000000001" customHeight="1" x14ac:dyDescent="0.2">
      <c r="C1921" s="75" t="str">
        <f>Datos!B64</f>
        <v>4.1</v>
      </c>
    </row>
    <row r="1970" spans="3:3" ht="20.100000000000001" customHeight="1" x14ac:dyDescent="0.2">
      <c r="C1970" s="75">
        <v>13</v>
      </c>
    </row>
    <row r="1971" spans="3:3" ht="20.100000000000001" customHeight="1" x14ac:dyDescent="0.2">
      <c r="C1971" s="75" t="e">
        <f>Datos!#REF!</f>
        <v>#REF!</v>
      </c>
    </row>
    <row r="2020" spans="3:3" ht="20.100000000000001" customHeight="1" x14ac:dyDescent="0.2">
      <c r="C2020" s="75">
        <v>13</v>
      </c>
    </row>
    <row r="2021" spans="3:3" ht="20.100000000000001" customHeight="1" x14ac:dyDescent="0.2">
      <c r="C2021" s="75" t="str">
        <f>Datos!B65</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42" priority="35" stopIfTrue="1">
      <formula>#REF!=1</formula>
    </cfRule>
  </conditionalFormatting>
  <conditionalFormatting sqref="B26:B179">
    <cfRule type="expression" dxfId="141" priority="36" stopIfTrue="1">
      <formula>#REF!&gt;0</formula>
    </cfRule>
    <cfRule type="expression" dxfId="140" priority="37" stopIfTrue="1">
      <formula>#REF!&gt;0</formula>
    </cfRule>
    <cfRule type="expression" dxfId="139" priority="38" stopIfTrue="1">
      <formula>#REF!&gt;0</formula>
    </cfRule>
  </conditionalFormatting>
  <conditionalFormatting sqref="D15:D18">
    <cfRule type="expression" dxfId="138" priority="43" stopIfTrue="1">
      <formula>#REF!=1</formula>
    </cfRule>
  </conditionalFormatting>
  <conditionalFormatting sqref="C26:C361">
    <cfRule type="expression" dxfId="137" priority="19" stopIfTrue="1">
      <formula>#REF!&gt;0</formula>
    </cfRule>
    <cfRule type="expression" dxfId="136" priority="20" stopIfTrue="1">
      <formula>#REF!&gt;0</formula>
    </cfRule>
    <cfRule type="expression" dxfId="135" priority="21" stopIfTrue="1">
      <formula>#REF!&gt;0</formula>
    </cfRule>
  </conditionalFormatting>
  <conditionalFormatting sqref="G299:G305">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G301:G307">
    <cfRule type="expression" dxfId="131" priority="7" stopIfTrue="1">
      <formula>#REF!&gt;0</formula>
    </cfRule>
    <cfRule type="expression" dxfId="130" priority="8" stopIfTrue="1">
      <formula>#REF!&gt;0</formula>
    </cfRule>
    <cfRule type="expression" dxfId="129" priority="9" stopIfTrue="1">
      <formula>#REF!&gt;0</formula>
    </cfRule>
  </conditionalFormatting>
  <conditionalFormatting sqref="G302:G308">
    <cfRule type="expression" dxfId="128" priority="4" stopIfTrue="1">
      <formula>#REF!&gt;0</formula>
    </cfRule>
    <cfRule type="expression" dxfId="127" priority="5" stopIfTrue="1">
      <formula>#REF!&gt;0</formula>
    </cfRule>
    <cfRule type="expression" dxfId="126" priority="6" stopIfTrue="1">
      <formula>#REF!&gt;0</formula>
    </cfRule>
  </conditionalFormatting>
  <conditionalFormatting sqref="G304:G310">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count="1">
    <dataValidation type="list" allowBlank="1" showInputMessage="1" showErrorMessage="1" sqref="H213:H219 H300:H301">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J26:J361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32"/>
  <sheetViews>
    <sheetView showGridLines="0" showZeros="0" view="pageBreakPreview" topLeftCell="A337" zoomScaleNormal="90" zoomScaleSheetLayoutView="100" workbookViewId="0">
      <selection activeCell="B255" sqref="B255:C255"/>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10</v>
      </c>
      <c r="B1" s="144"/>
      <c r="C1" s="144" t="str">
        <f>Comitente</f>
        <v>SUBSECRETARIA DE ARQUITECTURA</v>
      </c>
      <c r="D1" s="144"/>
      <c r="E1" s="144"/>
      <c r="F1" s="144"/>
      <c r="G1" s="144"/>
      <c r="I1" s="146"/>
    </row>
    <row r="2" spans="1:9" s="105" customFormat="1" ht="20.100000000000001" customHeight="1" x14ac:dyDescent="0.2">
      <c r="A2" s="147" t="s">
        <v>11</v>
      </c>
      <c r="B2" s="147"/>
      <c r="C2" s="144" t="str">
        <f>Obra</f>
        <v>Creacion Primaria Bº Cruce de los Andes</v>
      </c>
      <c r="D2" s="148"/>
      <c r="E2" s="148"/>
      <c r="F2" s="148"/>
      <c r="G2" s="148"/>
      <c r="I2" s="148"/>
    </row>
    <row r="3" spans="1:9" s="105" customFormat="1" ht="20.100000000000001" customHeight="1" x14ac:dyDescent="0.2">
      <c r="A3" s="147" t="s">
        <v>15</v>
      </c>
      <c r="B3" s="147"/>
      <c r="C3" s="149" t="str">
        <f>Ubicación</f>
        <v>Pocito</v>
      </c>
      <c r="D3" s="149"/>
      <c r="E3" s="149"/>
      <c r="F3" s="149"/>
      <c r="G3" s="149"/>
      <c r="I3" s="149"/>
    </row>
    <row r="4" spans="1:9" s="105" customFormat="1" ht="20.100000000000001" customHeight="1" x14ac:dyDescent="0.2">
      <c r="A4" s="147" t="s">
        <v>14</v>
      </c>
      <c r="B4" s="150"/>
      <c r="C4" s="151">
        <f>Licitación_N°</f>
        <v>0</v>
      </c>
    </row>
    <row r="5" spans="1:9" s="105" customFormat="1" ht="20.100000000000001" customHeight="1" x14ac:dyDescent="0.2">
      <c r="A5" s="147" t="s">
        <v>35</v>
      </c>
      <c r="B5" s="150"/>
      <c r="C5" s="152">
        <f>Expediente_N°</f>
        <v>0</v>
      </c>
    </row>
    <row r="6" spans="1:9" s="105" customFormat="1" ht="20.100000000000001" customHeight="1" x14ac:dyDescent="0.2">
      <c r="A6" s="147" t="s">
        <v>17</v>
      </c>
      <c r="B6" s="150"/>
      <c r="C6" s="153">
        <f>P_Oficial</f>
        <v>217983442.22999999</v>
      </c>
    </row>
    <row r="7" spans="1:9" s="105" customFormat="1" ht="20.100000000000001" customHeight="1" x14ac:dyDescent="0.2">
      <c r="A7" s="147" t="s">
        <v>989</v>
      </c>
      <c r="B7" s="150"/>
      <c r="C7" s="154">
        <f>Anticipo_Financiero</f>
        <v>0</v>
      </c>
    </row>
    <row r="8" spans="1:9" s="105" customFormat="1" ht="20.100000000000001" customHeight="1" x14ac:dyDescent="0.2">
      <c r="A8" s="147" t="s">
        <v>988</v>
      </c>
      <c r="B8" s="150"/>
      <c r="C8" s="155">
        <f>Fecha_Base</f>
        <v>0</v>
      </c>
    </row>
    <row r="9" spans="1:9" s="105" customFormat="1" ht="20.100000000000001" customHeight="1" x14ac:dyDescent="0.2">
      <c r="A9" s="147" t="s">
        <v>16</v>
      </c>
      <c r="B9" s="150"/>
      <c r="C9" s="156" t="str">
        <f>Plazo_Obra</f>
        <v>360 dias</v>
      </c>
    </row>
    <row r="10" spans="1:9" s="105" customFormat="1" ht="20.100000000000001" customHeight="1" x14ac:dyDescent="0.2">
      <c r="A10" s="147" t="s">
        <v>12</v>
      </c>
      <c r="B10" s="150"/>
      <c r="C10" s="147">
        <f>Contratista</f>
        <v>0</v>
      </c>
    </row>
    <row r="11" spans="1:9" s="105" customFormat="1" ht="20.100000000000001" customHeight="1" x14ac:dyDescent="0.2">
      <c r="A11" s="147" t="s">
        <v>46</v>
      </c>
      <c r="B11" s="150"/>
      <c r="C11" s="157">
        <f>Monto_Oferta</f>
        <v>0</v>
      </c>
    </row>
    <row r="12" spans="1:9" ht="20.100000000000001" customHeight="1" x14ac:dyDescent="0.2"/>
    <row r="13" spans="1:9" ht="20.100000000000001" customHeight="1" x14ac:dyDescent="0.2">
      <c r="A13" s="158" t="s">
        <v>45</v>
      </c>
      <c r="B13" s="159"/>
      <c r="C13" s="159"/>
      <c r="D13" s="159"/>
      <c r="E13" s="159"/>
      <c r="F13" s="159"/>
      <c r="G13" s="159"/>
      <c r="H13" s="160"/>
      <c r="I13" s="161"/>
    </row>
    <row r="14" spans="1:9" ht="20.100000000000001" customHeight="1" x14ac:dyDescent="0.2"/>
    <row r="15" spans="1:9" ht="20.100000000000001" customHeight="1" x14ac:dyDescent="0.2">
      <c r="A15" s="438" t="s">
        <v>990</v>
      </c>
      <c r="B15" s="440" t="s">
        <v>0</v>
      </c>
      <c r="C15" s="441"/>
      <c r="D15" s="438" t="s">
        <v>1</v>
      </c>
      <c r="E15" s="438" t="s">
        <v>2</v>
      </c>
      <c r="F15" s="437" t="s">
        <v>1030</v>
      </c>
      <c r="G15" s="437" t="s">
        <v>1031</v>
      </c>
      <c r="H15" s="437" t="s">
        <v>1009</v>
      </c>
      <c r="I15" s="438" t="s">
        <v>13</v>
      </c>
    </row>
    <row r="16" spans="1:9" ht="20.100000000000001" customHeight="1" x14ac:dyDescent="0.2">
      <c r="A16" s="439"/>
      <c r="B16" s="442"/>
      <c r="C16" s="443"/>
      <c r="D16" s="439"/>
      <c r="E16" s="439"/>
      <c r="F16" s="437"/>
      <c r="G16" s="437"/>
      <c r="H16" s="437"/>
      <c r="I16" s="439"/>
    </row>
    <row r="17" spans="1:9" ht="20.100000000000001" customHeight="1" x14ac:dyDescent="0.2">
      <c r="A17" s="72"/>
      <c r="B17" s="132"/>
      <c r="C17" s="132"/>
      <c r="D17" s="72"/>
      <c r="E17" s="72"/>
      <c r="F17" s="132"/>
      <c r="G17" s="132"/>
      <c r="I17" s="162"/>
    </row>
    <row r="18" spans="1:9" ht="24.95" customHeight="1" x14ac:dyDescent="0.2">
      <c r="A18" s="142">
        <f>Datos!B26</f>
        <v>1</v>
      </c>
      <c r="B18" s="434" t="str">
        <f t="shared" ref="B18:B49" si="0">IFERROR(VLOOKUP(A18,Tabla_Datos,2,FALSE),"")</f>
        <v xml:space="preserve"> TRABAJOS PREPARATORIOS</v>
      </c>
      <c r="C18" s="435"/>
      <c r="D18" s="163">
        <f t="shared" ref="D18:D81" si="1">IFERROR(VLOOKUP(A18,Tabla_Datos,3,FALSE),"")</f>
        <v>0</v>
      </c>
      <c r="E18" s="164">
        <f t="shared" ref="E18:E49" si="2">IFERROR(VLOOKUP(A18,Tabla_Datos,4,FALSE),0)</f>
        <v>0</v>
      </c>
      <c r="F18" s="165">
        <f t="shared" ref="F18:F49" si="3">IFERROR(VLOOKUP(A18,Tabla_Analisis_Precio,7,FALSE),0)</f>
        <v>0</v>
      </c>
      <c r="G18" s="123">
        <f t="shared" ref="G18:G49" si="4">ROUND(PrecioUnitario(F18,Costo_Financiero,Gasto_Generales_Porcentaje,Beneficio,Ingresos_Brutos,IVA),2)</f>
        <v>0</v>
      </c>
      <c r="H18" s="123">
        <f>ROUND(E18*G18,2)</f>
        <v>0</v>
      </c>
      <c r="I18" s="166">
        <f t="shared" ref="I18:I49" si="5">IFERROR(H18/Monto_Oferta,0)</f>
        <v>0</v>
      </c>
    </row>
    <row r="19" spans="1:9" ht="24.95" customHeight="1" x14ac:dyDescent="0.2">
      <c r="A19" s="142" t="str">
        <f>Datos!B27</f>
        <v>1.1</v>
      </c>
      <c r="B19" s="434" t="str">
        <f t="shared" si="0"/>
        <v>Preparación y limpieza de los terrenos.</v>
      </c>
      <c r="C19" s="435"/>
      <c r="D19" s="163">
        <f t="shared" si="1"/>
        <v>0</v>
      </c>
      <c r="E19" s="164">
        <f t="shared" si="2"/>
        <v>0</v>
      </c>
      <c r="F19" s="165">
        <f t="shared" si="3"/>
        <v>0</v>
      </c>
      <c r="G19" s="123">
        <f t="shared" si="4"/>
        <v>0</v>
      </c>
      <c r="H19" s="123">
        <f t="shared" ref="H19:H82" si="6">ROUND(E19*G19,2)</f>
        <v>0</v>
      </c>
      <c r="I19" s="166">
        <f t="shared" si="5"/>
        <v>0</v>
      </c>
    </row>
    <row r="20" spans="1:9" ht="24.95" customHeight="1" x14ac:dyDescent="0.2">
      <c r="A20" s="142" t="str">
        <f>Datos!B28</f>
        <v>1.1.1</v>
      </c>
      <c r="B20" s="434" t="str">
        <f t="shared" si="0"/>
        <v>Preparación y limpieza de los terrenos.</v>
      </c>
      <c r="C20" s="435"/>
      <c r="D20" s="163" t="str">
        <f t="shared" si="1"/>
        <v>m2</v>
      </c>
      <c r="E20" s="164">
        <f t="shared" si="2"/>
        <v>0</v>
      </c>
      <c r="F20" s="165">
        <f t="shared" si="3"/>
        <v>0</v>
      </c>
      <c r="G20" s="123">
        <f t="shared" si="4"/>
        <v>0</v>
      </c>
      <c r="H20" s="123">
        <f t="shared" si="6"/>
        <v>0</v>
      </c>
      <c r="I20" s="166">
        <f t="shared" si="5"/>
        <v>0</v>
      </c>
    </row>
    <row r="21" spans="1:9" ht="24.95" customHeight="1" x14ac:dyDescent="0.2">
      <c r="A21" s="142" t="str">
        <f>Datos!B29</f>
        <v>1.1.3</v>
      </c>
      <c r="B21" s="434" t="str">
        <f t="shared" si="0"/>
        <v>Construcción del Obrador, Depósito de materiales, Sanitarios de personal</v>
      </c>
      <c r="C21" s="435"/>
      <c r="D21" s="163" t="str">
        <f t="shared" si="1"/>
        <v>Un</v>
      </c>
      <c r="E21" s="164">
        <f t="shared" si="2"/>
        <v>0</v>
      </c>
      <c r="F21" s="165">
        <f t="shared" si="3"/>
        <v>0</v>
      </c>
      <c r="G21" s="123">
        <f t="shared" si="4"/>
        <v>0</v>
      </c>
      <c r="H21" s="123">
        <f t="shared" si="6"/>
        <v>0</v>
      </c>
      <c r="I21" s="166">
        <f t="shared" si="5"/>
        <v>0</v>
      </c>
    </row>
    <row r="22" spans="1:9" ht="24.95" customHeight="1" x14ac:dyDescent="0.2">
      <c r="A22" s="142" t="str">
        <f>Datos!B30</f>
        <v>1.1.4</v>
      </c>
      <c r="B22" s="434" t="str">
        <f t="shared" si="0"/>
        <v>Provisión y colocación del Cartel de Obra</v>
      </c>
      <c r="C22" s="435"/>
      <c r="D22" s="163" t="str">
        <f t="shared" si="1"/>
        <v xml:space="preserve">Un </v>
      </c>
      <c r="E22" s="164">
        <f t="shared" si="2"/>
        <v>0</v>
      </c>
      <c r="F22" s="165">
        <f t="shared" si="3"/>
        <v>0</v>
      </c>
      <c r="G22" s="123">
        <f t="shared" si="4"/>
        <v>0</v>
      </c>
      <c r="H22" s="123">
        <f t="shared" si="6"/>
        <v>0</v>
      </c>
      <c r="I22" s="166">
        <f t="shared" si="5"/>
        <v>0</v>
      </c>
    </row>
    <row r="23" spans="1:9" ht="24.95" customHeight="1" x14ac:dyDescent="0.2">
      <c r="A23" s="142" t="str">
        <f>Datos!B31</f>
        <v>1.2</v>
      </c>
      <c r="B23" s="434" t="str">
        <f t="shared" si="0"/>
        <v>Replanteo y Otros</v>
      </c>
      <c r="C23" s="435"/>
      <c r="D23" s="163">
        <f t="shared" si="1"/>
        <v>0</v>
      </c>
      <c r="E23" s="164">
        <f t="shared" si="2"/>
        <v>0</v>
      </c>
      <c r="F23" s="165">
        <f t="shared" si="3"/>
        <v>0</v>
      </c>
      <c r="G23" s="123">
        <f t="shared" si="4"/>
        <v>0</v>
      </c>
      <c r="H23" s="123">
        <f t="shared" si="6"/>
        <v>0</v>
      </c>
      <c r="I23" s="166">
        <f t="shared" si="5"/>
        <v>0</v>
      </c>
    </row>
    <row r="24" spans="1:9" ht="24.95" customHeight="1" x14ac:dyDescent="0.2">
      <c r="A24" s="142" t="str">
        <f>Datos!B32</f>
        <v>1.2.1</v>
      </c>
      <c r="B24" s="434" t="str">
        <f t="shared" si="0"/>
        <v>Replanteo de la Obra</v>
      </c>
      <c r="C24" s="435"/>
      <c r="D24" s="163" t="str">
        <f t="shared" si="1"/>
        <v>m2</v>
      </c>
      <c r="E24" s="164">
        <f t="shared" si="2"/>
        <v>0</v>
      </c>
      <c r="F24" s="165">
        <f t="shared" si="3"/>
        <v>0</v>
      </c>
      <c r="G24" s="123">
        <f t="shared" si="4"/>
        <v>0</v>
      </c>
      <c r="H24" s="123">
        <f t="shared" si="6"/>
        <v>0</v>
      </c>
      <c r="I24" s="166">
        <f t="shared" si="5"/>
        <v>0</v>
      </c>
    </row>
    <row r="25" spans="1:9" ht="24.95" customHeight="1" x14ac:dyDescent="0.2">
      <c r="A25" s="142" t="str">
        <f>Datos!B33</f>
        <v>1.2.3</v>
      </c>
      <c r="B25" s="434" t="str">
        <f t="shared" si="0"/>
        <v>Cegado de Pozos Absorbentes o Negros, Cámaras, Zanjas o excavaciones</v>
      </c>
      <c r="C25" s="435"/>
      <c r="D25" s="163" t="str">
        <f t="shared" si="1"/>
        <v>gl</v>
      </c>
      <c r="E25" s="164">
        <f t="shared" si="2"/>
        <v>0</v>
      </c>
      <c r="F25" s="165">
        <f t="shared" si="3"/>
        <v>0</v>
      </c>
      <c r="G25" s="123">
        <f t="shared" si="4"/>
        <v>0</v>
      </c>
      <c r="H25" s="123">
        <f t="shared" si="6"/>
        <v>0</v>
      </c>
      <c r="I25" s="166">
        <f t="shared" si="5"/>
        <v>0</v>
      </c>
    </row>
    <row r="26" spans="1:9" ht="24.95" customHeight="1" x14ac:dyDescent="0.2">
      <c r="A26" s="142" t="str">
        <f>Datos!B34</f>
        <v>1.2.5</v>
      </c>
      <c r="B26" s="434" t="str">
        <f t="shared" si="0"/>
        <v>Vallados y Cierres Perimetrales</v>
      </c>
      <c r="C26" s="435"/>
      <c r="D26" s="163" t="str">
        <f t="shared" si="1"/>
        <v>gl</v>
      </c>
      <c r="E26" s="164">
        <f t="shared" si="2"/>
        <v>0</v>
      </c>
      <c r="F26" s="165">
        <f t="shared" si="3"/>
        <v>0</v>
      </c>
      <c r="G26" s="123">
        <f t="shared" si="4"/>
        <v>0</v>
      </c>
      <c r="H26" s="123">
        <f t="shared" si="6"/>
        <v>0</v>
      </c>
      <c r="I26" s="166">
        <f t="shared" si="5"/>
        <v>0</v>
      </c>
    </row>
    <row r="27" spans="1:9" ht="24.95" customHeight="1" x14ac:dyDescent="0.2">
      <c r="A27" s="142" t="str">
        <f>Datos!B35</f>
        <v>1.3</v>
      </c>
      <c r="B27" s="434" t="str">
        <f t="shared" si="0"/>
        <v>Actividades complementarias</v>
      </c>
      <c r="C27" s="435"/>
      <c r="D27" s="163">
        <f t="shared" si="1"/>
        <v>0</v>
      </c>
      <c r="E27" s="164">
        <f t="shared" si="2"/>
        <v>0</v>
      </c>
      <c r="F27" s="165">
        <f t="shared" si="3"/>
        <v>0</v>
      </c>
      <c r="G27" s="123">
        <f t="shared" si="4"/>
        <v>0</v>
      </c>
      <c r="H27" s="123">
        <f t="shared" si="6"/>
        <v>0</v>
      </c>
      <c r="I27" s="166">
        <f t="shared" si="5"/>
        <v>0</v>
      </c>
    </row>
    <row r="28" spans="1:9" ht="24.95" customHeight="1" x14ac:dyDescent="0.2">
      <c r="A28" s="142" t="str">
        <f>Datos!B36</f>
        <v>1.3.1</v>
      </c>
      <c r="B28" s="434" t="str">
        <f t="shared" si="0"/>
        <v>Vigilancia y alumbrado de obra</v>
      </c>
      <c r="C28" s="435"/>
      <c r="D28" s="163" t="str">
        <f t="shared" si="1"/>
        <v>gl</v>
      </c>
      <c r="E28" s="164">
        <f t="shared" si="2"/>
        <v>0</v>
      </c>
      <c r="F28" s="165">
        <f t="shared" si="3"/>
        <v>0</v>
      </c>
      <c r="G28" s="123">
        <f t="shared" si="4"/>
        <v>0</v>
      </c>
      <c r="H28" s="123">
        <f t="shared" si="6"/>
        <v>0</v>
      </c>
      <c r="I28" s="166">
        <f t="shared" si="5"/>
        <v>0</v>
      </c>
    </row>
    <row r="29" spans="1:9" ht="24.95" customHeight="1" x14ac:dyDescent="0.2">
      <c r="A29" s="142" t="str">
        <f>Datos!B37</f>
        <v>1.3.2</v>
      </c>
      <c r="B29" s="434" t="str">
        <f t="shared" si="0"/>
        <v>Energia de obra. Agua para construcción</v>
      </c>
      <c r="C29" s="435"/>
      <c r="D29" s="163" t="str">
        <f t="shared" si="1"/>
        <v>gl</v>
      </c>
      <c r="E29" s="164">
        <f t="shared" si="2"/>
        <v>0</v>
      </c>
      <c r="F29" s="165">
        <f t="shared" si="3"/>
        <v>0</v>
      </c>
      <c r="G29" s="123">
        <f t="shared" si="4"/>
        <v>0</v>
      </c>
      <c r="H29" s="123">
        <f t="shared" si="6"/>
        <v>0</v>
      </c>
      <c r="I29" s="166">
        <f t="shared" si="5"/>
        <v>0</v>
      </c>
    </row>
    <row r="30" spans="1:9" ht="24.95" customHeight="1" x14ac:dyDescent="0.2">
      <c r="A30" s="142" t="str">
        <f>Datos!B38</f>
        <v>1.3.3</v>
      </c>
      <c r="B30" s="434" t="str">
        <f t="shared" si="0"/>
        <v>Medidas de seguridad</v>
      </c>
      <c r="C30" s="435"/>
      <c r="D30" s="163" t="str">
        <f t="shared" si="1"/>
        <v>gl</v>
      </c>
      <c r="E30" s="164">
        <f t="shared" si="2"/>
        <v>0</v>
      </c>
      <c r="F30" s="165">
        <f t="shared" si="3"/>
        <v>0</v>
      </c>
      <c r="G30" s="123">
        <f t="shared" si="4"/>
        <v>0</v>
      </c>
      <c r="H30" s="123">
        <f t="shared" si="6"/>
        <v>0</v>
      </c>
      <c r="I30" s="166">
        <f t="shared" si="5"/>
        <v>0</v>
      </c>
    </row>
    <row r="31" spans="1:9" ht="24.95" customHeight="1" x14ac:dyDescent="0.2">
      <c r="A31" s="142" t="str">
        <f>Datos!B39</f>
        <v>1.4</v>
      </c>
      <c r="B31" s="434" t="str">
        <f t="shared" si="0"/>
        <v>Cumplimiento Plan de Gestión Ambiental y Social. Condiciones de Higiene y Seguridad</v>
      </c>
      <c r="C31" s="435"/>
      <c r="D31" s="163">
        <f t="shared" si="1"/>
        <v>0</v>
      </c>
      <c r="E31" s="164">
        <f t="shared" si="2"/>
        <v>0</v>
      </c>
      <c r="F31" s="165">
        <f t="shared" si="3"/>
        <v>0</v>
      </c>
      <c r="G31" s="123">
        <f t="shared" si="4"/>
        <v>0</v>
      </c>
      <c r="H31" s="123">
        <f t="shared" si="6"/>
        <v>0</v>
      </c>
      <c r="I31" s="166">
        <f t="shared" si="5"/>
        <v>0</v>
      </c>
    </row>
    <row r="32" spans="1:9" ht="24.95" customHeight="1" x14ac:dyDescent="0.2">
      <c r="A32" s="142" t="str">
        <f>Datos!B40</f>
        <v>1.4.1</v>
      </c>
      <c r="B32" s="434" t="str">
        <f t="shared" si="0"/>
        <v>Plan de Manejo Ambiental</v>
      </c>
      <c r="C32" s="435"/>
      <c r="D32" s="163" t="str">
        <f t="shared" si="1"/>
        <v>gl</v>
      </c>
      <c r="E32" s="164">
        <f t="shared" si="2"/>
        <v>0</v>
      </c>
      <c r="F32" s="165">
        <f t="shared" si="3"/>
        <v>0</v>
      </c>
      <c r="G32" s="123">
        <f t="shared" si="4"/>
        <v>0</v>
      </c>
      <c r="H32" s="123">
        <f t="shared" si="6"/>
        <v>0</v>
      </c>
      <c r="I32" s="166">
        <f t="shared" si="5"/>
        <v>0</v>
      </c>
    </row>
    <row r="33" spans="1:9" ht="24.95" customHeight="1" x14ac:dyDescent="0.2">
      <c r="A33" s="142" t="str">
        <f>Datos!B41</f>
        <v>1.4.2</v>
      </c>
      <c r="B33" s="434" t="str">
        <f t="shared" si="0"/>
        <v>Permiso Ambiental</v>
      </c>
      <c r="C33" s="435"/>
      <c r="D33" s="163" t="str">
        <f t="shared" si="1"/>
        <v>mes</v>
      </c>
      <c r="E33" s="164">
        <f t="shared" si="2"/>
        <v>0</v>
      </c>
      <c r="F33" s="165">
        <f t="shared" si="3"/>
        <v>0</v>
      </c>
      <c r="G33" s="123">
        <f t="shared" si="4"/>
        <v>0</v>
      </c>
      <c r="H33" s="123">
        <f t="shared" si="6"/>
        <v>0</v>
      </c>
      <c r="I33" s="166">
        <f t="shared" si="5"/>
        <v>0</v>
      </c>
    </row>
    <row r="34" spans="1:9" ht="24.95" customHeight="1" x14ac:dyDescent="0.2">
      <c r="A34" s="142" t="str">
        <f>Datos!B42</f>
        <v>1.4.3</v>
      </c>
      <c r="B34" s="434" t="str">
        <f t="shared" si="0"/>
        <v>Seguimiento Pmas</v>
      </c>
      <c r="C34" s="435"/>
      <c r="D34" s="163" t="str">
        <f t="shared" si="1"/>
        <v>mes</v>
      </c>
      <c r="E34" s="164">
        <f t="shared" si="2"/>
        <v>0</v>
      </c>
      <c r="F34" s="165">
        <f t="shared" si="3"/>
        <v>0</v>
      </c>
      <c r="G34" s="123">
        <f t="shared" si="4"/>
        <v>0</v>
      </c>
      <c r="H34" s="123">
        <f t="shared" si="6"/>
        <v>0</v>
      </c>
      <c r="I34" s="166">
        <f t="shared" si="5"/>
        <v>0</v>
      </c>
    </row>
    <row r="35" spans="1:9" ht="24.95" customHeight="1" x14ac:dyDescent="0.2">
      <c r="A35" s="142">
        <f>Datos!B43</f>
        <v>2</v>
      </c>
      <c r="B35" s="434" t="str">
        <f t="shared" si="0"/>
        <v>MOVIMIENTO DE SUELOS</v>
      </c>
      <c r="C35" s="435"/>
      <c r="D35" s="163">
        <f t="shared" si="1"/>
        <v>0</v>
      </c>
      <c r="E35" s="164">
        <f t="shared" si="2"/>
        <v>0</v>
      </c>
      <c r="F35" s="165">
        <f t="shared" si="3"/>
        <v>0</v>
      </c>
      <c r="G35" s="123">
        <f t="shared" si="4"/>
        <v>0</v>
      </c>
      <c r="H35" s="123">
        <f t="shared" si="6"/>
        <v>0</v>
      </c>
      <c r="I35" s="166">
        <f t="shared" si="5"/>
        <v>0</v>
      </c>
    </row>
    <row r="36" spans="1:9" ht="24.95" customHeight="1" x14ac:dyDescent="0.2">
      <c r="A36" s="142" t="str">
        <f>Datos!B44</f>
        <v>2.1</v>
      </c>
      <c r="B36" s="434" t="str">
        <f t="shared" si="0"/>
        <v>Terraplenamientos, Rellenos y Compactación</v>
      </c>
      <c r="C36" s="435"/>
      <c r="D36" s="163">
        <f t="shared" si="1"/>
        <v>0</v>
      </c>
      <c r="E36" s="164">
        <f t="shared" si="2"/>
        <v>0</v>
      </c>
      <c r="F36" s="165">
        <f t="shared" si="3"/>
        <v>0</v>
      </c>
      <c r="G36" s="123">
        <f t="shared" si="4"/>
        <v>0</v>
      </c>
      <c r="H36" s="123">
        <f t="shared" si="6"/>
        <v>0</v>
      </c>
      <c r="I36" s="166">
        <f t="shared" si="5"/>
        <v>0</v>
      </c>
    </row>
    <row r="37" spans="1:9" ht="24.95" customHeight="1" x14ac:dyDescent="0.2">
      <c r="A37" s="142" t="str">
        <f>Datos!B45</f>
        <v>2.1.1</v>
      </c>
      <c r="B37" s="434" t="str">
        <f t="shared" si="0"/>
        <v>Relleno Bajo Contrapiso</v>
      </c>
      <c r="C37" s="435"/>
      <c r="D37" s="163" t="str">
        <f t="shared" si="1"/>
        <v>m3</v>
      </c>
      <c r="E37" s="164">
        <f t="shared" si="2"/>
        <v>0</v>
      </c>
      <c r="F37" s="165">
        <f t="shared" si="3"/>
        <v>0</v>
      </c>
      <c r="G37" s="123">
        <f t="shared" si="4"/>
        <v>0</v>
      </c>
      <c r="H37" s="123">
        <f t="shared" si="6"/>
        <v>0</v>
      </c>
      <c r="I37" s="166">
        <f t="shared" si="5"/>
        <v>0</v>
      </c>
    </row>
    <row r="38" spans="1:9" ht="24.95" customHeight="1" x14ac:dyDescent="0.2">
      <c r="A38" s="142" t="str">
        <f>Datos!B46</f>
        <v>2.1.2</v>
      </c>
      <c r="B38" s="434" t="str">
        <f t="shared" si="0"/>
        <v>Relleno de Zanjas y Conductos</v>
      </c>
      <c r="C38" s="435"/>
      <c r="D38" s="163" t="str">
        <f t="shared" si="1"/>
        <v>m3</v>
      </c>
      <c r="E38" s="164">
        <f t="shared" si="2"/>
        <v>0</v>
      </c>
      <c r="F38" s="165">
        <f t="shared" si="3"/>
        <v>0</v>
      </c>
      <c r="G38" s="123">
        <f t="shared" si="4"/>
        <v>0</v>
      </c>
      <c r="H38" s="123">
        <f t="shared" si="6"/>
        <v>0</v>
      </c>
      <c r="I38" s="166">
        <f t="shared" si="5"/>
        <v>0</v>
      </c>
    </row>
    <row r="39" spans="1:9" ht="24.95" customHeight="1" x14ac:dyDescent="0.2">
      <c r="A39" s="142" t="str">
        <f>Datos!B47</f>
        <v>2.1.3</v>
      </c>
      <c r="B39" s="434" t="str">
        <f t="shared" si="0"/>
        <v>Nivelación del Terreno</v>
      </c>
      <c r="C39" s="435"/>
      <c r="D39" s="163" t="str">
        <f t="shared" si="1"/>
        <v>m3</v>
      </c>
      <c r="E39" s="164">
        <f t="shared" si="2"/>
        <v>0</v>
      </c>
      <c r="F39" s="165">
        <f t="shared" si="3"/>
        <v>0</v>
      </c>
      <c r="G39" s="123">
        <f t="shared" si="4"/>
        <v>0</v>
      </c>
      <c r="H39" s="123">
        <f t="shared" si="6"/>
        <v>0</v>
      </c>
      <c r="I39" s="166">
        <f t="shared" si="5"/>
        <v>0</v>
      </c>
    </row>
    <row r="40" spans="1:9" ht="24.95" customHeight="1" x14ac:dyDescent="0.2">
      <c r="A40" s="142" t="str">
        <f>Datos!B48</f>
        <v>2.2</v>
      </c>
      <c r="B40" s="434" t="str">
        <f t="shared" si="0"/>
        <v>Excavacion para fundaciones</v>
      </c>
      <c r="C40" s="435"/>
      <c r="D40" s="163" t="str">
        <f t="shared" si="1"/>
        <v>m3</v>
      </c>
      <c r="E40" s="164">
        <f t="shared" si="2"/>
        <v>0</v>
      </c>
      <c r="F40" s="165">
        <f t="shared" si="3"/>
        <v>0</v>
      </c>
      <c r="G40" s="123">
        <f t="shared" si="4"/>
        <v>0</v>
      </c>
      <c r="H40" s="123">
        <f t="shared" si="6"/>
        <v>0</v>
      </c>
      <c r="I40" s="166">
        <f t="shared" si="5"/>
        <v>0</v>
      </c>
    </row>
    <row r="41" spans="1:9" ht="24.95" customHeight="1" x14ac:dyDescent="0.2">
      <c r="A41" s="142">
        <f>Datos!B49</f>
        <v>3</v>
      </c>
      <c r="B41" s="434" t="str">
        <f t="shared" si="0"/>
        <v>ESTRUCTURA RESISTENTE</v>
      </c>
      <c r="C41" s="435"/>
      <c r="D41" s="163">
        <f t="shared" si="1"/>
        <v>0</v>
      </c>
      <c r="E41" s="164">
        <f t="shared" si="2"/>
        <v>0</v>
      </c>
      <c r="F41" s="165">
        <f t="shared" si="3"/>
        <v>0</v>
      </c>
      <c r="G41" s="123">
        <f t="shared" si="4"/>
        <v>0</v>
      </c>
      <c r="H41" s="123">
        <f t="shared" si="6"/>
        <v>0</v>
      </c>
      <c r="I41" s="166">
        <f t="shared" si="5"/>
        <v>0</v>
      </c>
    </row>
    <row r="42" spans="1:9" ht="24.95" customHeight="1" x14ac:dyDescent="0.2">
      <c r="A42" s="142" t="str">
        <f>Datos!B50</f>
        <v>3.1</v>
      </c>
      <c r="B42" s="434" t="str">
        <f t="shared" si="0"/>
        <v>Estructura de Hº Aº</v>
      </c>
      <c r="C42" s="435"/>
      <c r="D42" s="163">
        <f t="shared" si="1"/>
        <v>0</v>
      </c>
      <c r="E42" s="164">
        <f t="shared" si="2"/>
        <v>0</v>
      </c>
      <c r="F42" s="165">
        <f t="shared" si="3"/>
        <v>0</v>
      </c>
      <c r="G42" s="123">
        <f t="shared" si="4"/>
        <v>0</v>
      </c>
      <c r="H42" s="123">
        <f t="shared" si="6"/>
        <v>0</v>
      </c>
      <c r="I42" s="166">
        <f t="shared" si="5"/>
        <v>0</v>
      </c>
    </row>
    <row r="43" spans="1:9" ht="24.95" customHeight="1" x14ac:dyDescent="0.2">
      <c r="A43" s="142" t="str">
        <f>Datos!B51</f>
        <v>3.1.1</v>
      </c>
      <c r="B43" s="434" t="str">
        <f t="shared" si="0"/>
        <v>Hormigones de limpieza y no resistentes</v>
      </c>
      <c r="C43" s="435"/>
      <c r="D43" s="163" t="str">
        <f t="shared" si="1"/>
        <v>m2</v>
      </c>
      <c r="E43" s="164">
        <f t="shared" si="2"/>
        <v>0</v>
      </c>
      <c r="F43" s="165">
        <f t="shared" si="3"/>
        <v>0</v>
      </c>
      <c r="G43" s="123">
        <f t="shared" si="4"/>
        <v>0</v>
      </c>
      <c r="H43" s="123">
        <f t="shared" si="6"/>
        <v>0</v>
      </c>
      <c r="I43" s="166">
        <f t="shared" si="5"/>
        <v>0</v>
      </c>
    </row>
    <row r="44" spans="1:9" ht="24.95" customHeight="1" x14ac:dyDescent="0.2">
      <c r="A44" s="142" t="str">
        <f>Datos!B52</f>
        <v>3.1.4</v>
      </c>
      <c r="B44" s="434" t="str">
        <f t="shared" si="0"/>
        <v>Hormigones para plateas, zapatas, bases y vigas de fundación</v>
      </c>
      <c r="C44" s="435"/>
      <c r="D44" s="163" t="str">
        <f t="shared" si="1"/>
        <v>m3</v>
      </c>
      <c r="E44" s="164">
        <f t="shared" si="2"/>
        <v>0</v>
      </c>
      <c r="F44" s="165">
        <f t="shared" si="3"/>
        <v>0</v>
      </c>
      <c r="G44" s="123">
        <f t="shared" si="4"/>
        <v>0</v>
      </c>
      <c r="H44" s="123">
        <f t="shared" si="6"/>
        <v>0</v>
      </c>
      <c r="I44" s="166">
        <f t="shared" si="5"/>
        <v>0</v>
      </c>
    </row>
    <row r="45" spans="1:9" ht="24.95" customHeight="1" x14ac:dyDescent="0.2">
      <c r="A45" s="142" t="str">
        <f>Datos!B53</f>
        <v>3.1.5</v>
      </c>
      <c r="B45" s="434" t="str">
        <f t="shared" si="0"/>
        <v>Hormigones para vigas de arriostramiento</v>
      </c>
      <c r="C45" s="435"/>
      <c r="D45" s="163" t="str">
        <f t="shared" si="1"/>
        <v>m3</v>
      </c>
      <c r="E45" s="164">
        <f t="shared" si="2"/>
        <v>0</v>
      </c>
      <c r="F45" s="165">
        <f t="shared" si="3"/>
        <v>0</v>
      </c>
      <c r="G45" s="123">
        <f t="shared" si="4"/>
        <v>0</v>
      </c>
      <c r="H45" s="123">
        <f t="shared" si="6"/>
        <v>0</v>
      </c>
      <c r="I45" s="166">
        <f t="shared" si="5"/>
        <v>0</v>
      </c>
    </row>
    <row r="46" spans="1:9" ht="24.95" customHeight="1" x14ac:dyDescent="0.2">
      <c r="A46" s="142" t="str">
        <f>Datos!B54</f>
        <v>3.1.6</v>
      </c>
      <c r="B46" s="434" t="str">
        <f t="shared" si="0"/>
        <v>Hormigones para columnas de carga</v>
      </c>
      <c r="C46" s="435"/>
      <c r="D46" s="163" t="str">
        <f t="shared" si="1"/>
        <v>m3</v>
      </c>
      <c r="E46" s="164">
        <f t="shared" si="2"/>
        <v>0</v>
      </c>
      <c r="F46" s="165">
        <f t="shared" si="3"/>
        <v>0</v>
      </c>
      <c r="G46" s="123">
        <f t="shared" si="4"/>
        <v>0</v>
      </c>
      <c r="H46" s="123">
        <f t="shared" si="6"/>
        <v>0</v>
      </c>
      <c r="I46" s="166">
        <f t="shared" si="5"/>
        <v>0</v>
      </c>
    </row>
    <row r="47" spans="1:9" ht="24.95" customHeight="1" x14ac:dyDescent="0.2">
      <c r="A47" s="142" t="str">
        <f>Datos!B55</f>
        <v>3.1.7</v>
      </c>
      <c r="B47" s="434" t="str">
        <f t="shared" si="0"/>
        <v>Hormigones para columnas de encadenado</v>
      </c>
      <c r="C47" s="435"/>
      <c r="D47" s="163" t="str">
        <f t="shared" si="1"/>
        <v>m3</v>
      </c>
      <c r="E47" s="164">
        <f t="shared" si="2"/>
        <v>0</v>
      </c>
      <c r="F47" s="165">
        <f t="shared" si="3"/>
        <v>0</v>
      </c>
      <c r="G47" s="123">
        <f t="shared" si="4"/>
        <v>0</v>
      </c>
      <c r="H47" s="123">
        <f t="shared" si="6"/>
        <v>0</v>
      </c>
      <c r="I47" s="166">
        <f t="shared" si="5"/>
        <v>0</v>
      </c>
    </row>
    <row r="48" spans="1:9" ht="24.95" customHeight="1" x14ac:dyDescent="0.2">
      <c r="A48" s="142" t="str">
        <f>Datos!B56</f>
        <v>3.1.8</v>
      </c>
      <c r="B48" s="434" t="str">
        <f t="shared" si="0"/>
        <v>Hormigones para vigas de carga</v>
      </c>
      <c r="C48" s="435"/>
      <c r="D48" s="163" t="str">
        <f t="shared" si="1"/>
        <v>m3</v>
      </c>
      <c r="E48" s="164">
        <f t="shared" si="2"/>
        <v>0</v>
      </c>
      <c r="F48" s="165">
        <f t="shared" si="3"/>
        <v>0</v>
      </c>
      <c r="G48" s="123">
        <f t="shared" si="4"/>
        <v>0</v>
      </c>
      <c r="H48" s="123">
        <f t="shared" si="6"/>
        <v>0</v>
      </c>
      <c r="I48" s="166">
        <f t="shared" si="5"/>
        <v>0</v>
      </c>
    </row>
    <row r="49" spans="1:9" ht="24.95" customHeight="1" x14ac:dyDescent="0.2">
      <c r="A49" s="142" t="str">
        <f>Datos!B57</f>
        <v>3.1.9</v>
      </c>
      <c r="B49" s="434" t="str">
        <f t="shared" si="0"/>
        <v>Hormigones para vigas de encadenado</v>
      </c>
      <c r="C49" s="435"/>
      <c r="D49" s="163" t="str">
        <f t="shared" si="1"/>
        <v>m3</v>
      </c>
      <c r="E49" s="164">
        <f t="shared" si="2"/>
        <v>0</v>
      </c>
      <c r="F49" s="165">
        <f t="shared" si="3"/>
        <v>0</v>
      </c>
      <c r="G49" s="123">
        <f t="shared" si="4"/>
        <v>0</v>
      </c>
      <c r="H49" s="123">
        <f t="shared" si="6"/>
        <v>0</v>
      </c>
      <c r="I49" s="166">
        <f t="shared" si="5"/>
        <v>0</v>
      </c>
    </row>
    <row r="50" spans="1:9" ht="24.95" customHeight="1" x14ac:dyDescent="0.2">
      <c r="A50" s="142" t="str">
        <f>Datos!B58</f>
        <v>3.1.10</v>
      </c>
      <c r="B50" s="434" t="str">
        <f t="shared" ref="B50:B81" si="7">IFERROR(VLOOKUP(A50,Tabla_Datos,2,FALSE),"")</f>
        <v>Hormigones para losas</v>
      </c>
      <c r="C50" s="435"/>
      <c r="D50" s="163" t="str">
        <f t="shared" si="1"/>
        <v>m3</v>
      </c>
      <c r="E50" s="164">
        <f t="shared" ref="E50:E81" si="8">IFERROR(VLOOKUP(A50,Tabla_Datos,4,FALSE),0)</f>
        <v>0</v>
      </c>
      <c r="F50" s="165">
        <f t="shared" ref="F50:F81" si="9">IFERROR(VLOOKUP(A50,Tabla_Analisis_Precio,7,FALSE),0)</f>
        <v>0</v>
      </c>
      <c r="G50" s="123">
        <f t="shared" ref="G50:G81" si="10">ROUND(PrecioUnitario(F50,Costo_Financiero,Gasto_Generales_Porcentaje,Beneficio,Ingresos_Brutos,IVA),2)</f>
        <v>0</v>
      </c>
      <c r="H50" s="123">
        <f t="shared" si="6"/>
        <v>0</v>
      </c>
      <c r="I50" s="166">
        <f t="shared" ref="I50:I81" si="11">IFERROR(H50/Monto_Oferta,0)</f>
        <v>0</v>
      </c>
    </row>
    <row r="51" spans="1:9" ht="24.95" customHeight="1" x14ac:dyDescent="0.2">
      <c r="A51" s="142" t="str">
        <f>Datos!B59</f>
        <v>3.2</v>
      </c>
      <c r="B51" s="434" t="str">
        <f t="shared" si="7"/>
        <v>Estructura metálica</v>
      </c>
      <c r="C51" s="435"/>
      <c r="D51" s="163">
        <f t="shared" si="1"/>
        <v>0</v>
      </c>
      <c r="E51" s="164">
        <f t="shared" si="8"/>
        <v>0</v>
      </c>
      <c r="F51" s="165">
        <f t="shared" si="9"/>
        <v>0</v>
      </c>
      <c r="G51" s="123">
        <f t="shared" si="10"/>
        <v>0</v>
      </c>
      <c r="H51" s="123">
        <f t="shared" si="6"/>
        <v>0</v>
      </c>
      <c r="I51" s="166">
        <f t="shared" si="11"/>
        <v>0</v>
      </c>
    </row>
    <row r="52" spans="1:9" ht="24.95" customHeight="1" x14ac:dyDescent="0.2">
      <c r="A52" s="142" t="str">
        <f>Datos!B60</f>
        <v>3.2.1</v>
      </c>
      <c r="B52" s="434" t="str">
        <f t="shared" si="7"/>
        <v>Vigas, correas, y cerramiento</v>
      </c>
      <c r="C52" s="435"/>
      <c r="D52" s="163" t="str">
        <f t="shared" si="1"/>
        <v>m2</v>
      </c>
      <c r="E52" s="164">
        <f t="shared" si="8"/>
        <v>0</v>
      </c>
      <c r="F52" s="165">
        <f t="shared" si="9"/>
        <v>0</v>
      </c>
      <c r="G52" s="123">
        <f t="shared" si="10"/>
        <v>0</v>
      </c>
      <c r="H52" s="123">
        <f t="shared" si="6"/>
        <v>0</v>
      </c>
      <c r="I52" s="166">
        <f t="shared" si="11"/>
        <v>0</v>
      </c>
    </row>
    <row r="53" spans="1:9" ht="24.95" customHeight="1" x14ac:dyDescent="0.2">
      <c r="A53" s="142" t="str">
        <f>Datos!B61</f>
        <v>3.2.2</v>
      </c>
      <c r="B53" s="434" t="str">
        <f t="shared" si="7"/>
        <v>Construcción de Torre de Tanque</v>
      </c>
      <c r="C53" s="435"/>
      <c r="D53" s="163" t="str">
        <f t="shared" si="1"/>
        <v>m2</v>
      </c>
      <c r="E53" s="164">
        <f t="shared" si="8"/>
        <v>0</v>
      </c>
      <c r="F53" s="165">
        <f t="shared" si="9"/>
        <v>0</v>
      </c>
      <c r="G53" s="123">
        <f t="shared" si="10"/>
        <v>0</v>
      </c>
      <c r="H53" s="123">
        <f t="shared" si="6"/>
        <v>0</v>
      </c>
      <c r="I53" s="166">
        <f t="shared" si="11"/>
        <v>0</v>
      </c>
    </row>
    <row r="54" spans="1:9" ht="24.95" customHeight="1" x14ac:dyDescent="0.2">
      <c r="A54" s="142" t="str">
        <f>Datos!B62</f>
        <v>3.2.3</v>
      </c>
      <c r="B54" s="434" t="str">
        <f t="shared" si="7"/>
        <v>Pergolas metálicas</v>
      </c>
      <c r="C54" s="435"/>
      <c r="D54" s="163" t="str">
        <f t="shared" si="1"/>
        <v>m2</v>
      </c>
      <c r="E54" s="164">
        <f t="shared" si="8"/>
        <v>0</v>
      </c>
      <c r="F54" s="165">
        <f t="shared" si="9"/>
        <v>0</v>
      </c>
      <c r="G54" s="123">
        <f t="shared" si="10"/>
        <v>0</v>
      </c>
      <c r="H54" s="123">
        <f t="shared" si="6"/>
        <v>0</v>
      </c>
      <c r="I54" s="166">
        <f t="shared" si="11"/>
        <v>0</v>
      </c>
    </row>
    <row r="55" spans="1:9" ht="24.95" customHeight="1" x14ac:dyDescent="0.2">
      <c r="A55" s="142">
        <f>Datos!B63</f>
        <v>4</v>
      </c>
      <c r="B55" s="434" t="str">
        <f t="shared" si="7"/>
        <v xml:space="preserve"> ALBAÑILERÍA</v>
      </c>
      <c r="C55" s="435"/>
      <c r="D55" s="163">
        <f t="shared" si="1"/>
        <v>0</v>
      </c>
      <c r="E55" s="164">
        <f t="shared" si="8"/>
        <v>0</v>
      </c>
      <c r="F55" s="165">
        <f t="shared" si="9"/>
        <v>0</v>
      </c>
      <c r="G55" s="123">
        <f t="shared" si="10"/>
        <v>0</v>
      </c>
      <c r="H55" s="123">
        <f t="shared" si="6"/>
        <v>0</v>
      </c>
      <c r="I55" s="166">
        <f t="shared" si="11"/>
        <v>0</v>
      </c>
    </row>
    <row r="56" spans="1:9" ht="24.95" customHeight="1" x14ac:dyDescent="0.2">
      <c r="A56" s="142" t="str">
        <f>Datos!B64</f>
        <v>4.1</v>
      </c>
      <c r="B56" s="434" t="str">
        <f t="shared" si="7"/>
        <v>Muros</v>
      </c>
      <c r="C56" s="435"/>
      <c r="D56" s="163">
        <f t="shared" si="1"/>
        <v>0</v>
      </c>
      <c r="E56" s="164">
        <f t="shared" si="8"/>
        <v>0</v>
      </c>
      <c r="F56" s="165">
        <f t="shared" si="9"/>
        <v>0</v>
      </c>
      <c r="G56" s="123">
        <f t="shared" si="10"/>
        <v>0</v>
      </c>
      <c r="H56" s="123">
        <f t="shared" si="6"/>
        <v>0</v>
      </c>
      <c r="I56" s="166">
        <f t="shared" si="11"/>
        <v>0</v>
      </c>
    </row>
    <row r="57" spans="1:9" ht="24.95" customHeight="1" x14ac:dyDescent="0.2">
      <c r="A57" s="142" t="str">
        <f>Datos!B65</f>
        <v>4.1.3</v>
      </c>
      <c r="B57" s="434" t="str">
        <f t="shared" si="7"/>
        <v>Mamposterías de ladrillón de 0,20 m</v>
      </c>
      <c r="C57" s="435"/>
      <c r="D57" s="163" t="str">
        <f t="shared" si="1"/>
        <v>m2</v>
      </c>
      <c r="E57" s="164">
        <f t="shared" si="8"/>
        <v>0</v>
      </c>
      <c r="F57" s="165">
        <f t="shared" si="9"/>
        <v>0</v>
      </c>
      <c r="G57" s="123">
        <f t="shared" si="10"/>
        <v>0</v>
      </c>
      <c r="H57" s="123">
        <f t="shared" si="6"/>
        <v>0</v>
      </c>
      <c r="I57" s="166">
        <f t="shared" si="11"/>
        <v>0</v>
      </c>
    </row>
    <row r="58" spans="1:9" ht="24.95" customHeight="1" x14ac:dyDescent="0.2">
      <c r="A58" s="142" t="str">
        <f>Datos!B66</f>
        <v>4.2</v>
      </c>
      <c r="B58" s="434" t="str">
        <f t="shared" si="7"/>
        <v>Tabiques</v>
      </c>
      <c r="C58" s="435"/>
      <c r="D58" s="163">
        <f t="shared" si="1"/>
        <v>0</v>
      </c>
      <c r="E58" s="164">
        <f t="shared" si="8"/>
        <v>0</v>
      </c>
      <c r="F58" s="165">
        <f t="shared" si="9"/>
        <v>0</v>
      </c>
      <c r="G58" s="123">
        <f t="shared" si="10"/>
        <v>0</v>
      </c>
      <c r="H58" s="123">
        <f t="shared" si="6"/>
        <v>0</v>
      </c>
      <c r="I58" s="166">
        <f t="shared" si="11"/>
        <v>0</v>
      </c>
    </row>
    <row r="59" spans="1:9" ht="24.95" customHeight="1" x14ac:dyDescent="0.2">
      <c r="A59" s="142" t="str">
        <f>Datos!B67</f>
        <v>4.2.2</v>
      </c>
      <c r="B59" s="434" t="str">
        <f t="shared" si="7"/>
        <v>De Hormigon Armado</v>
      </c>
      <c r="C59" s="435"/>
      <c r="D59" s="163" t="str">
        <f t="shared" si="1"/>
        <v>m2</v>
      </c>
      <c r="E59" s="164">
        <f t="shared" si="8"/>
        <v>0</v>
      </c>
      <c r="F59" s="165">
        <f t="shared" si="9"/>
        <v>0</v>
      </c>
      <c r="G59" s="123">
        <f t="shared" si="10"/>
        <v>0</v>
      </c>
      <c r="H59" s="123">
        <f t="shared" si="6"/>
        <v>0</v>
      </c>
      <c r="I59" s="166">
        <f t="shared" si="11"/>
        <v>0</v>
      </c>
    </row>
    <row r="60" spans="1:9" ht="24.95" customHeight="1" x14ac:dyDescent="0.2">
      <c r="A60" s="142" t="str">
        <f>Datos!B68</f>
        <v>4.4</v>
      </c>
      <c r="B60" s="434" t="str">
        <f t="shared" si="7"/>
        <v>Aislaciones</v>
      </c>
      <c r="C60" s="435"/>
      <c r="D60" s="163">
        <f t="shared" si="1"/>
        <v>0</v>
      </c>
      <c r="E60" s="164">
        <f t="shared" si="8"/>
        <v>0</v>
      </c>
      <c r="F60" s="165">
        <f t="shared" si="9"/>
        <v>0</v>
      </c>
      <c r="G60" s="123">
        <f t="shared" si="10"/>
        <v>0</v>
      </c>
      <c r="H60" s="123">
        <f t="shared" si="6"/>
        <v>0</v>
      </c>
      <c r="I60" s="166">
        <f t="shared" si="11"/>
        <v>0</v>
      </c>
    </row>
    <row r="61" spans="1:9" ht="24.95" customHeight="1" x14ac:dyDescent="0.2">
      <c r="A61" s="142" t="str">
        <f>Datos!B69</f>
        <v>4.4.1</v>
      </c>
      <c r="B61" s="434" t="str">
        <f t="shared" si="7"/>
        <v>Capa Aisladora Horizontal y Vertical</v>
      </c>
      <c r="C61" s="435"/>
      <c r="D61" s="163" t="str">
        <f t="shared" si="1"/>
        <v>m2</v>
      </c>
      <c r="E61" s="164">
        <f t="shared" si="8"/>
        <v>0</v>
      </c>
      <c r="F61" s="165">
        <f t="shared" si="9"/>
        <v>0</v>
      </c>
      <c r="G61" s="123">
        <f t="shared" si="10"/>
        <v>0</v>
      </c>
      <c r="H61" s="123">
        <f t="shared" si="6"/>
        <v>0</v>
      </c>
      <c r="I61" s="166">
        <f t="shared" si="11"/>
        <v>0</v>
      </c>
    </row>
    <row r="62" spans="1:9" ht="24.95" customHeight="1" x14ac:dyDescent="0.2">
      <c r="A62" s="142" t="str">
        <f>Datos!B70</f>
        <v>4.5</v>
      </c>
      <c r="B62" s="434" t="str">
        <f t="shared" si="7"/>
        <v>Revoques</v>
      </c>
      <c r="C62" s="435"/>
      <c r="D62" s="163">
        <f t="shared" si="1"/>
        <v>0</v>
      </c>
      <c r="E62" s="164">
        <f t="shared" si="8"/>
        <v>0</v>
      </c>
      <c r="F62" s="165">
        <f t="shared" si="9"/>
        <v>0</v>
      </c>
      <c r="G62" s="123">
        <f t="shared" si="10"/>
        <v>0</v>
      </c>
      <c r="H62" s="123">
        <f t="shared" si="6"/>
        <v>0</v>
      </c>
      <c r="I62" s="166">
        <f t="shared" si="11"/>
        <v>0</v>
      </c>
    </row>
    <row r="63" spans="1:9" ht="24.95" customHeight="1" x14ac:dyDescent="0.2">
      <c r="A63" s="142" t="str">
        <f>Datos!B71</f>
        <v>4.5.1</v>
      </c>
      <c r="B63" s="434" t="str">
        <f t="shared" si="7"/>
        <v>Jaharro a la cal interior y exterior</v>
      </c>
      <c r="C63" s="435"/>
      <c r="D63" s="163" t="str">
        <f t="shared" si="1"/>
        <v>m2</v>
      </c>
      <c r="E63" s="164">
        <f t="shared" si="8"/>
        <v>0</v>
      </c>
      <c r="F63" s="165">
        <f t="shared" si="9"/>
        <v>0</v>
      </c>
      <c r="G63" s="123">
        <f t="shared" si="10"/>
        <v>0</v>
      </c>
      <c r="H63" s="123">
        <f t="shared" si="6"/>
        <v>0</v>
      </c>
      <c r="I63" s="166">
        <f t="shared" si="11"/>
        <v>0</v>
      </c>
    </row>
    <row r="64" spans="1:9" ht="24.95" customHeight="1" x14ac:dyDescent="0.2">
      <c r="A64" s="142" t="str">
        <f>Datos!B72</f>
        <v>4.5.2</v>
      </c>
      <c r="B64" s="434" t="str">
        <f t="shared" si="7"/>
        <v>Revoque  impermeable</v>
      </c>
      <c r="C64" s="435"/>
      <c r="D64" s="163" t="str">
        <f t="shared" si="1"/>
        <v>m2</v>
      </c>
      <c r="E64" s="164">
        <f t="shared" si="8"/>
        <v>0</v>
      </c>
      <c r="F64" s="165">
        <f t="shared" si="9"/>
        <v>0</v>
      </c>
      <c r="G64" s="123">
        <f t="shared" si="10"/>
        <v>0</v>
      </c>
      <c r="H64" s="123">
        <f t="shared" si="6"/>
        <v>0</v>
      </c>
      <c r="I64" s="166">
        <f t="shared" si="11"/>
        <v>0</v>
      </c>
    </row>
    <row r="65" spans="1:9" ht="24.95" customHeight="1" x14ac:dyDescent="0.2">
      <c r="A65" s="142" t="str">
        <f>Datos!B73</f>
        <v>4.5.3</v>
      </c>
      <c r="B65" s="434" t="str">
        <f t="shared" si="7"/>
        <v>Jaharro bajo revestimiento</v>
      </c>
      <c r="C65" s="435"/>
      <c r="D65" s="163" t="str">
        <f t="shared" si="1"/>
        <v>m2</v>
      </c>
      <c r="E65" s="164">
        <f t="shared" si="8"/>
        <v>0</v>
      </c>
      <c r="F65" s="165">
        <f t="shared" si="9"/>
        <v>0</v>
      </c>
      <c r="G65" s="123">
        <f t="shared" si="10"/>
        <v>0</v>
      </c>
      <c r="H65" s="123">
        <f t="shared" si="6"/>
        <v>0</v>
      </c>
      <c r="I65" s="166">
        <f t="shared" si="11"/>
        <v>0</v>
      </c>
    </row>
    <row r="66" spans="1:9" ht="24.95" customHeight="1" x14ac:dyDescent="0.2">
      <c r="A66" s="142" t="str">
        <f>Datos!B74</f>
        <v>4.5.4</v>
      </c>
      <c r="B66" s="434" t="str">
        <f t="shared" si="7"/>
        <v>Enlucidos</v>
      </c>
      <c r="C66" s="435"/>
      <c r="D66" s="163" t="str">
        <f t="shared" si="1"/>
        <v>m2</v>
      </c>
      <c r="E66" s="164">
        <f t="shared" si="8"/>
        <v>0</v>
      </c>
      <c r="F66" s="165">
        <f t="shared" si="9"/>
        <v>0</v>
      </c>
      <c r="G66" s="123">
        <f t="shared" si="10"/>
        <v>0</v>
      </c>
      <c r="H66" s="123">
        <f t="shared" si="6"/>
        <v>0</v>
      </c>
      <c r="I66" s="166">
        <f t="shared" si="11"/>
        <v>0</v>
      </c>
    </row>
    <row r="67" spans="1:9" ht="24.95" customHeight="1" x14ac:dyDescent="0.2">
      <c r="A67" s="142" t="str">
        <f>Datos!B75</f>
        <v>4.6</v>
      </c>
      <c r="B67" s="434" t="str">
        <f t="shared" si="7"/>
        <v>Contrapisos</v>
      </c>
      <c r="C67" s="435"/>
      <c r="D67" s="163">
        <f t="shared" si="1"/>
        <v>0</v>
      </c>
      <c r="E67" s="164">
        <f t="shared" si="8"/>
        <v>0</v>
      </c>
      <c r="F67" s="165">
        <f t="shared" si="9"/>
        <v>0</v>
      </c>
      <c r="G67" s="123">
        <f t="shared" si="10"/>
        <v>0</v>
      </c>
      <c r="H67" s="123">
        <f t="shared" si="6"/>
        <v>0</v>
      </c>
      <c r="I67" s="166">
        <f t="shared" si="11"/>
        <v>0</v>
      </c>
    </row>
    <row r="68" spans="1:9" ht="24.95" customHeight="1" x14ac:dyDescent="0.2">
      <c r="A68" s="142" t="str">
        <f>Datos!B76</f>
        <v>4.6.2</v>
      </c>
      <c r="B68" s="434" t="str">
        <f t="shared" si="7"/>
        <v>De hormigón armado</v>
      </c>
      <c r="C68" s="435"/>
      <c r="D68" s="163" t="str">
        <f t="shared" si="1"/>
        <v>m2</v>
      </c>
      <c r="E68" s="164">
        <f t="shared" si="8"/>
        <v>0</v>
      </c>
      <c r="F68" s="165">
        <f t="shared" si="9"/>
        <v>0</v>
      </c>
      <c r="G68" s="123">
        <f t="shared" si="10"/>
        <v>0</v>
      </c>
      <c r="H68" s="123">
        <f t="shared" si="6"/>
        <v>0</v>
      </c>
      <c r="I68" s="166">
        <f t="shared" si="11"/>
        <v>0</v>
      </c>
    </row>
    <row r="69" spans="1:9" ht="24.95" customHeight="1" x14ac:dyDescent="0.2">
      <c r="A69" s="142" t="str">
        <f>Datos!B77</f>
        <v>4.7</v>
      </c>
      <c r="B69" s="434" t="str">
        <f t="shared" si="7"/>
        <v>Antepechos</v>
      </c>
      <c r="C69" s="435"/>
      <c r="D69" s="163">
        <f t="shared" si="1"/>
        <v>0</v>
      </c>
      <c r="E69" s="164">
        <f t="shared" si="8"/>
        <v>0</v>
      </c>
      <c r="F69" s="165">
        <f t="shared" si="9"/>
        <v>0</v>
      </c>
      <c r="G69" s="123">
        <f t="shared" si="10"/>
        <v>0</v>
      </c>
      <c r="H69" s="123">
        <f t="shared" si="6"/>
        <v>0</v>
      </c>
      <c r="I69" s="166">
        <f t="shared" si="11"/>
        <v>0</v>
      </c>
    </row>
    <row r="70" spans="1:9" ht="24.95" customHeight="1" x14ac:dyDescent="0.2">
      <c r="A70" s="142" t="str">
        <f>Datos!B78</f>
        <v>4.7.1</v>
      </c>
      <c r="B70" s="434" t="str">
        <f t="shared" si="7"/>
        <v xml:space="preserve">De hormigón </v>
      </c>
      <c r="C70" s="435"/>
      <c r="D70" s="163" t="str">
        <f t="shared" si="1"/>
        <v>m2</v>
      </c>
      <c r="E70" s="164">
        <f t="shared" si="8"/>
        <v>0</v>
      </c>
      <c r="F70" s="165">
        <f t="shared" si="9"/>
        <v>0</v>
      </c>
      <c r="G70" s="123">
        <f t="shared" si="10"/>
        <v>0</v>
      </c>
      <c r="H70" s="123">
        <f t="shared" si="6"/>
        <v>0</v>
      </c>
      <c r="I70" s="166">
        <f t="shared" si="11"/>
        <v>0</v>
      </c>
    </row>
    <row r="71" spans="1:9" ht="24.95" customHeight="1" x14ac:dyDescent="0.2">
      <c r="A71" s="142">
        <f>Datos!B79</f>
        <v>5</v>
      </c>
      <c r="B71" s="434" t="str">
        <f t="shared" si="7"/>
        <v xml:space="preserve"> REVESTIMIENTOS</v>
      </c>
      <c r="C71" s="435"/>
      <c r="D71" s="163">
        <f t="shared" si="1"/>
        <v>0</v>
      </c>
      <c r="E71" s="164">
        <f t="shared" si="8"/>
        <v>0</v>
      </c>
      <c r="F71" s="165">
        <f t="shared" si="9"/>
        <v>0</v>
      </c>
      <c r="G71" s="123">
        <f t="shared" si="10"/>
        <v>0</v>
      </c>
      <c r="H71" s="123">
        <f t="shared" si="6"/>
        <v>0</v>
      </c>
      <c r="I71" s="166">
        <f t="shared" si="11"/>
        <v>0</v>
      </c>
    </row>
    <row r="72" spans="1:9" ht="24.95" customHeight="1" x14ac:dyDescent="0.2">
      <c r="A72" s="142" t="str">
        <f>Datos!B80</f>
        <v>5.1</v>
      </c>
      <c r="B72" s="434" t="str">
        <f t="shared" si="7"/>
        <v>Cerámico</v>
      </c>
      <c r="C72" s="435"/>
      <c r="D72" s="163" t="str">
        <f t="shared" si="1"/>
        <v>m2</v>
      </c>
      <c r="E72" s="164">
        <f t="shared" si="8"/>
        <v>0</v>
      </c>
      <c r="F72" s="165">
        <f t="shared" si="9"/>
        <v>0</v>
      </c>
      <c r="G72" s="123">
        <f t="shared" si="10"/>
        <v>0</v>
      </c>
      <c r="H72" s="123">
        <f t="shared" si="6"/>
        <v>0</v>
      </c>
      <c r="I72" s="166">
        <f t="shared" si="11"/>
        <v>0</v>
      </c>
    </row>
    <row r="73" spans="1:9" ht="24.95" customHeight="1" x14ac:dyDescent="0.2">
      <c r="A73" s="142" t="str">
        <f>Datos!B81</f>
        <v>5.6</v>
      </c>
      <c r="B73" s="434" t="str">
        <f t="shared" si="7"/>
        <v>Revestimiento Acrílico con color incorporado</v>
      </c>
      <c r="C73" s="435"/>
      <c r="D73" s="163" t="str">
        <f t="shared" si="1"/>
        <v>m2</v>
      </c>
      <c r="E73" s="164">
        <f t="shared" si="8"/>
        <v>0</v>
      </c>
      <c r="F73" s="165">
        <f t="shared" si="9"/>
        <v>0</v>
      </c>
      <c r="G73" s="123">
        <f t="shared" si="10"/>
        <v>0</v>
      </c>
      <c r="H73" s="123">
        <f t="shared" si="6"/>
        <v>0</v>
      </c>
      <c r="I73" s="166">
        <f t="shared" si="11"/>
        <v>0</v>
      </c>
    </row>
    <row r="74" spans="1:9" ht="24.95" customHeight="1" x14ac:dyDescent="0.2">
      <c r="A74" s="142">
        <f>Datos!B82</f>
        <v>6</v>
      </c>
      <c r="B74" s="434" t="str">
        <f t="shared" si="7"/>
        <v xml:space="preserve"> PISOS Y ZÓCALOS</v>
      </c>
      <c r="C74" s="435"/>
      <c r="D74" s="163">
        <f t="shared" si="1"/>
        <v>0</v>
      </c>
      <c r="E74" s="164">
        <f t="shared" si="8"/>
        <v>0</v>
      </c>
      <c r="F74" s="165">
        <f t="shared" si="9"/>
        <v>0</v>
      </c>
      <c r="G74" s="123">
        <f t="shared" si="10"/>
        <v>0</v>
      </c>
      <c r="H74" s="123">
        <f t="shared" si="6"/>
        <v>0</v>
      </c>
      <c r="I74" s="166">
        <f t="shared" si="11"/>
        <v>0</v>
      </c>
    </row>
    <row r="75" spans="1:9" ht="24.95" customHeight="1" x14ac:dyDescent="0.2">
      <c r="A75" s="142" t="str">
        <f>Datos!B83</f>
        <v>6.1</v>
      </c>
      <c r="B75" s="434" t="str">
        <f t="shared" si="7"/>
        <v>Pisos Interiores</v>
      </c>
      <c r="C75" s="435"/>
      <c r="D75" s="163">
        <f t="shared" si="1"/>
        <v>0</v>
      </c>
      <c r="E75" s="164">
        <f t="shared" si="8"/>
        <v>0</v>
      </c>
      <c r="F75" s="165">
        <f t="shared" si="9"/>
        <v>0</v>
      </c>
      <c r="G75" s="123">
        <f t="shared" si="10"/>
        <v>0</v>
      </c>
      <c r="H75" s="123">
        <f t="shared" si="6"/>
        <v>0</v>
      </c>
      <c r="I75" s="166">
        <f t="shared" si="11"/>
        <v>0</v>
      </c>
    </row>
    <row r="76" spans="1:9" ht="24.95" customHeight="1" x14ac:dyDescent="0.2">
      <c r="A76" s="142" t="str">
        <f>Datos!B84</f>
        <v>6.1.1</v>
      </c>
      <c r="B76" s="434" t="str">
        <f t="shared" si="7"/>
        <v>De hormigón</v>
      </c>
      <c r="C76" s="435"/>
      <c r="D76" s="163" t="str">
        <f t="shared" si="1"/>
        <v>m2</v>
      </c>
      <c r="E76" s="164">
        <f t="shared" si="8"/>
        <v>0</v>
      </c>
      <c r="F76" s="165">
        <f t="shared" si="9"/>
        <v>0</v>
      </c>
      <c r="G76" s="123">
        <f t="shared" si="10"/>
        <v>0</v>
      </c>
      <c r="H76" s="123">
        <f t="shared" si="6"/>
        <v>0</v>
      </c>
      <c r="I76" s="166">
        <f t="shared" si="11"/>
        <v>0</v>
      </c>
    </row>
    <row r="77" spans="1:9" ht="24.95" customHeight="1" x14ac:dyDescent="0.2">
      <c r="A77" s="142" t="str">
        <f>Datos!B85</f>
        <v>6.1.2</v>
      </c>
      <c r="B77" s="434" t="str">
        <f t="shared" si="7"/>
        <v>Pisos de mosaico granítico (0,33 x 0,33)</v>
      </c>
      <c r="C77" s="435"/>
      <c r="D77" s="163" t="str">
        <f t="shared" si="1"/>
        <v>m2</v>
      </c>
      <c r="E77" s="164">
        <f t="shared" si="8"/>
        <v>0</v>
      </c>
      <c r="F77" s="165">
        <f t="shared" si="9"/>
        <v>0</v>
      </c>
      <c r="G77" s="123">
        <f t="shared" si="10"/>
        <v>0</v>
      </c>
      <c r="H77" s="123">
        <f t="shared" si="6"/>
        <v>0</v>
      </c>
      <c r="I77" s="166">
        <f t="shared" si="11"/>
        <v>0</v>
      </c>
    </row>
    <row r="78" spans="1:9" ht="24.95" customHeight="1" x14ac:dyDescent="0.2">
      <c r="A78" s="142" t="str">
        <f>Datos!B86</f>
        <v>6.1.7</v>
      </c>
      <c r="B78" s="434" t="str">
        <f t="shared" si="7"/>
        <v>Zócalos graníticos (0,07x0,30)</v>
      </c>
      <c r="C78" s="435"/>
      <c r="D78" s="163" t="str">
        <f t="shared" si="1"/>
        <v>ml</v>
      </c>
      <c r="E78" s="164">
        <f t="shared" si="8"/>
        <v>0</v>
      </c>
      <c r="F78" s="165">
        <f t="shared" si="9"/>
        <v>0</v>
      </c>
      <c r="G78" s="123">
        <f t="shared" si="10"/>
        <v>0</v>
      </c>
      <c r="H78" s="123">
        <f t="shared" si="6"/>
        <v>0</v>
      </c>
      <c r="I78" s="166">
        <f t="shared" si="11"/>
        <v>0</v>
      </c>
    </row>
    <row r="79" spans="1:9" ht="24.95" customHeight="1" x14ac:dyDescent="0.2">
      <c r="A79" s="142" t="str">
        <f>Datos!B87</f>
        <v>6.1.10</v>
      </c>
      <c r="B79" s="434" t="str">
        <f t="shared" si="7"/>
        <v>Zócalo cementicio</v>
      </c>
      <c r="C79" s="435"/>
      <c r="D79" s="163" t="str">
        <f t="shared" si="1"/>
        <v>ml</v>
      </c>
      <c r="E79" s="164">
        <f t="shared" si="8"/>
        <v>0</v>
      </c>
      <c r="F79" s="165">
        <f t="shared" si="9"/>
        <v>0</v>
      </c>
      <c r="G79" s="123">
        <f t="shared" si="10"/>
        <v>0</v>
      </c>
      <c r="H79" s="123">
        <f t="shared" si="6"/>
        <v>0</v>
      </c>
      <c r="I79" s="166">
        <f t="shared" si="11"/>
        <v>0</v>
      </c>
    </row>
    <row r="80" spans="1:9" ht="24.95" customHeight="1" x14ac:dyDescent="0.2">
      <c r="A80" s="142" t="str">
        <f>Datos!B88</f>
        <v>6.1.12</v>
      </c>
      <c r="B80" s="434" t="str">
        <f t="shared" si="7"/>
        <v>Umbrales y solías</v>
      </c>
      <c r="C80" s="435"/>
      <c r="D80" s="163" t="str">
        <f t="shared" si="1"/>
        <v>m2</v>
      </c>
      <c r="E80" s="164">
        <f t="shared" si="8"/>
        <v>0</v>
      </c>
      <c r="F80" s="165">
        <f t="shared" si="9"/>
        <v>0</v>
      </c>
      <c r="G80" s="123">
        <f t="shared" si="10"/>
        <v>0</v>
      </c>
      <c r="H80" s="123">
        <f t="shared" si="6"/>
        <v>0</v>
      </c>
      <c r="I80" s="166">
        <f t="shared" si="11"/>
        <v>0</v>
      </c>
    </row>
    <row r="81" spans="1:9" ht="24.95" customHeight="1" x14ac:dyDescent="0.2">
      <c r="A81" s="142" t="str">
        <f>Datos!B89</f>
        <v>6.2</v>
      </c>
      <c r="B81" s="434" t="str">
        <f t="shared" si="7"/>
        <v>Pisos Exteriores</v>
      </c>
      <c r="C81" s="435"/>
      <c r="D81" s="163">
        <f t="shared" si="1"/>
        <v>0</v>
      </c>
      <c r="E81" s="164">
        <f t="shared" si="8"/>
        <v>0</v>
      </c>
      <c r="F81" s="165">
        <f t="shared" si="9"/>
        <v>0</v>
      </c>
      <c r="G81" s="123">
        <f t="shared" si="10"/>
        <v>0</v>
      </c>
      <c r="H81" s="123">
        <f t="shared" si="6"/>
        <v>0</v>
      </c>
      <c r="I81" s="166">
        <f t="shared" si="11"/>
        <v>0</v>
      </c>
    </row>
    <row r="82" spans="1:9" ht="24.95" customHeight="1" x14ac:dyDescent="0.2">
      <c r="A82" s="142" t="str">
        <f>Datos!B90</f>
        <v>6.2.1</v>
      </c>
      <c r="B82" s="434" t="str">
        <f t="shared" ref="B82:B102" si="12">IFERROR(VLOOKUP(A82,Tabla_Datos,2,FALSE),"")</f>
        <v>De hormigón armado fratasado</v>
      </c>
      <c r="C82" s="435"/>
      <c r="D82" s="163" t="str">
        <f t="shared" ref="D82:D145" si="13">IFERROR(VLOOKUP(A82,Tabla_Datos,3,FALSE),"")</f>
        <v>m2</v>
      </c>
      <c r="E82" s="164">
        <f t="shared" ref="E82:E102" si="14">IFERROR(VLOOKUP(A82,Tabla_Datos,4,FALSE),0)</f>
        <v>0</v>
      </c>
      <c r="F82" s="165">
        <f t="shared" ref="F82:F102" si="15">IFERROR(VLOOKUP(A82,Tabla_Analisis_Precio,7,FALSE),0)</f>
        <v>0</v>
      </c>
      <c r="G82" s="123">
        <f t="shared" ref="G82:G113" si="16">ROUND(PrecioUnitario(F82,Costo_Financiero,Gasto_Generales_Porcentaje,Beneficio,Ingresos_Brutos,IVA),2)</f>
        <v>0</v>
      </c>
      <c r="H82" s="123">
        <f t="shared" si="6"/>
        <v>0</v>
      </c>
      <c r="I82" s="166">
        <f t="shared" ref="I82:I102" si="17">IFERROR(H82/Monto_Oferta,0)</f>
        <v>0</v>
      </c>
    </row>
    <row r="83" spans="1:9" ht="24.95" customHeight="1" x14ac:dyDescent="0.2">
      <c r="A83" s="142" t="str">
        <f>Datos!B91</f>
        <v>6.2.2</v>
      </c>
      <c r="B83" s="434" t="str">
        <f t="shared" si="12"/>
        <v>De hormigón fratasado</v>
      </c>
      <c r="C83" s="435"/>
      <c r="D83" s="163" t="str">
        <f t="shared" si="13"/>
        <v>m2</v>
      </c>
      <c r="E83" s="164">
        <f t="shared" si="14"/>
        <v>0</v>
      </c>
      <c r="F83" s="165">
        <f t="shared" si="15"/>
        <v>0</v>
      </c>
      <c r="G83" s="123">
        <f t="shared" si="16"/>
        <v>0</v>
      </c>
      <c r="H83" s="123">
        <f t="shared" ref="H83:H102" si="18">ROUND(E83*G83,2)</f>
        <v>0</v>
      </c>
      <c r="I83" s="166">
        <f t="shared" si="17"/>
        <v>0</v>
      </c>
    </row>
    <row r="84" spans="1:9" ht="24.95" customHeight="1" x14ac:dyDescent="0.2">
      <c r="A84" s="142" t="str">
        <f>Datos!B92</f>
        <v>6.2.3</v>
      </c>
      <c r="B84" s="434" t="str">
        <f t="shared" si="12"/>
        <v>Piso consolidado de grancilla + fillet</v>
      </c>
      <c r="C84" s="435"/>
      <c r="D84" s="163" t="str">
        <f t="shared" si="13"/>
        <v>m2</v>
      </c>
      <c r="E84" s="164">
        <f t="shared" si="14"/>
        <v>0</v>
      </c>
      <c r="F84" s="165">
        <f t="shared" si="15"/>
        <v>0</v>
      </c>
      <c r="G84" s="123">
        <f t="shared" si="16"/>
        <v>0</v>
      </c>
      <c r="H84" s="123">
        <f t="shared" si="18"/>
        <v>0</v>
      </c>
      <c r="I84" s="166">
        <f t="shared" si="17"/>
        <v>0</v>
      </c>
    </row>
    <row r="85" spans="1:9" ht="24.95" customHeight="1" x14ac:dyDescent="0.2">
      <c r="A85" s="142" t="str">
        <f>Datos!B93</f>
        <v>6.2.9</v>
      </c>
      <c r="B85" s="434" t="str">
        <f t="shared" si="12"/>
        <v>Zocalo exterior rehundido</v>
      </c>
      <c r="C85" s="435"/>
      <c r="D85" s="163" t="str">
        <f t="shared" si="13"/>
        <v>ml</v>
      </c>
      <c r="E85" s="164">
        <f t="shared" si="14"/>
        <v>0</v>
      </c>
      <c r="F85" s="165">
        <f t="shared" si="15"/>
        <v>0</v>
      </c>
      <c r="G85" s="123">
        <f t="shared" si="16"/>
        <v>0</v>
      </c>
      <c r="H85" s="123">
        <f t="shared" si="18"/>
        <v>0</v>
      </c>
      <c r="I85" s="166">
        <f t="shared" si="17"/>
        <v>0</v>
      </c>
    </row>
    <row r="86" spans="1:9" ht="24.95" customHeight="1" x14ac:dyDescent="0.2">
      <c r="A86" s="142">
        <f>Datos!B94</f>
        <v>7</v>
      </c>
      <c r="B86" s="434" t="str">
        <f t="shared" si="12"/>
        <v xml:space="preserve"> MARMOLERÍA</v>
      </c>
      <c r="C86" s="435"/>
      <c r="D86" s="163">
        <f t="shared" si="13"/>
        <v>0</v>
      </c>
      <c r="E86" s="164">
        <f t="shared" si="14"/>
        <v>0</v>
      </c>
      <c r="F86" s="165">
        <f t="shared" si="15"/>
        <v>0</v>
      </c>
      <c r="G86" s="123">
        <f t="shared" si="16"/>
        <v>0</v>
      </c>
      <c r="H86" s="123">
        <f t="shared" si="18"/>
        <v>0</v>
      </c>
      <c r="I86" s="166">
        <f t="shared" si="17"/>
        <v>0</v>
      </c>
    </row>
    <row r="87" spans="1:9" ht="24.95" customHeight="1" x14ac:dyDescent="0.2">
      <c r="A87" s="142" t="str">
        <f>Datos!B95</f>
        <v>7.1</v>
      </c>
      <c r="B87" s="434" t="str">
        <f t="shared" si="12"/>
        <v>Mesadas de granito natural</v>
      </c>
      <c r="C87" s="435"/>
      <c r="D87" s="163" t="str">
        <f t="shared" si="13"/>
        <v>m2</v>
      </c>
      <c r="E87" s="164">
        <f t="shared" si="14"/>
        <v>0</v>
      </c>
      <c r="F87" s="165">
        <f t="shared" si="15"/>
        <v>0</v>
      </c>
      <c r="G87" s="123">
        <f t="shared" si="16"/>
        <v>0</v>
      </c>
      <c r="H87" s="123">
        <f t="shared" si="18"/>
        <v>0</v>
      </c>
      <c r="I87" s="166">
        <f t="shared" si="17"/>
        <v>0</v>
      </c>
    </row>
    <row r="88" spans="1:9" ht="24.95" customHeight="1" x14ac:dyDescent="0.2">
      <c r="A88" s="142">
        <f>Datos!B96</f>
        <v>8</v>
      </c>
      <c r="B88" s="434" t="str">
        <f t="shared" si="12"/>
        <v xml:space="preserve"> CUBIERTAS Y TECHOS</v>
      </c>
      <c r="C88" s="435"/>
      <c r="D88" s="163">
        <f t="shared" si="13"/>
        <v>0</v>
      </c>
      <c r="E88" s="164">
        <f t="shared" si="14"/>
        <v>0</v>
      </c>
      <c r="F88" s="165">
        <f t="shared" si="15"/>
        <v>0</v>
      </c>
      <c r="G88" s="123">
        <f t="shared" si="16"/>
        <v>0</v>
      </c>
      <c r="H88" s="123">
        <f t="shared" si="18"/>
        <v>0</v>
      </c>
      <c r="I88" s="166">
        <f t="shared" si="17"/>
        <v>0</v>
      </c>
    </row>
    <row r="89" spans="1:9" ht="24.95" customHeight="1" x14ac:dyDescent="0.2">
      <c r="A89" s="142" t="str">
        <f>Datos!B97</f>
        <v>8.1</v>
      </c>
      <c r="B89" s="434" t="str">
        <f t="shared" si="12"/>
        <v>Sobre losa de hormigón armado</v>
      </c>
      <c r="C89" s="435"/>
      <c r="D89" s="163" t="str">
        <f t="shared" si="13"/>
        <v>m2</v>
      </c>
      <c r="E89" s="164">
        <f t="shared" si="14"/>
        <v>0</v>
      </c>
      <c r="F89" s="165">
        <f t="shared" si="15"/>
        <v>0</v>
      </c>
      <c r="G89" s="123">
        <f t="shared" si="16"/>
        <v>0</v>
      </c>
      <c r="H89" s="123">
        <f t="shared" si="18"/>
        <v>0</v>
      </c>
      <c r="I89" s="166">
        <f t="shared" si="17"/>
        <v>0</v>
      </c>
    </row>
    <row r="90" spans="1:9" ht="24.95" customHeight="1" x14ac:dyDescent="0.2">
      <c r="A90" s="142" t="str">
        <f>Datos!B98</f>
        <v>8.2</v>
      </c>
      <c r="B90" s="434" t="str">
        <f t="shared" si="12"/>
        <v>Cubiertas metálicas (incluída aislaciones)</v>
      </c>
      <c r="C90" s="435"/>
      <c r="D90" s="163" t="str">
        <f t="shared" si="13"/>
        <v>m2</v>
      </c>
      <c r="E90" s="164">
        <f t="shared" si="14"/>
        <v>0</v>
      </c>
      <c r="F90" s="165">
        <f t="shared" si="15"/>
        <v>0</v>
      </c>
      <c r="G90" s="123">
        <f t="shared" si="16"/>
        <v>0</v>
      </c>
      <c r="H90" s="123">
        <f t="shared" si="18"/>
        <v>0</v>
      </c>
      <c r="I90" s="166">
        <f t="shared" si="17"/>
        <v>0</v>
      </c>
    </row>
    <row r="91" spans="1:9" ht="24.95" customHeight="1" x14ac:dyDescent="0.2">
      <c r="A91" s="142">
        <f>Datos!B99</f>
        <v>9</v>
      </c>
      <c r="B91" s="434" t="str">
        <f t="shared" si="12"/>
        <v xml:space="preserve"> CIELORRASOS</v>
      </c>
      <c r="C91" s="435"/>
      <c r="D91" s="163">
        <f t="shared" si="13"/>
        <v>0</v>
      </c>
      <c r="E91" s="164">
        <f t="shared" si="14"/>
        <v>0</v>
      </c>
      <c r="F91" s="165">
        <f t="shared" si="15"/>
        <v>0</v>
      </c>
      <c r="G91" s="123">
        <f t="shared" si="16"/>
        <v>0</v>
      </c>
      <c r="H91" s="123">
        <f t="shared" si="18"/>
        <v>0</v>
      </c>
      <c r="I91" s="166">
        <f t="shared" si="17"/>
        <v>0</v>
      </c>
    </row>
    <row r="92" spans="1:9" ht="24.95" customHeight="1" x14ac:dyDescent="0.2">
      <c r="A92" s="142" t="str">
        <f>Datos!B100</f>
        <v>9.1</v>
      </c>
      <c r="B92" s="434" t="str">
        <f t="shared" si="12"/>
        <v>Aplicados</v>
      </c>
      <c r="C92" s="435"/>
      <c r="D92" s="163">
        <f t="shared" si="13"/>
        <v>0</v>
      </c>
      <c r="E92" s="164">
        <f t="shared" si="14"/>
        <v>0</v>
      </c>
      <c r="F92" s="165">
        <f t="shared" si="15"/>
        <v>0</v>
      </c>
      <c r="G92" s="123">
        <f t="shared" si="16"/>
        <v>0</v>
      </c>
      <c r="H92" s="123">
        <f t="shared" si="18"/>
        <v>0</v>
      </c>
      <c r="I92" s="166">
        <f t="shared" si="17"/>
        <v>0</v>
      </c>
    </row>
    <row r="93" spans="1:9" ht="24.95" customHeight="1" x14ac:dyDescent="0.2">
      <c r="A93" s="142" t="str">
        <f>Datos!B101</f>
        <v>9.1.1</v>
      </c>
      <c r="B93" s="434" t="str">
        <f t="shared" si="12"/>
        <v>A la cal</v>
      </c>
      <c r="C93" s="435"/>
      <c r="D93" s="163" t="str">
        <f t="shared" si="13"/>
        <v>m2</v>
      </c>
      <c r="E93" s="164">
        <f t="shared" si="14"/>
        <v>0</v>
      </c>
      <c r="F93" s="165">
        <f t="shared" si="15"/>
        <v>0</v>
      </c>
      <c r="G93" s="123">
        <f t="shared" si="16"/>
        <v>0</v>
      </c>
      <c r="H93" s="123">
        <f t="shared" si="18"/>
        <v>0</v>
      </c>
      <c r="I93" s="166">
        <f t="shared" si="17"/>
        <v>0</v>
      </c>
    </row>
    <row r="94" spans="1:9" ht="24.95" customHeight="1" x14ac:dyDescent="0.2">
      <c r="A94" s="142" t="str">
        <f>Datos!B102</f>
        <v>9.1.2</v>
      </c>
      <c r="B94" s="434" t="str">
        <f t="shared" si="12"/>
        <v>Al yeso</v>
      </c>
      <c r="C94" s="435"/>
      <c r="D94" s="163" t="str">
        <f t="shared" si="13"/>
        <v>m2</v>
      </c>
      <c r="E94" s="164">
        <f t="shared" si="14"/>
        <v>0</v>
      </c>
      <c r="F94" s="165">
        <f t="shared" si="15"/>
        <v>0</v>
      </c>
      <c r="G94" s="123">
        <f t="shared" si="16"/>
        <v>0</v>
      </c>
      <c r="H94" s="123">
        <f t="shared" si="18"/>
        <v>0</v>
      </c>
      <c r="I94" s="166">
        <f t="shared" si="17"/>
        <v>0</v>
      </c>
    </row>
    <row r="95" spans="1:9" ht="24.95" customHeight="1" x14ac:dyDescent="0.2">
      <c r="A95" s="142">
        <f>Datos!B103</f>
        <v>10</v>
      </c>
      <c r="B95" s="434" t="str">
        <f t="shared" si="12"/>
        <v xml:space="preserve"> CARPINTERÍAS</v>
      </c>
      <c r="C95" s="435"/>
      <c r="D95" s="163">
        <f t="shared" si="13"/>
        <v>0</v>
      </c>
      <c r="E95" s="164">
        <f t="shared" si="14"/>
        <v>0</v>
      </c>
      <c r="F95" s="165">
        <f t="shared" si="15"/>
        <v>0</v>
      </c>
      <c r="G95" s="123">
        <f t="shared" si="16"/>
        <v>0</v>
      </c>
      <c r="H95" s="123">
        <f t="shared" si="18"/>
        <v>0</v>
      </c>
      <c r="I95" s="166">
        <f t="shared" si="17"/>
        <v>0</v>
      </c>
    </row>
    <row r="96" spans="1:9" ht="24.95" customHeight="1" x14ac:dyDescent="0.2">
      <c r="A96" s="142" t="str">
        <f>Datos!B104</f>
        <v>10.1</v>
      </c>
      <c r="B96" s="434" t="str">
        <f t="shared" si="12"/>
        <v>Carpinteria metalica</v>
      </c>
      <c r="C96" s="435"/>
      <c r="D96" s="163">
        <f t="shared" si="13"/>
        <v>0</v>
      </c>
      <c r="E96" s="164">
        <f t="shared" si="14"/>
        <v>0</v>
      </c>
      <c r="F96" s="165">
        <f t="shared" si="15"/>
        <v>0</v>
      </c>
      <c r="G96" s="123">
        <f t="shared" si="16"/>
        <v>0</v>
      </c>
      <c r="H96" s="123">
        <f t="shared" si="18"/>
        <v>0</v>
      </c>
      <c r="I96" s="166">
        <f t="shared" si="17"/>
        <v>0</v>
      </c>
    </row>
    <row r="97" spans="1:9" ht="24.95" customHeight="1" x14ac:dyDescent="0.2">
      <c r="A97" s="142" t="str">
        <f>Datos!B105</f>
        <v>10.1.1</v>
      </c>
      <c r="B97" s="434" t="str">
        <f t="shared" si="12"/>
        <v>Chapa Doblada y herrería</v>
      </c>
      <c r="C97" s="435"/>
      <c r="D97" s="163">
        <f t="shared" si="13"/>
        <v>0</v>
      </c>
      <c r="E97" s="164">
        <f t="shared" si="14"/>
        <v>0</v>
      </c>
      <c r="F97" s="165">
        <f t="shared" si="15"/>
        <v>0</v>
      </c>
      <c r="G97" s="123">
        <f t="shared" si="16"/>
        <v>0</v>
      </c>
      <c r="H97" s="123">
        <f t="shared" si="18"/>
        <v>0</v>
      </c>
      <c r="I97" s="166">
        <f t="shared" si="17"/>
        <v>0</v>
      </c>
    </row>
    <row r="98" spans="1:9" ht="24.95" customHeight="1" x14ac:dyDescent="0.2">
      <c r="A98" s="142" t="str">
        <f>Datos!B106</f>
        <v>10.1.1.1</v>
      </c>
      <c r="B98" s="434" t="str">
        <f t="shared" si="12"/>
        <v>P1</v>
      </c>
      <c r="C98" s="435"/>
      <c r="D98" s="163" t="str">
        <f t="shared" si="13"/>
        <v>m2</v>
      </c>
      <c r="E98" s="164">
        <f t="shared" si="14"/>
        <v>0</v>
      </c>
      <c r="F98" s="165">
        <f t="shared" si="15"/>
        <v>0</v>
      </c>
      <c r="G98" s="123">
        <f t="shared" si="16"/>
        <v>0</v>
      </c>
      <c r="H98" s="123">
        <f t="shared" si="18"/>
        <v>0</v>
      </c>
      <c r="I98" s="166">
        <f t="shared" si="17"/>
        <v>0</v>
      </c>
    </row>
    <row r="99" spans="1:9" ht="24.95" customHeight="1" x14ac:dyDescent="0.2">
      <c r="A99" s="142" t="str">
        <f>Datos!B107</f>
        <v>10.1.1.2</v>
      </c>
      <c r="B99" s="434" t="str">
        <f t="shared" si="12"/>
        <v>P2</v>
      </c>
      <c r="C99" s="435"/>
      <c r="D99" s="163" t="str">
        <f t="shared" si="13"/>
        <v>m2</v>
      </c>
      <c r="E99" s="164">
        <f t="shared" si="14"/>
        <v>0</v>
      </c>
      <c r="F99" s="165">
        <f t="shared" si="15"/>
        <v>0</v>
      </c>
      <c r="G99" s="123">
        <f t="shared" si="16"/>
        <v>0</v>
      </c>
      <c r="H99" s="123">
        <f t="shared" si="18"/>
        <v>0</v>
      </c>
      <c r="I99" s="166">
        <f t="shared" si="17"/>
        <v>0</v>
      </c>
    </row>
    <row r="100" spans="1:9" ht="24.95" customHeight="1" x14ac:dyDescent="0.2">
      <c r="A100" s="142" t="str">
        <f>Datos!B108</f>
        <v>10.1.1.3</v>
      </c>
      <c r="B100" s="434" t="str">
        <f t="shared" si="12"/>
        <v>P3</v>
      </c>
      <c r="C100" s="435"/>
      <c r="D100" s="163" t="str">
        <f t="shared" si="13"/>
        <v>m2</v>
      </c>
      <c r="E100" s="164">
        <f t="shared" si="14"/>
        <v>0</v>
      </c>
      <c r="F100" s="165">
        <f t="shared" si="15"/>
        <v>0</v>
      </c>
      <c r="G100" s="123">
        <f t="shared" si="16"/>
        <v>0</v>
      </c>
      <c r="H100" s="123">
        <f t="shared" si="18"/>
        <v>0</v>
      </c>
      <c r="I100" s="166">
        <f t="shared" si="17"/>
        <v>0</v>
      </c>
    </row>
    <row r="101" spans="1:9" ht="24.95" customHeight="1" x14ac:dyDescent="0.2">
      <c r="A101" s="142" t="str">
        <f>Datos!B109</f>
        <v>10.1.1.4</v>
      </c>
      <c r="B101" s="434" t="str">
        <f t="shared" si="12"/>
        <v>P4</v>
      </c>
      <c r="C101" s="435"/>
      <c r="D101" s="163" t="str">
        <f t="shared" si="13"/>
        <v>m2</v>
      </c>
      <c r="E101" s="164">
        <f t="shared" si="14"/>
        <v>0</v>
      </c>
      <c r="F101" s="165">
        <f t="shared" si="15"/>
        <v>0</v>
      </c>
      <c r="G101" s="123">
        <f t="shared" si="16"/>
        <v>0</v>
      </c>
      <c r="H101" s="123">
        <f t="shared" si="18"/>
        <v>0</v>
      </c>
      <c r="I101" s="166">
        <f t="shared" si="17"/>
        <v>0</v>
      </c>
    </row>
    <row r="102" spans="1:9" ht="24.95" customHeight="1" x14ac:dyDescent="0.2">
      <c r="A102" s="142" t="str">
        <f>Datos!B110</f>
        <v>10.1.1.5</v>
      </c>
      <c r="B102" s="434" t="str">
        <f t="shared" si="12"/>
        <v>P5</v>
      </c>
      <c r="C102" s="435"/>
      <c r="D102" s="163" t="str">
        <f t="shared" si="13"/>
        <v>m2</v>
      </c>
      <c r="E102" s="164">
        <f t="shared" si="14"/>
        <v>0</v>
      </c>
      <c r="F102" s="165">
        <f t="shared" si="15"/>
        <v>0</v>
      </c>
      <c r="G102" s="123">
        <f t="shared" si="16"/>
        <v>0</v>
      </c>
      <c r="H102" s="123">
        <f t="shared" si="18"/>
        <v>0</v>
      </c>
      <c r="I102" s="166">
        <f t="shared" si="17"/>
        <v>0</v>
      </c>
    </row>
    <row r="103" spans="1:9" ht="24.95" customHeight="1" x14ac:dyDescent="0.2">
      <c r="A103" s="142" t="str">
        <f>Datos!B111</f>
        <v>10.1.1.6</v>
      </c>
      <c r="B103" s="434" t="str">
        <f t="shared" ref="B103:B143" si="19">IFERROR(VLOOKUP(A103,Tabla_Datos,2,FALSE),"")</f>
        <v>P6</v>
      </c>
      <c r="C103" s="435"/>
      <c r="D103" s="163" t="str">
        <f t="shared" si="13"/>
        <v>m2</v>
      </c>
      <c r="E103" s="164">
        <f t="shared" ref="E103:E143" si="20">IFERROR(VLOOKUP(A103,Tabla_Datos,4,FALSE),0)</f>
        <v>0</v>
      </c>
      <c r="F103" s="165">
        <f t="shared" ref="F103:F143" si="21">IFERROR(VLOOKUP(A103,Tabla_Analisis_Precio,7,FALSE),0)</f>
        <v>0</v>
      </c>
      <c r="G103" s="123">
        <f t="shared" si="16"/>
        <v>0</v>
      </c>
      <c r="H103" s="123">
        <f t="shared" ref="H103:H143" si="22">ROUND(E103*G103,2)</f>
        <v>0</v>
      </c>
      <c r="I103" s="166">
        <f t="shared" ref="I103:I143" si="23">IFERROR(H103/Monto_Oferta,0)</f>
        <v>0</v>
      </c>
    </row>
    <row r="104" spans="1:9" ht="24.95" customHeight="1" x14ac:dyDescent="0.2">
      <c r="A104" s="142" t="str">
        <f>Datos!B112</f>
        <v>10.1.1.7</v>
      </c>
      <c r="B104" s="434" t="str">
        <f t="shared" si="19"/>
        <v>P7</v>
      </c>
      <c r="C104" s="435"/>
      <c r="D104" s="163" t="str">
        <f t="shared" si="13"/>
        <v>m2</v>
      </c>
      <c r="E104" s="164">
        <f t="shared" si="20"/>
        <v>0</v>
      </c>
      <c r="F104" s="165">
        <f t="shared" si="21"/>
        <v>0</v>
      </c>
      <c r="G104" s="123">
        <f t="shared" si="16"/>
        <v>0</v>
      </c>
      <c r="H104" s="123">
        <f t="shared" si="22"/>
        <v>0</v>
      </c>
      <c r="I104" s="166">
        <f t="shared" si="23"/>
        <v>0</v>
      </c>
    </row>
    <row r="105" spans="1:9" ht="24.95" customHeight="1" x14ac:dyDescent="0.2">
      <c r="A105" s="142" t="str">
        <f>Datos!B113</f>
        <v>10.1.1.8</v>
      </c>
      <c r="B105" s="434" t="str">
        <f t="shared" si="19"/>
        <v>P8</v>
      </c>
      <c r="C105" s="435"/>
      <c r="D105" s="163" t="str">
        <f t="shared" si="13"/>
        <v>m2</v>
      </c>
      <c r="E105" s="164">
        <f t="shared" si="20"/>
        <v>0</v>
      </c>
      <c r="F105" s="165">
        <f t="shared" si="21"/>
        <v>0</v>
      </c>
      <c r="G105" s="123">
        <f t="shared" si="16"/>
        <v>0</v>
      </c>
      <c r="H105" s="123">
        <f t="shared" si="22"/>
        <v>0</v>
      </c>
      <c r="I105" s="166">
        <f t="shared" si="23"/>
        <v>0</v>
      </c>
    </row>
    <row r="106" spans="1:9" ht="24.95" customHeight="1" x14ac:dyDescent="0.2">
      <c r="A106" s="142" t="str">
        <f>Datos!B114</f>
        <v>10.1.1.9</v>
      </c>
      <c r="B106" s="434" t="str">
        <f t="shared" si="19"/>
        <v>P9</v>
      </c>
      <c r="C106" s="435"/>
      <c r="D106" s="163" t="str">
        <f t="shared" si="13"/>
        <v>m2</v>
      </c>
      <c r="E106" s="164">
        <f t="shared" si="20"/>
        <v>0</v>
      </c>
      <c r="F106" s="165">
        <f t="shared" si="21"/>
        <v>0</v>
      </c>
      <c r="G106" s="123">
        <f t="shared" si="16"/>
        <v>0</v>
      </c>
      <c r="H106" s="123">
        <f t="shared" si="22"/>
        <v>0</v>
      </c>
      <c r="I106" s="166">
        <f t="shared" si="23"/>
        <v>0</v>
      </c>
    </row>
    <row r="107" spans="1:9" ht="24.95" customHeight="1" x14ac:dyDescent="0.2">
      <c r="A107" s="142" t="str">
        <f>Datos!B115</f>
        <v>10.1.1.10</v>
      </c>
      <c r="B107" s="434" t="str">
        <f t="shared" si="19"/>
        <v>P10</v>
      </c>
      <c r="C107" s="435"/>
      <c r="D107" s="163" t="str">
        <f t="shared" si="13"/>
        <v>m2</v>
      </c>
      <c r="E107" s="164">
        <f t="shared" si="20"/>
        <v>0</v>
      </c>
      <c r="F107" s="165">
        <f t="shared" si="21"/>
        <v>0</v>
      </c>
      <c r="G107" s="123">
        <f t="shared" si="16"/>
        <v>0</v>
      </c>
      <c r="H107" s="123">
        <f t="shared" si="22"/>
        <v>0</v>
      </c>
      <c r="I107" s="166">
        <f t="shared" si="23"/>
        <v>0</v>
      </c>
    </row>
    <row r="108" spans="1:9" ht="24.95" customHeight="1" x14ac:dyDescent="0.2">
      <c r="A108" s="142" t="str">
        <f>Datos!B116</f>
        <v>10.1.1.11</v>
      </c>
      <c r="B108" s="434" t="str">
        <f t="shared" si="19"/>
        <v>P11</v>
      </c>
      <c r="C108" s="435"/>
      <c r="D108" s="163" t="str">
        <f t="shared" si="13"/>
        <v>m2</v>
      </c>
      <c r="E108" s="164">
        <f t="shared" si="20"/>
        <v>0</v>
      </c>
      <c r="F108" s="165">
        <f t="shared" si="21"/>
        <v>0</v>
      </c>
      <c r="G108" s="123">
        <f t="shared" si="16"/>
        <v>0</v>
      </c>
      <c r="H108" s="123">
        <f t="shared" si="22"/>
        <v>0</v>
      </c>
      <c r="I108" s="166">
        <f t="shared" si="23"/>
        <v>0</v>
      </c>
    </row>
    <row r="109" spans="1:9" ht="24.95" customHeight="1" x14ac:dyDescent="0.2">
      <c r="A109" s="142" t="str">
        <f>Datos!B117</f>
        <v>10.1.1.12</v>
      </c>
      <c r="B109" s="434" t="str">
        <f t="shared" si="19"/>
        <v>P12</v>
      </c>
      <c r="C109" s="435"/>
      <c r="D109" s="163" t="str">
        <f t="shared" si="13"/>
        <v>m2</v>
      </c>
      <c r="E109" s="164">
        <f t="shared" si="20"/>
        <v>0</v>
      </c>
      <c r="F109" s="165">
        <f t="shared" si="21"/>
        <v>0</v>
      </c>
      <c r="G109" s="123">
        <f t="shared" si="16"/>
        <v>0</v>
      </c>
      <c r="H109" s="123">
        <f t="shared" si="22"/>
        <v>0</v>
      </c>
      <c r="I109" s="166">
        <f t="shared" si="23"/>
        <v>0</v>
      </c>
    </row>
    <row r="110" spans="1:9" ht="24.95" customHeight="1" x14ac:dyDescent="0.2">
      <c r="A110" s="142" t="str">
        <f>Datos!B118</f>
        <v>10.1.1.13</v>
      </c>
      <c r="B110" s="434" t="str">
        <f t="shared" si="19"/>
        <v>P13</v>
      </c>
      <c r="C110" s="435"/>
      <c r="D110" s="163" t="str">
        <f t="shared" si="13"/>
        <v>m2</v>
      </c>
      <c r="E110" s="164">
        <f t="shared" si="20"/>
        <v>0</v>
      </c>
      <c r="F110" s="165">
        <f t="shared" si="21"/>
        <v>0</v>
      </c>
      <c r="G110" s="123">
        <f t="shared" si="16"/>
        <v>0</v>
      </c>
      <c r="H110" s="123">
        <f t="shared" si="22"/>
        <v>0</v>
      </c>
      <c r="I110" s="166">
        <f t="shared" si="23"/>
        <v>0</v>
      </c>
    </row>
    <row r="111" spans="1:9" ht="24.95" customHeight="1" x14ac:dyDescent="0.2">
      <c r="A111" s="142" t="str">
        <f>Datos!B119</f>
        <v>10.1.1.14</v>
      </c>
      <c r="B111" s="434" t="str">
        <f t="shared" si="19"/>
        <v>PL</v>
      </c>
      <c r="C111" s="435"/>
      <c r="D111" s="163" t="str">
        <f t="shared" si="13"/>
        <v>m2</v>
      </c>
      <c r="E111" s="164">
        <f t="shared" si="20"/>
        <v>0</v>
      </c>
      <c r="F111" s="165">
        <f t="shared" si="21"/>
        <v>0</v>
      </c>
      <c r="G111" s="123">
        <f t="shared" si="16"/>
        <v>0</v>
      </c>
      <c r="H111" s="123">
        <f t="shared" si="22"/>
        <v>0</v>
      </c>
      <c r="I111" s="166">
        <f t="shared" si="23"/>
        <v>0</v>
      </c>
    </row>
    <row r="112" spans="1:9" ht="24.95" customHeight="1" x14ac:dyDescent="0.2">
      <c r="A112" s="142" t="str">
        <f>Datos!B120</f>
        <v>10.1.1.15</v>
      </c>
      <c r="B112" s="434" t="str">
        <f t="shared" si="19"/>
        <v>PL1</v>
      </c>
      <c r="C112" s="435"/>
      <c r="D112" s="163" t="str">
        <f t="shared" si="13"/>
        <v>m2</v>
      </c>
      <c r="E112" s="164">
        <f t="shared" si="20"/>
        <v>0</v>
      </c>
      <c r="F112" s="165">
        <f t="shared" si="21"/>
        <v>0</v>
      </c>
      <c r="G112" s="123">
        <f t="shared" si="16"/>
        <v>0</v>
      </c>
      <c r="H112" s="123">
        <f t="shared" si="22"/>
        <v>0</v>
      </c>
      <c r="I112" s="166">
        <f t="shared" si="23"/>
        <v>0</v>
      </c>
    </row>
    <row r="113" spans="1:9" ht="24.95" customHeight="1" x14ac:dyDescent="0.2">
      <c r="A113" s="142" t="str">
        <f>Datos!B121</f>
        <v>10.1.1.16</v>
      </c>
      <c r="B113" s="434" t="str">
        <f t="shared" si="19"/>
        <v>V2</v>
      </c>
      <c r="C113" s="435"/>
      <c r="D113" s="163" t="str">
        <f t="shared" si="13"/>
        <v>m2</v>
      </c>
      <c r="E113" s="164">
        <f t="shared" si="20"/>
        <v>0</v>
      </c>
      <c r="F113" s="165">
        <f t="shared" si="21"/>
        <v>0</v>
      </c>
      <c r="G113" s="123">
        <f t="shared" si="16"/>
        <v>0</v>
      </c>
      <c r="H113" s="123">
        <f t="shared" si="22"/>
        <v>0</v>
      </c>
      <c r="I113" s="166">
        <f t="shared" si="23"/>
        <v>0</v>
      </c>
    </row>
    <row r="114" spans="1:9" ht="24.95" customHeight="1" x14ac:dyDescent="0.2">
      <c r="A114" s="142" t="str">
        <f>Datos!B122</f>
        <v>10.1.1.17</v>
      </c>
      <c r="B114" s="434" t="str">
        <f t="shared" si="19"/>
        <v>V3</v>
      </c>
      <c r="C114" s="435"/>
      <c r="D114" s="163" t="str">
        <f t="shared" si="13"/>
        <v>m2</v>
      </c>
      <c r="E114" s="164">
        <f t="shared" si="20"/>
        <v>0</v>
      </c>
      <c r="F114" s="165">
        <f t="shared" si="21"/>
        <v>0</v>
      </c>
      <c r="G114" s="123">
        <f t="shared" ref="G114:G145" si="24">ROUND(PrecioUnitario(F114,Costo_Financiero,Gasto_Generales_Porcentaje,Beneficio,Ingresos_Brutos,IVA),2)</f>
        <v>0</v>
      </c>
      <c r="H114" s="123">
        <f t="shared" si="22"/>
        <v>0</v>
      </c>
      <c r="I114" s="166">
        <f t="shared" si="23"/>
        <v>0</v>
      </c>
    </row>
    <row r="115" spans="1:9" ht="24.95" customHeight="1" x14ac:dyDescent="0.2">
      <c r="A115" s="142" t="str">
        <f>Datos!B123</f>
        <v>10.1.1.18</v>
      </c>
      <c r="B115" s="434" t="str">
        <f t="shared" si="19"/>
        <v>V4</v>
      </c>
      <c r="C115" s="435"/>
      <c r="D115" s="163" t="str">
        <f t="shared" si="13"/>
        <v>m2</v>
      </c>
      <c r="E115" s="164">
        <f t="shared" si="20"/>
        <v>0</v>
      </c>
      <c r="F115" s="165">
        <f t="shared" si="21"/>
        <v>0</v>
      </c>
      <c r="G115" s="123">
        <f t="shared" si="24"/>
        <v>0</v>
      </c>
      <c r="H115" s="123">
        <f t="shared" si="22"/>
        <v>0</v>
      </c>
      <c r="I115" s="166">
        <f t="shared" si="23"/>
        <v>0</v>
      </c>
    </row>
    <row r="116" spans="1:9" ht="24.95" customHeight="1" x14ac:dyDescent="0.2">
      <c r="A116" s="142" t="str">
        <f>Datos!B124</f>
        <v>10.1.1.19</v>
      </c>
      <c r="B116" s="434" t="str">
        <f t="shared" si="19"/>
        <v>V5</v>
      </c>
      <c r="C116" s="435"/>
      <c r="D116" s="163" t="str">
        <f t="shared" si="13"/>
        <v>m2</v>
      </c>
      <c r="E116" s="164">
        <f t="shared" si="20"/>
        <v>0</v>
      </c>
      <c r="F116" s="165">
        <f t="shared" si="21"/>
        <v>0</v>
      </c>
      <c r="G116" s="123">
        <f t="shared" si="24"/>
        <v>0</v>
      </c>
      <c r="H116" s="123">
        <f t="shared" si="22"/>
        <v>0</v>
      </c>
      <c r="I116" s="166">
        <f t="shared" si="23"/>
        <v>0</v>
      </c>
    </row>
    <row r="117" spans="1:9" ht="24.95" customHeight="1" x14ac:dyDescent="0.2">
      <c r="A117" s="142" t="str">
        <f>Datos!B125</f>
        <v>10.1.1.20</v>
      </c>
      <c r="B117" s="434" t="str">
        <f t="shared" si="19"/>
        <v>V6</v>
      </c>
      <c r="C117" s="435"/>
      <c r="D117" s="163" t="str">
        <f t="shared" si="13"/>
        <v>m2</v>
      </c>
      <c r="E117" s="164">
        <f t="shared" si="20"/>
        <v>0</v>
      </c>
      <c r="F117" s="165">
        <f t="shared" si="21"/>
        <v>0</v>
      </c>
      <c r="G117" s="123">
        <f t="shared" si="24"/>
        <v>0</v>
      </c>
      <c r="H117" s="123">
        <f t="shared" si="22"/>
        <v>0</v>
      </c>
      <c r="I117" s="166">
        <f t="shared" si="23"/>
        <v>0</v>
      </c>
    </row>
    <row r="118" spans="1:9" ht="24.95" customHeight="1" x14ac:dyDescent="0.2">
      <c r="A118" s="142" t="str">
        <f>Datos!B126</f>
        <v>10.1.1.21</v>
      </c>
      <c r="B118" s="434" t="str">
        <f t="shared" si="19"/>
        <v>V7</v>
      </c>
      <c r="C118" s="435"/>
      <c r="D118" s="163" t="str">
        <f t="shared" si="13"/>
        <v>m2</v>
      </c>
      <c r="E118" s="164">
        <f t="shared" si="20"/>
        <v>0</v>
      </c>
      <c r="F118" s="165">
        <f t="shared" si="21"/>
        <v>0</v>
      </c>
      <c r="G118" s="123">
        <f t="shared" si="24"/>
        <v>0</v>
      </c>
      <c r="H118" s="123">
        <f t="shared" si="22"/>
        <v>0</v>
      </c>
      <c r="I118" s="166">
        <f t="shared" si="23"/>
        <v>0</v>
      </c>
    </row>
    <row r="119" spans="1:9" ht="24.95" customHeight="1" x14ac:dyDescent="0.2">
      <c r="A119" s="142" t="str">
        <f>Datos!B127</f>
        <v>10.1.1.22</v>
      </c>
      <c r="B119" s="434" t="str">
        <f t="shared" si="19"/>
        <v>V10</v>
      </c>
      <c r="C119" s="435"/>
      <c r="D119" s="163" t="str">
        <f t="shared" si="13"/>
        <v>m2</v>
      </c>
      <c r="E119" s="164">
        <f t="shared" si="20"/>
        <v>0</v>
      </c>
      <c r="F119" s="165">
        <f t="shared" si="21"/>
        <v>0</v>
      </c>
      <c r="G119" s="123">
        <f t="shared" si="24"/>
        <v>0</v>
      </c>
      <c r="H119" s="123">
        <f t="shared" si="22"/>
        <v>0</v>
      </c>
      <c r="I119" s="166">
        <f t="shared" si="23"/>
        <v>0</v>
      </c>
    </row>
    <row r="120" spans="1:9" ht="24.95" customHeight="1" x14ac:dyDescent="0.2">
      <c r="A120" s="142" t="str">
        <f>Datos!B128</f>
        <v>10.1.5</v>
      </c>
      <c r="B120" s="434" t="str">
        <f t="shared" si="19"/>
        <v>Malla de Seguridad</v>
      </c>
      <c r="C120" s="435"/>
      <c r="D120" s="163" t="str">
        <f t="shared" si="13"/>
        <v>m2</v>
      </c>
      <c r="E120" s="164">
        <f t="shared" si="20"/>
        <v>0</v>
      </c>
      <c r="F120" s="165">
        <f t="shared" si="21"/>
        <v>0</v>
      </c>
      <c r="G120" s="123">
        <f t="shared" si="24"/>
        <v>0</v>
      </c>
      <c r="H120" s="123">
        <f t="shared" si="22"/>
        <v>0</v>
      </c>
      <c r="I120" s="166">
        <f t="shared" si="23"/>
        <v>0</v>
      </c>
    </row>
    <row r="121" spans="1:9" ht="24.95" customHeight="1" x14ac:dyDescent="0.2">
      <c r="A121" s="142" t="str">
        <f>Datos!B129</f>
        <v>10.2</v>
      </c>
      <c r="B121" s="434" t="str">
        <f t="shared" si="19"/>
        <v>Carpintería de Aluminio</v>
      </c>
      <c r="C121" s="435"/>
      <c r="D121" s="163">
        <f t="shared" si="13"/>
        <v>0</v>
      </c>
      <c r="E121" s="164">
        <f t="shared" si="20"/>
        <v>0</v>
      </c>
      <c r="F121" s="165">
        <f t="shared" si="21"/>
        <v>0</v>
      </c>
      <c r="G121" s="123">
        <f t="shared" si="24"/>
        <v>0</v>
      </c>
      <c r="H121" s="123">
        <f t="shared" si="22"/>
        <v>0</v>
      </c>
      <c r="I121" s="166">
        <f t="shared" si="23"/>
        <v>0</v>
      </c>
    </row>
    <row r="122" spans="1:9" ht="24.95" customHeight="1" x14ac:dyDescent="0.2">
      <c r="A122" s="142" t="str">
        <f>Datos!B130</f>
        <v>10.2.1</v>
      </c>
      <c r="B122" s="434" t="str">
        <f t="shared" si="19"/>
        <v>V1</v>
      </c>
      <c r="C122" s="435"/>
      <c r="D122" s="163" t="str">
        <f t="shared" si="13"/>
        <v>m2</v>
      </c>
      <c r="E122" s="164">
        <f t="shared" si="20"/>
        <v>0</v>
      </c>
      <c r="F122" s="165">
        <f t="shared" si="21"/>
        <v>0</v>
      </c>
      <c r="G122" s="123">
        <f t="shared" si="24"/>
        <v>0</v>
      </c>
      <c r="H122" s="123">
        <f t="shared" si="22"/>
        <v>0</v>
      </c>
      <c r="I122" s="166">
        <f t="shared" si="23"/>
        <v>0</v>
      </c>
    </row>
    <row r="123" spans="1:9" ht="24.95" customHeight="1" x14ac:dyDescent="0.2">
      <c r="A123" s="142" t="str">
        <f>Datos!B131</f>
        <v>10.2.2</v>
      </c>
      <c r="B123" s="434" t="str">
        <f t="shared" si="19"/>
        <v>V8</v>
      </c>
      <c r="C123" s="435"/>
      <c r="D123" s="163" t="str">
        <f t="shared" si="13"/>
        <v>m2</v>
      </c>
      <c r="E123" s="164">
        <f t="shared" si="20"/>
        <v>0</v>
      </c>
      <c r="F123" s="165">
        <f t="shared" si="21"/>
        <v>0</v>
      </c>
      <c r="G123" s="123">
        <f t="shared" si="24"/>
        <v>0</v>
      </c>
      <c r="H123" s="123">
        <f t="shared" si="22"/>
        <v>0</v>
      </c>
      <c r="I123" s="166">
        <f t="shared" si="23"/>
        <v>0</v>
      </c>
    </row>
    <row r="124" spans="1:9" ht="24.95" customHeight="1" x14ac:dyDescent="0.2">
      <c r="A124" s="142" t="str">
        <f>Datos!B132</f>
        <v>10.2.3</v>
      </c>
      <c r="B124" s="434" t="str">
        <f t="shared" si="19"/>
        <v>V9</v>
      </c>
      <c r="C124" s="435"/>
      <c r="D124" s="163" t="str">
        <f t="shared" si="13"/>
        <v>m2</v>
      </c>
      <c r="E124" s="164">
        <f t="shared" si="20"/>
        <v>0</v>
      </c>
      <c r="F124" s="165">
        <f t="shared" si="21"/>
        <v>0</v>
      </c>
      <c r="G124" s="123">
        <f t="shared" si="24"/>
        <v>0</v>
      </c>
      <c r="H124" s="123">
        <f t="shared" si="22"/>
        <v>0</v>
      </c>
      <c r="I124" s="166">
        <f t="shared" si="23"/>
        <v>0</v>
      </c>
    </row>
    <row r="125" spans="1:9" ht="24.95" customHeight="1" x14ac:dyDescent="0.2">
      <c r="A125" s="142" t="str">
        <f>Datos!B133</f>
        <v>10.4</v>
      </c>
      <c r="B125" s="434" t="str">
        <f t="shared" si="19"/>
        <v>Muebles fijos</v>
      </c>
      <c r="C125" s="435"/>
      <c r="D125" s="163" t="str">
        <f t="shared" si="13"/>
        <v>m2</v>
      </c>
      <c r="E125" s="164">
        <f t="shared" si="20"/>
        <v>0</v>
      </c>
      <c r="F125" s="165">
        <f t="shared" si="21"/>
        <v>0</v>
      </c>
      <c r="G125" s="123">
        <f t="shared" si="24"/>
        <v>0</v>
      </c>
      <c r="H125" s="123">
        <f t="shared" si="22"/>
        <v>0</v>
      </c>
      <c r="I125" s="166">
        <f t="shared" si="23"/>
        <v>0</v>
      </c>
    </row>
    <row r="126" spans="1:9" ht="24.95" customHeight="1" x14ac:dyDescent="0.2">
      <c r="A126" s="142">
        <f>Datos!B134</f>
        <v>11</v>
      </c>
      <c r="B126" s="434" t="str">
        <f t="shared" si="19"/>
        <v xml:space="preserve"> INSTALACIÓN ELÉCTRICA</v>
      </c>
      <c r="C126" s="435"/>
      <c r="D126" s="163">
        <f t="shared" si="13"/>
        <v>0</v>
      </c>
      <c r="E126" s="164">
        <f t="shared" si="20"/>
        <v>0</v>
      </c>
      <c r="F126" s="165">
        <f t="shared" si="21"/>
        <v>0</v>
      </c>
      <c r="G126" s="123">
        <f t="shared" si="24"/>
        <v>0</v>
      </c>
      <c r="H126" s="123">
        <f t="shared" si="22"/>
        <v>0</v>
      </c>
      <c r="I126" s="166">
        <f t="shared" si="23"/>
        <v>0</v>
      </c>
    </row>
    <row r="127" spans="1:9" ht="24.95" customHeight="1" x14ac:dyDescent="0.2">
      <c r="A127" s="142" t="str">
        <f>Datos!B135</f>
        <v>11.1</v>
      </c>
      <c r="B127" s="434" t="str">
        <f t="shared" si="19"/>
        <v>Fuerza motriz</v>
      </c>
      <c r="C127" s="435"/>
      <c r="D127" s="163">
        <f t="shared" si="13"/>
        <v>0</v>
      </c>
      <c r="E127" s="164">
        <f t="shared" si="20"/>
        <v>0</v>
      </c>
      <c r="F127" s="165">
        <f t="shared" si="21"/>
        <v>0</v>
      </c>
      <c r="G127" s="123">
        <f t="shared" si="24"/>
        <v>0</v>
      </c>
      <c r="H127" s="123">
        <f t="shared" si="22"/>
        <v>0</v>
      </c>
      <c r="I127" s="166">
        <f t="shared" si="23"/>
        <v>0</v>
      </c>
    </row>
    <row r="128" spans="1:9" ht="24.95" customHeight="1" x14ac:dyDescent="0.2">
      <c r="A128" s="142" t="str">
        <f>Datos!B136</f>
        <v>11.1.1</v>
      </c>
      <c r="B128" s="434" t="str">
        <f t="shared" si="19"/>
        <v>Bomba centrifuga 1HP</v>
      </c>
      <c r="C128" s="435"/>
      <c r="D128" s="163" t="str">
        <f t="shared" si="13"/>
        <v>Un</v>
      </c>
      <c r="E128" s="164">
        <f t="shared" si="20"/>
        <v>0</v>
      </c>
      <c r="F128" s="165">
        <f t="shared" si="21"/>
        <v>0</v>
      </c>
      <c r="G128" s="123">
        <f t="shared" si="24"/>
        <v>0</v>
      </c>
      <c r="H128" s="123">
        <f t="shared" si="22"/>
        <v>0</v>
      </c>
      <c r="I128" s="166">
        <f t="shared" si="23"/>
        <v>0</v>
      </c>
    </row>
    <row r="129" spans="1:9" ht="24.95" customHeight="1" x14ac:dyDescent="0.2">
      <c r="A129" s="142" t="str">
        <f>Datos!B137</f>
        <v>11.2</v>
      </c>
      <c r="B129" s="434" t="str">
        <f t="shared" si="19"/>
        <v>Media tensión</v>
      </c>
      <c r="C129" s="435"/>
      <c r="D129" s="163">
        <f t="shared" si="13"/>
        <v>0</v>
      </c>
      <c r="E129" s="164">
        <f t="shared" si="20"/>
        <v>0</v>
      </c>
      <c r="F129" s="165">
        <f t="shared" si="21"/>
        <v>0</v>
      </c>
      <c r="G129" s="123">
        <f t="shared" si="24"/>
        <v>0</v>
      </c>
      <c r="H129" s="123">
        <f t="shared" si="22"/>
        <v>0</v>
      </c>
      <c r="I129" s="166">
        <f t="shared" si="23"/>
        <v>0</v>
      </c>
    </row>
    <row r="130" spans="1:9" ht="24.95" customHeight="1" x14ac:dyDescent="0.2">
      <c r="A130" s="142" t="str">
        <f>Datos!B138</f>
        <v>11.2.1</v>
      </c>
      <c r="B130" s="434" t="str">
        <f t="shared" si="19"/>
        <v>Lave 1 pto Jeluz</v>
      </c>
      <c r="C130" s="435"/>
      <c r="D130" s="163" t="str">
        <f t="shared" si="13"/>
        <v>Un</v>
      </c>
      <c r="E130" s="164">
        <f t="shared" si="20"/>
        <v>0</v>
      </c>
      <c r="F130" s="165">
        <f t="shared" si="21"/>
        <v>0</v>
      </c>
      <c r="G130" s="123">
        <f t="shared" si="24"/>
        <v>0</v>
      </c>
      <c r="H130" s="123">
        <f t="shared" si="22"/>
        <v>0</v>
      </c>
      <c r="I130" s="166">
        <f t="shared" si="23"/>
        <v>0</v>
      </c>
    </row>
    <row r="131" spans="1:9" ht="24.95" customHeight="1" x14ac:dyDescent="0.2">
      <c r="A131" s="142" t="str">
        <f>Datos!B139</f>
        <v>11.2.2</v>
      </c>
      <c r="B131" s="434" t="str">
        <f t="shared" si="19"/>
        <v>Llave de combinacion</v>
      </c>
      <c r="C131" s="435"/>
      <c r="D131" s="163" t="str">
        <f t="shared" si="13"/>
        <v>Un</v>
      </c>
      <c r="E131" s="164">
        <f t="shared" si="20"/>
        <v>0</v>
      </c>
      <c r="F131" s="165">
        <f t="shared" si="21"/>
        <v>0</v>
      </c>
      <c r="G131" s="123">
        <f t="shared" si="24"/>
        <v>0</v>
      </c>
      <c r="H131" s="123">
        <f t="shared" si="22"/>
        <v>0</v>
      </c>
      <c r="I131" s="166">
        <f t="shared" si="23"/>
        <v>0</v>
      </c>
    </row>
    <row r="132" spans="1:9" ht="24.95" customHeight="1" x14ac:dyDescent="0.2">
      <c r="A132" s="142" t="str">
        <f>Datos!B140</f>
        <v>11.2.3</v>
      </c>
      <c r="B132" s="434" t="str">
        <f t="shared" si="19"/>
        <v>Pulsador timbre</v>
      </c>
      <c r="C132" s="435"/>
      <c r="D132" s="163" t="str">
        <f t="shared" si="13"/>
        <v>Un</v>
      </c>
      <c r="E132" s="164">
        <f t="shared" si="20"/>
        <v>0</v>
      </c>
      <c r="F132" s="165">
        <f t="shared" si="21"/>
        <v>0</v>
      </c>
      <c r="G132" s="123">
        <f t="shared" si="24"/>
        <v>0</v>
      </c>
      <c r="H132" s="123">
        <f t="shared" si="22"/>
        <v>0</v>
      </c>
      <c r="I132" s="166">
        <f t="shared" si="23"/>
        <v>0</v>
      </c>
    </row>
    <row r="133" spans="1:9" ht="24.95" customHeight="1" x14ac:dyDescent="0.2">
      <c r="A133" s="142" t="str">
        <f>Datos!B141</f>
        <v>11.2.4</v>
      </c>
      <c r="B133" s="434" t="str">
        <f t="shared" si="19"/>
        <v>Timbre común Domiciliario</v>
      </c>
      <c r="C133" s="435"/>
      <c r="D133" s="163" t="str">
        <f t="shared" si="13"/>
        <v>Un</v>
      </c>
      <c r="E133" s="164">
        <f t="shared" si="20"/>
        <v>0</v>
      </c>
      <c r="F133" s="165">
        <f t="shared" si="21"/>
        <v>0</v>
      </c>
      <c r="G133" s="123">
        <f t="shared" si="24"/>
        <v>0</v>
      </c>
      <c r="H133" s="123">
        <f t="shared" si="22"/>
        <v>0</v>
      </c>
      <c r="I133" s="166">
        <f t="shared" si="23"/>
        <v>0</v>
      </c>
    </row>
    <row r="134" spans="1:9" ht="24.95" customHeight="1" x14ac:dyDescent="0.2">
      <c r="A134" s="142" t="str">
        <f>Datos!B142</f>
        <v>11.2.5</v>
      </c>
      <c r="B134" s="434" t="str">
        <f t="shared" si="19"/>
        <v>Tomacorriente</v>
      </c>
      <c r="C134" s="435"/>
      <c r="D134" s="163" t="str">
        <f t="shared" si="13"/>
        <v>Un</v>
      </c>
      <c r="E134" s="164">
        <f t="shared" si="20"/>
        <v>0</v>
      </c>
      <c r="F134" s="165">
        <f t="shared" si="21"/>
        <v>0</v>
      </c>
      <c r="G134" s="123">
        <f t="shared" si="24"/>
        <v>0</v>
      </c>
      <c r="H134" s="123">
        <f t="shared" si="22"/>
        <v>0</v>
      </c>
      <c r="I134" s="166">
        <f t="shared" si="23"/>
        <v>0</v>
      </c>
    </row>
    <row r="135" spans="1:9" ht="24.95" customHeight="1" x14ac:dyDescent="0.2">
      <c r="A135" s="142" t="str">
        <f>Datos!B143</f>
        <v>11.2.6</v>
      </c>
      <c r="B135" s="434" t="str">
        <f t="shared" si="19"/>
        <v>Caja chapa 18 octogonal grande</v>
      </c>
      <c r="C135" s="435"/>
      <c r="D135" s="163" t="str">
        <f t="shared" si="13"/>
        <v>Un</v>
      </c>
      <c r="E135" s="164">
        <f t="shared" si="20"/>
        <v>0</v>
      </c>
      <c r="F135" s="165">
        <f t="shared" si="21"/>
        <v>0</v>
      </c>
      <c r="G135" s="123">
        <f t="shared" si="24"/>
        <v>0</v>
      </c>
      <c r="H135" s="123">
        <f t="shared" si="22"/>
        <v>0</v>
      </c>
      <c r="I135" s="166">
        <f t="shared" si="23"/>
        <v>0</v>
      </c>
    </row>
    <row r="136" spans="1:9" ht="24.95" customHeight="1" x14ac:dyDescent="0.2">
      <c r="A136" s="142" t="str">
        <f>Datos!B144</f>
        <v>11.2.7</v>
      </c>
      <c r="B136" s="434" t="str">
        <f t="shared" si="19"/>
        <v>Caja chapa 18 octogonal chica</v>
      </c>
      <c r="C136" s="435"/>
      <c r="D136" s="163" t="str">
        <f t="shared" si="13"/>
        <v>Un</v>
      </c>
      <c r="E136" s="164">
        <f t="shared" si="20"/>
        <v>0</v>
      </c>
      <c r="F136" s="165">
        <f t="shared" si="21"/>
        <v>0</v>
      </c>
      <c r="G136" s="123">
        <f t="shared" si="24"/>
        <v>0</v>
      </c>
      <c r="H136" s="123">
        <f t="shared" si="22"/>
        <v>0</v>
      </c>
      <c r="I136" s="166">
        <f t="shared" si="23"/>
        <v>0</v>
      </c>
    </row>
    <row r="137" spans="1:9" ht="24.95" customHeight="1" x14ac:dyDescent="0.2">
      <c r="A137" s="142" t="str">
        <f>Datos!B145</f>
        <v>11.2.8</v>
      </c>
      <c r="B137" s="434" t="str">
        <f t="shared" si="19"/>
        <v>Caja conexión P=7 10 x 10 x 5</v>
      </c>
      <c r="C137" s="435"/>
      <c r="D137" s="163" t="str">
        <f t="shared" si="13"/>
        <v>Un</v>
      </c>
      <c r="E137" s="164">
        <f t="shared" si="20"/>
        <v>0</v>
      </c>
      <c r="F137" s="165">
        <f t="shared" si="21"/>
        <v>0</v>
      </c>
      <c r="G137" s="123">
        <f t="shared" si="24"/>
        <v>0</v>
      </c>
      <c r="H137" s="123">
        <f t="shared" si="22"/>
        <v>0</v>
      </c>
      <c r="I137" s="166">
        <f t="shared" si="23"/>
        <v>0</v>
      </c>
    </row>
    <row r="138" spans="1:9" ht="24.95" customHeight="1" x14ac:dyDescent="0.2">
      <c r="A138" s="142" t="str">
        <f>Datos!B146</f>
        <v>11.2.9</v>
      </c>
      <c r="B138" s="434" t="str">
        <f t="shared" si="19"/>
        <v>Caja conexión P=7 15 x 15</v>
      </c>
      <c r="C138" s="435"/>
      <c r="D138" s="163" t="str">
        <f t="shared" si="13"/>
        <v>Un</v>
      </c>
      <c r="E138" s="164">
        <f t="shared" si="20"/>
        <v>0</v>
      </c>
      <c r="F138" s="165">
        <f t="shared" si="21"/>
        <v>0</v>
      </c>
      <c r="G138" s="123">
        <f t="shared" si="24"/>
        <v>0</v>
      </c>
      <c r="H138" s="123">
        <f t="shared" si="22"/>
        <v>0</v>
      </c>
      <c r="I138" s="166">
        <f t="shared" si="23"/>
        <v>0</v>
      </c>
    </row>
    <row r="139" spans="1:9" ht="24.95" customHeight="1" x14ac:dyDescent="0.2">
      <c r="A139" s="142" t="str">
        <f>Datos!B147</f>
        <v>11.2.10</v>
      </c>
      <c r="B139" s="434" t="str">
        <f t="shared" si="19"/>
        <v>Caja conexión P=7 20 x 20</v>
      </c>
      <c r="C139" s="435"/>
      <c r="D139" s="163" t="str">
        <f t="shared" si="13"/>
        <v>Un</v>
      </c>
      <c r="E139" s="164">
        <f t="shared" si="20"/>
        <v>0</v>
      </c>
      <c r="F139" s="165">
        <f t="shared" si="21"/>
        <v>0</v>
      </c>
      <c r="G139" s="123">
        <f t="shared" si="24"/>
        <v>0</v>
      </c>
      <c r="H139" s="123">
        <f t="shared" si="22"/>
        <v>0</v>
      </c>
      <c r="I139" s="166">
        <f t="shared" si="23"/>
        <v>0</v>
      </c>
    </row>
    <row r="140" spans="1:9" ht="24.95" customHeight="1" x14ac:dyDescent="0.2">
      <c r="A140" s="142" t="str">
        <f>Datos!B148</f>
        <v>11.2.11</v>
      </c>
      <c r="B140" s="434" t="str">
        <f t="shared" si="19"/>
        <v>Ganchos "U" c/tuercas para cajas</v>
      </c>
      <c r="C140" s="435"/>
      <c r="D140" s="163" t="str">
        <f t="shared" si="13"/>
        <v>Un</v>
      </c>
      <c r="E140" s="164">
        <f t="shared" si="20"/>
        <v>0</v>
      </c>
      <c r="F140" s="165">
        <f t="shared" si="21"/>
        <v>0</v>
      </c>
      <c r="G140" s="123">
        <f t="shared" si="24"/>
        <v>0</v>
      </c>
      <c r="H140" s="123">
        <f t="shared" si="22"/>
        <v>0</v>
      </c>
      <c r="I140" s="166">
        <f t="shared" si="23"/>
        <v>0</v>
      </c>
    </row>
    <row r="141" spans="1:9" ht="24.95" customHeight="1" x14ac:dyDescent="0.2">
      <c r="A141" s="142" t="str">
        <f>Datos!B149</f>
        <v>11.2.12</v>
      </c>
      <c r="B141" s="434" t="str">
        <f t="shared" si="19"/>
        <v>Curvas 3/4"</v>
      </c>
      <c r="C141" s="435"/>
      <c r="D141" s="163" t="str">
        <f t="shared" si="13"/>
        <v>Un</v>
      </c>
      <c r="E141" s="164">
        <f t="shared" si="20"/>
        <v>0</v>
      </c>
      <c r="F141" s="165">
        <f t="shared" si="21"/>
        <v>0</v>
      </c>
      <c r="G141" s="123">
        <f t="shared" si="24"/>
        <v>0</v>
      </c>
      <c r="H141" s="123">
        <f t="shared" si="22"/>
        <v>0</v>
      </c>
      <c r="I141" s="166">
        <f t="shared" si="23"/>
        <v>0</v>
      </c>
    </row>
    <row r="142" spans="1:9" ht="24.95" customHeight="1" x14ac:dyDescent="0.2">
      <c r="A142" s="142" t="str">
        <f>Datos!B150</f>
        <v>11.2.13</v>
      </c>
      <c r="B142" s="434" t="str">
        <f t="shared" si="19"/>
        <v>Cupla 3/4"</v>
      </c>
      <c r="C142" s="435"/>
      <c r="D142" s="163" t="str">
        <f t="shared" si="13"/>
        <v>Un</v>
      </c>
      <c r="E142" s="164">
        <f t="shared" si="20"/>
        <v>0</v>
      </c>
      <c r="F142" s="165">
        <f t="shared" si="21"/>
        <v>0</v>
      </c>
      <c r="G142" s="123">
        <f t="shared" si="24"/>
        <v>0</v>
      </c>
      <c r="H142" s="123">
        <f t="shared" si="22"/>
        <v>0</v>
      </c>
      <c r="I142" s="166">
        <f t="shared" si="23"/>
        <v>0</v>
      </c>
    </row>
    <row r="143" spans="1:9" ht="24.95" customHeight="1" x14ac:dyDescent="0.2">
      <c r="A143" s="142" t="str">
        <f>Datos!B151</f>
        <v>11.2.14</v>
      </c>
      <c r="B143" s="434" t="str">
        <f t="shared" si="19"/>
        <v>Caño 3/4"</v>
      </c>
      <c r="C143" s="435"/>
      <c r="D143" s="163" t="str">
        <f t="shared" si="13"/>
        <v>Un</v>
      </c>
      <c r="E143" s="164">
        <f t="shared" si="20"/>
        <v>0</v>
      </c>
      <c r="F143" s="165">
        <f t="shared" si="21"/>
        <v>0</v>
      </c>
      <c r="G143" s="123">
        <f t="shared" si="24"/>
        <v>0</v>
      </c>
      <c r="H143" s="123">
        <f t="shared" si="22"/>
        <v>0</v>
      </c>
      <c r="I143" s="166">
        <f t="shared" si="23"/>
        <v>0</v>
      </c>
    </row>
    <row r="144" spans="1:9" ht="24.95" customHeight="1" x14ac:dyDescent="0.2">
      <c r="A144" s="142" t="str">
        <f>Datos!B152</f>
        <v>11.2.15</v>
      </c>
      <c r="B144" s="434" t="str">
        <f t="shared" ref="B144:B207" si="25">IFERROR(VLOOKUP(A144,Tabla_Datos,2,FALSE),"")</f>
        <v>Gabinete metálico de embutir 24/30 módulos</v>
      </c>
      <c r="C144" s="435"/>
      <c r="D144" s="163" t="str">
        <f t="shared" si="13"/>
        <v>Un</v>
      </c>
      <c r="E144" s="164">
        <f t="shared" ref="E144:E207" si="26">IFERROR(VLOOKUP(A144,Tabla_Datos,4,FALSE),0)</f>
        <v>0</v>
      </c>
      <c r="F144" s="165">
        <f t="shared" ref="F144:F207" si="27">IFERROR(VLOOKUP(A144,Tabla_Analisis_Precio,7,FALSE),0)</f>
        <v>0</v>
      </c>
      <c r="G144" s="123">
        <f t="shared" si="24"/>
        <v>0</v>
      </c>
      <c r="H144" s="123">
        <f t="shared" ref="H144:H207" si="28">ROUND(E144*G144,2)</f>
        <v>0</v>
      </c>
      <c r="I144" s="166">
        <f t="shared" ref="I144:I207" si="29">IFERROR(H144/Monto_Oferta,0)</f>
        <v>0</v>
      </c>
    </row>
    <row r="145" spans="1:9" ht="24.95" customHeight="1" x14ac:dyDescent="0.2">
      <c r="A145" s="142" t="str">
        <f>Datos!B153</f>
        <v>11.2.16</v>
      </c>
      <c r="B145" s="434" t="str">
        <f t="shared" si="25"/>
        <v>Gabinete metálico de embutir 80/96 módulos</v>
      </c>
      <c r="C145" s="435"/>
      <c r="D145" s="163" t="str">
        <f t="shared" si="13"/>
        <v>Un</v>
      </c>
      <c r="E145" s="164">
        <f t="shared" si="26"/>
        <v>0</v>
      </c>
      <c r="F145" s="165">
        <f t="shared" si="27"/>
        <v>0</v>
      </c>
      <c r="G145" s="123">
        <f t="shared" si="24"/>
        <v>0</v>
      </c>
      <c r="H145" s="123">
        <f t="shared" si="28"/>
        <v>0</v>
      </c>
      <c r="I145" s="166">
        <f t="shared" si="29"/>
        <v>0</v>
      </c>
    </row>
    <row r="146" spans="1:9" ht="24.95" customHeight="1" x14ac:dyDescent="0.2">
      <c r="A146" s="142" t="str">
        <f>Datos!B154</f>
        <v>11.2.17</v>
      </c>
      <c r="B146" s="434" t="str">
        <f t="shared" si="25"/>
        <v xml:space="preserve">Jabalinas 19x3000 tipo Cooperwel         </v>
      </c>
      <c r="C146" s="435"/>
      <c r="D146" s="163" t="str">
        <f t="shared" ref="D146:D209" si="30">IFERROR(VLOOKUP(A146,Tabla_Datos,3,FALSE),"")</f>
        <v>Un</v>
      </c>
      <c r="E146" s="164">
        <f t="shared" si="26"/>
        <v>0</v>
      </c>
      <c r="F146" s="165">
        <f t="shared" si="27"/>
        <v>0</v>
      </c>
      <c r="G146" s="123">
        <f t="shared" ref="G146:G177" si="31">ROUND(PrecioUnitario(F146,Costo_Financiero,Gasto_Generales_Porcentaje,Beneficio,Ingresos_Brutos,IVA),2)</f>
        <v>0</v>
      </c>
      <c r="H146" s="123">
        <f t="shared" si="28"/>
        <v>0</v>
      </c>
      <c r="I146" s="166">
        <f t="shared" si="29"/>
        <v>0</v>
      </c>
    </row>
    <row r="147" spans="1:9" ht="24.95" customHeight="1" x14ac:dyDescent="0.2">
      <c r="A147" s="142" t="str">
        <f>Datos!B155</f>
        <v>11.2.18</v>
      </c>
      <c r="B147" s="434" t="str">
        <f t="shared" si="25"/>
        <v xml:space="preserve">Jabalinas 15x1500 tipo Cooperwel </v>
      </c>
      <c r="C147" s="435"/>
      <c r="D147" s="163" t="str">
        <f t="shared" si="30"/>
        <v>Un</v>
      </c>
      <c r="E147" s="164">
        <f t="shared" si="26"/>
        <v>0</v>
      </c>
      <c r="F147" s="165">
        <f t="shared" si="27"/>
        <v>0</v>
      </c>
      <c r="G147" s="123">
        <f t="shared" si="31"/>
        <v>0</v>
      </c>
      <c r="H147" s="123">
        <f t="shared" si="28"/>
        <v>0</v>
      </c>
      <c r="I147" s="166">
        <f t="shared" si="29"/>
        <v>0</v>
      </c>
    </row>
    <row r="148" spans="1:9" ht="24.95" customHeight="1" x14ac:dyDescent="0.2">
      <c r="A148" s="142" t="str">
        <f>Datos!B156</f>
        <v>11.2.19</v>
      </c>
      <c r="B148" s="434" t="str">
        <f t="shared" si="25"/>
        <v>Prensa cable p/jabalina</v>
      </c>
      <c r="C148" s="435"/>
      <c r="D148" s="163" t="str">
        <f t="shared" si="30"/>
        <v>Un</v>
      </c>
      <c r="E148" s="164">
        <f t="shared" si="26"/>
        <v>0</v>
      </c>
      <c r="F148" s="165">
        <f t="shared" si="27"/>
        <v>0</v>
      </c>
      <c r="G148" s="123">
        <f t="shared" si="31"/>
        <v>0</v>
      </c>
      <c r="H148" s="123">
        <f t="shared" si="28"/>
        <v>0</v>
      </c>
      <c r="I148" s="166">
        <f t="shared" si="29"/>
        <v>0</v>
      </c>
    </row>
    <row r="149" spans="1:9" ht="24.95" customHeight="1" x14ac:dyDescent="0.2">
      <c r="A149" s="142" t="str">
        <f>Datos!B157</f>
        <v>11.2.20</v>
      </c>
      <c r="B149" s="434" t="str">
        <f t="shared" si="25"/>
        <v>Caja de Inspección Hierro fundido</v>
      </c>
      <c r="C149" s="435"/>
      <c r="D149" s="163" t="str">
        <f t="shared" si="30"/>
        <v>Un</v>
      </c>
      <c r="E149" s="164">
        <f t="shared" si="26"/>
        <v>0</v>
      </c>
      <c r="F149" s="165">
        <f t="shared" si="27"/>
        <v>0</v>
      </c>
      <c r="G149" s="123">
        <f t="shared" si="31"/>
        <v>0</v>
      </c>
      <c r="H149" s="123">
        <f t="shared" si="28"/>
        <v>0</v>
      </c>
      <c r="I149" s="166">
        <f t="shared" si="29"/>
        <v>0</v>
      </c>
    </row>
    <row r="150" spans="1:9" ht="24.95" customHeight="1" x14ac:dyDescent="0.2">
      <c r="A150" s="142" t="str">
        <f>Datos!B158</f>
        <v>11.2.21</v>
      </c>
      <c r="B150" s="434" t="str">
        <f t="shared" si="25"/>
        <v xml:space="preserve">Cable Cu desnudo 25 mm2 </v>
      </c>
      <c r="C150" s="435"/>
      <c r="D150" s="163" t="str">
        <f t="shared" si="30"/>
        <v>Un</v>
      </c>
      <c r="E150" s="164">
        <f t="shared" si="26"/>
        <v>0</v>
      </c>
      <c r="F150" s="165">
        <f t="shared" si="27"/>
        <v>0</v>
      </c>
      <c r="G150" s="123">
        <f t="shared" si="31"/>
        <v>0</v>
      </c>
      <c r="H150" s="123">
        <f t="shared" si="28"/>
        <v>0</v>
      </c>
      <c r="I150" s="166">
        <f t="shared" si="29"/>
        <v>0</v>
      </c>
    </row>
    <row r="151" spans="1:9" ht="24.95" customHeight="1" x14ac:dyDescent="0.2">
      <c r="A151" s="142" t="str">
        <f>Datos!B159</f>
        <v>11.2.22</v>
      </c>
      <c r="B151" s="434" t="str">
        <f t="shared" si="25"/>
        <v>Cable Cu antillama 1,5 mm2  Pirelli</v>
      </c>
      <c r="C151" s="435"/>
      <c r="D151" s="163" t="str">
        <f t="shared" si="30"/>
        <v>Un</v>
      </c>
      <c r="E151" s="164">
        <f t="shared" si="26"/>
        <v>0</v>
      </c>
      <c r="F151" s="165">
        <f t="shared" si="27"/>
        <v>0</v>
      </c>
      <c r="G151" s="123">
        <f t="shared" si="31"/>
        <v>0</v>
      </c>
      <c r="H151" s="123">
        <f t="shared" si="28"/>
        <v>0</v>
      </c>
      <c r="I151" s="166">
        <f t="shared" si="29"/>
        <v>0</v>
      </c>
    </row>
    <row r="152" spans="1:9" ht="24.95" customHeight="1" x14ac:dyDescent="0.2">
      <c r="A152" s="142" t="str">
        <f>Datos!B160</f>
        <v>11.2.23</v>
      </c>
      <c r="B152" s="434" t="str">
        <f t="shared" si="25"/>
        <v>Cable Cu antillama 2,5 mm2 pirelli</v>
      </c>
      <c r="C152" s="435"/>
      <c r="D152" s="163" t="str">
        <f t="shared" si="30"/>
        <v>Un</v>
      </c>
      <c r="E152" s="164">
        <f t="shared" si="26"/>
        <v>0</v>
      </c>
      <c r="F152" s="165">
        <f t="shared" si="27"/>
        <v>0</v>
      </c>
      <c r="G152" s="123">
        <f t="shared" si="31"/>
        <v>0</v>
      </c>
      <c r="H152" s="123">
        <f t="shared" si="28"/>
        <v>0</v>
      </c>
      <c r="I152" s="166">
        <f t="shared" si="29"/>
        <v>0</v>
      </c>
    </row>
    <row r="153" spans="1:9" ht="24.95" customHeight="1" x14ac:dyDescent="0.2">
      <c r="A153" s="142" t="str">
        <f>Datos!B161</f>
        <v>11.2.24</v>
      </c>
      <c r="B153" s="434" t="str">
        <f t="shared" si="25"/>
        <v>Cable Cu antillama 4 mm2  Pirelli</v>
      </c>
      <c r="C153" s="435"/>
      <c r="D153" s="163" t="str">
        <f t="shared" si="30"/>
        <v>Un</v>
      </c>
      <c r="E153" s="164">
        <f t="shared" si="26"/>
        <v>0</v>
      </c>
      <c r="F153" s="165">
        <f t="shared" si="27"/>
        <v>0</v>
      </c>
      <c r="G153" s="123">
        <f t="shared" si="31"/>
        <v>0</v>
      </c>
      <c r="H153" s="123">
        <f t="shared" si="28"/>
        <v>0</v>
      </c>
      <c r="I153" s="166">
        <f t="shared" si="29"/>
        <v>0</v>
      </c>
    </row>
    <row r="154" spans="1:9" ht="24.95" customHeight="1" x14ac:dyDescent="0.2">
      <c r="A154" s="142" t="str">
        <f>Datos!B162</f>
        <v>11.2.25</v>
      </c>
      <c r="B154" s="434" t="str">
        <f t="shared" si="25"/>
        <v>Cable Cu antillama 6 mm2 Pirelli</v>
      </c>
      <c r="C154" s="435"/>
      <c r="D154" s="163" t="str">
        <f t="shared" si="30"/>
        <v>Un</v>
      </c>
      <c r="E154" s="164">
        <f t="shared" si="26"/>
        <v>0</v>
      </c>
      <c r="F154" s="165">
        <f t="shared" si="27"/>
        <v>0</v>
      </c>
      <c r="G154" s="123">
        <f t="shared" si="31"/>
        <v>0</v>
      </c>
      <c r="H154" s="123">
        <f t="shared" si="28"/>
        <v>0</v>
      </c>
      <c r="I154" s="166">
        <f t="shared" si="29"/>
        <v>0</v>
      </c>
    </row>
    <row r="155" spans="1:9" ht="24.95" customHeight="1" x14ac:dyDescent="0.2">
      <c r="A155" s="142" t="str">
        <f>Datos!B163</f>
        <v>11.2.26</v>
      </c>
      <c r="B155" s="434" t="str">
        <f t="shared" si="25"/>
        <v>Interrupt. difer. 4 x 25 Amp. 30 mA.</v>
      </c>
      <c r="C155" s="435"/>
      <c r="D155" s="163" t="str">
        <f t="shared" si="30"/>
        <v>Un</v>
      </c>
      <c r="E155" s="164">
        <f t="shared" si="26"/>
        <v>0</v>
      </c>
      <c r="F155" s="165">
        <f t="shared" si="27"/>
        <v>0</v>
      </c>
      <c r="G155" s="123">
        <f t="shared" si="31"/>
        <v>0</v>
      </c>
      <c r="H155" s="123">
        <f t="shared" si="28"/>
        <v>0</v>
      </c>
      <c r="I155" s="166">
        <f t="shared" si="29"/>
        <v>0</v>
      </c>
    </row>
    <row r="156" spans="1:9" ht="24.95" customHeight="1" x14ac:dyDescent="0.2">
      <c r="A156" s="142" t="str">
        <f>Datos!B164</f>
        <v>11.2.27</v>
      </c>
      <c r="B156" s="434" t="str">
        <f t="shared" si="25"/>
        <v>Interrupt. difer. 4 x 32 Amp. 30 mA.</v>
      </c>
      <c r="C156" s="435"/>
      <c r="D156" s="163" t="str">
        <f t="shared" si="30"/>
        <v>Un</v>
      </c>
      <c r="E156" s="164">
        <f t="shared" si="26"/>
        <v>0</v>
      </c>
      <c r="F156" s="165">
        <f t="shared" si="27"/>
        <v>0</v>
      </c>
      <c r="G156" s="123">
        <f t="shared" si="31"/>
        <v>0</v>
      </c>
      <c r="H156" s="123">
        <f t="shared" si="28"/>
        <v>0</v>
      </c>
      <c r="I156" s="166">
        <f t="shared" si="29"/>
        <v>0</v>
      </c>
    </row>
    <row r="157" spans="1:9" ht="24.95" customHeight="1" x14ac:dyDescent="0.2">
      <c r="A157" s="142" t="str">
        <f>Datos!B165</f>
        <v>11.2.28</v>
      </c>
      <c r="B157" s="434" t="str">
        <f t="shared" si="25"/>
        <v>Interrupt. difer. 4 x 60 Amp. 30 mA.</v>
      </c>
      <c r="C157" s="435"/>
      <c r="D157" s="163" t="str">
        <f t="shared" si="30"/>
        <v>Un</v>
      </c>
      <c r="E157" s="164">
        <f t="shared" si="26"/>
        <v>0</v>
      </c>
      <c r="F157" s="165">
        <f t="shared" si="27"/>
        <v>0</v>
      </c>
      <c r="G157" s="123">
        <f t="shared" si="31"/>
        <v>0</v>
      </c>
      <c r="H157" s="123">
        <f t="shared" si="28"/>
        <v>0</v>
      </c>
      <c r="I157" s="166">
        <f t="shared" si="29"/>
        <v>0</v>
      </c>
    </row>
    <row r="158" spans="1:9" ht="24.95" customHeight="1" x14ac:dyDescent="0.2">
      <c r="A158" s="142" t="str">
        <f>Datos!B166</f>
        <v>11.2.29</v>
      </c>
      <c r="B158" s="434" t="str">
        <f t="shared" si="25"/>
        <v>Interrupt. difer. 4 x 120 Amp. 300 mA.</v>
      </c>
      <c r="C158" s="435"/>
      <c r="D158" s="163" t="str">
        <f t="shared" si="30"/>
        <v>Un</v>
      </c>
      <c r="E158" s="164">
        <f t="shared" si="26"/>
        <v>0</v>
      </c>
      <c r="F158" s="165">
        <f t="shared" si="27"/>
        <v>0</v>
      </c>
      <c r="G158" s="123">
        <f t="shared" si="31"/>
        <v>0</v>
      </c>
      <c r="H158" s="123">
        <f t="shared" si="28"/>
        <v>0</v>
      </c>
      <c r="I158" s="166">
        <f t="shared" si="29"/>
        <v>0</v>
      </c>
    </row>
    <row r="159" spans="1:9" ht="24.95" customHeight="1" x14ac:dyDescent="0.2">
      <c r="A159" s="142" t="str">
        <f>Datos!B167</f>
        <v>11.2.30</v>
      </c>
      <c r="B159" s="434" t="str">
        <f t="shared" si="25"/>
        <v>Llaves termomagneticas 2 x 6A - MG</v>
      </c>
      <c r="C159" s="435"/>
      <c r="D159" s="163" t="str">
        <f t="shared" si="30"/>
        <v>Un</v>
      </c>
      <c r="E159" s="164">
        <f t="shared" si="26"/>
        <v>0</v>
      </c>
      <c r="F159" s="165">
        <f t="shared" si="27"/>
        <v>0</v>
      </c>
      <c r="G159" s="123">
        <f t="shared" si="31"/>
        <v>0</v>
      </c>
      <c r="H159" s="123">
        <f t="shared" si="28"/>
        <v>0</v>
      </c>
      <c r="I159" s="166">
        <f t="shared" si="29"/>
        <v>0</v>
      </c>
    </row>
    <row r="160" spans="1:9" ht="24.95" customHeight="1" x14ac:dyDescent="0.2">
      <c r="A160" s="142" t="str">
        <f>Datos!B168</f>
        <v>11.2.31</v>
      </c>
      <c r="B160" s="434" t="str">
        <f t="shared" si="25"/>
        <v>Llaves termomagneticas 2 x 10A - MG</v>
      </c>
      <c r="C160" s="435"/>
      <c r="D160" s="163" t="str">
        <f t="shared" si="30"/>
        <v>Un</v>
      </c>
      <c r="E160" s="164">
        <f t="shared" si="26"/>
        <v>0</v>
      </c>
      <c r="F160" s="165">
        <f t="shared" si="27"/>
        <v>0</v>
      </c>
      <c r="G160" s="123">
        <f t="shared" si="31"/>
        <v>0</v>
      </c>
      <c r="H160" s="123">
        <f t="shared" si="28"/>
        <v>0</v>
      </c>
      <c r="I160" s="166">
        <f t="shared" si="29"/>
        <v>0</v>
      </c>
    </row>
    <row r="161" spans="1:9" ht="24.95" customHeight="1" x14ac:dyDescent="0.2">
      <c r="A161" s="142" t="str">
        <f>Datos!B169</f>
        <v>11.2.32</v>
      </c>
      <c r="B161" s="434" t="str">
        <f t="shared" si="25"/>
        <v>Llaves termomagneticas 2 x 16A - MG</v>
      </c>
      <c r="C161" s="435"/>
      <c r="D161" s="163" t="str">
        <f t="shared" si="30"/>
        <v>Un</v>
      </c>
      <c r="E161" s="164">
        <f t="shared" si="26"/>
        <v>0</v>
      </c>
      <c r="F161" s="165">
        <f t="shared" si="27"/>
        <v>0</v>
      </c>
      <c r="G161" s="123">
        <f t="shared" si="31"/>
        <v>0</v>
      </c>
      <c r="H161" s="123">
        <f t="shared" si="28"/>
        <v>0</v>
      </c>
      <c r="I161" s="166">
        <f t="shared" si="29"/>
        <v>0</v>
      </c>
    </row>
    <row r="162" spans="1:9" ht="24.95" customHeight="1" x14ac:dyDescent="0.2">
      <c r="A162" s="142" t="str">
        <f>Datos!B170</f>
        <v>11.2.33</v>
      </c>
      <c r="B162" s="434" t="str">
        <f t="shared" si="25"/>
        <v>Llaves termomagneticas 2 x 20A - MG</v>
      </c>
      <c r="C162" s="435"/>
      <c r="D162" s="163" t="str">
        <f t="shared" si="30"/>
        <v>Un</v>
      </c>
      <c r="E162" s="164">
        <f t="shared" si="26"/>
        <v>0</v>
      </c>
      <c r="F162" s="165">
        <f t="shared" si="27"/>
        <v>0</v>
      </c>
      <c r="G162" s="123">
        <f t="shared" si="31"/>
        <v>0</v>
      </c>
      <c r="H162" s="123">
        <f t="shared" si="28"/>
        <v>0</v>
      </c>
      <c r="I162" s="166">
        <f t="shared" si="29"/>
        <v>0</v>
      </c>
    </row>
    <row r="163" spans="1:9" ht="24.95" customHeight="1" x14ac:dyDescent="0.2">
      <c r="A163" s="142" t="str">
        <f>Datos!B171</f>
        <v>11.2.34</v>
      </c>
      <c r="B163" s="434" t="str">
        <f t="shared" si="25"/>
        <v>Llaves termomagneticas 2x25A - MG</v>
      </c>
      <c r="C163" s="435"/>
      <c r="D163" s="163" t="str">
        <f t="shared" si="30"/>
        <v>Un</v>
      </c>
      <c r="E163" s="164">
        <f t="shared" si="26"/>
        <v>0</v>
      </c>
      <c r="F163" s="165">
        <f t="shared" si="27"/>
        <v>0</v>
      </c>
      <c r="G163" s="123">
        <f t="shared" si="31"/>
        <v>0</v>
      </c>
      <c r="H163" s="123">
        <f t="shared" si="28"/>
        <v>0</v>
      </c>
      <c r="I163" s="166">
        <f t="shared" si="29"/>
        <v>0</v>
      </c>
    </row>
    <row r="164" spans="1:9" ht="24.95" customHeight="1" x14ac:dyDescent="0.2">
      <c r="A164" s="142" t="str">
        <f>Datos!B172</f>
        <v>11.2.35</v>
      </c>
      <c r="B164" s="434" t="str">
        <f t="shared" si="25"/>
        <v>Llaves termomagneticas 4 x 25 A - MG</v>
      </c>
      <c r="C164" s="435"/>
      <c r="D164" s="163" t="str">
        <f t="shared" si="30"/>
        <v>Un</v>
      </c>
      <c r="E164" s="164">
        <f t="shared" si="26"/>
        <v>0</v>
      </c>
      <c r="F164" s="165">
        <f t="shared" si="27"/>
        <v>0</v>
      </c>
      <c r="G164" s="123">
        <f t="shared" si="31"/>
        <v>0</v>
      </c>
      <c r="H164" s="123">
        <f t="shared" si="28"/>
        <v>0</v>
      </c>
      <c r="I164" s="166">
        <f t="shared" si="29"/>
        <v>0</v>
      </c>
    </row>
    <row r="165" spans="1:9" ht="24.95" customHeight="1" x14ac:dyDescent="0.2">
      <c r="A165" s="142" t="str">
        <f>Datos!B173</f>
        <v>11.2.36</v>
      </c>
      <c r="B165" s="434" t="str">
        <f t="shared" si="25"/>
        <v>Llaves termomagneticas 4 x 32 A - MG</v>
      </c>
      <c r="C165" s="435"/>
      <c r="D165" s="163" t="str">
        <f t="shared" si="30"/>
        <v>Un</v>
      </c>
      <c r="E165" s="164">
        <f t="shared" si="26"/>
        <v>0</v>
      </c>
      <c r="F165" s="165">
        <f t="shared" si="27"/>
        <v>0</v>
      </c>
      <c r="G165" s="123">
        <f t="shared" si="31"/>
        <v>0</v>
      </c>
      <c r="H165" s="123">
        <f t="shared" si="28"/>
        <v>0</v>
      </c>
      <c r="I165" s="166">
        <f t="shared" si="29"/>
        <v>0</v>
      </c>
    </row>
    <row r="166" spans="1:9" ht="24.95" customHeight="1" x14ac:dyDescent="0.2">
      <c r="A166" s="142" t="str">
        <f>Datos!B174</f>
        <v>11.2.37</v>
      </c>
      <c r="B166" s="434" t="str">
        <f t="shared" si="25"/>
        <v>Llaves termomagneticas 4 x 40 A - MG</v>
      </c>
      <c r="C166" s="435"/>
      <c r="D166" s="163" t="str">
        <f t="shared" si="30"/>
        <v>Un</v>
      </c>
      <c r="E166" s="164">
        <f t="shared" si="26"/>
        <v>0</v>
      </c>
      <c r="F166" s="165">
        <f t="shared" si="27"/>
        <v>0</v>
      </c>
      <c r="G166" s="123">
        <f t="shared" si="31"/>
        <v>0</v>
      </c>
      <c r="H166" s="123">
        <f t="shared" si="28"/>
        <v>0</v>
      </c>
      <c r="I166" s="166">
        <f t="shared" si="29"/>
        <v>0</v>
      </c>
    </row>
    <row r="167" spans="1:9" ht="24.95" customHeight="1" x14ac:dyDescent="0.2">
      <c r="A167" s="142" t="str">
        <f>Datos!B175</f>
        <v>11.2.38</v>
      </c>
      <c r="B167" s="434" t="str">
        <f t="shared" si="25"/>
        <v>Llaves termomagneticas 4 x 125 A - MG</v>
      </c>
      <c r="C167" s="435"/>
      <c r="D167" s="163" t="str">
        <f t="shared" si="30"/>
        <v>Un</v>
      </c>
      <c r="E167" s="164">
        <f t="shared" si="26"/>
        <v>0</v>
      </c>
      <c r="F167" s="165">
        <f t="shared" si="27"/>
        <v>0</v>
      </c>
      <c r="G167" s="123">
        <f t="shared" si="31"/>
        <v>0</v>
      </c>
      <c r="H167" s="123">
        <f t="shared" si="28"/>
        <v>0</v>
      </c>
      <c r="I167" s="166">
        <f t="shared" si="29"/>
        <v>0</v>
      </c>
    </row>
    <row r="168" spans="1:9" ht="24.95" customHeight="1" x14ac:dyDescent="0.2">
      <c r="A168" s="142" t="str">
        <f>Datos!B176</f>
        <v>11.2.39</v>
      </c>
      <c r="B168" s="434" t="str">
        <f t="shared" si="25"/>
        <v>Contactor p 10 KA</v>
      </c>
      <c r="C168" s="435"/>
      <c r="D168" s="163" t="str">
        <f t="shared" si="30"/>
        <v>Un</v>
      </c>
      <c r="E168" s="164">
        <f t="shared" si="26"/>
        <v>0</v>
      </c>
      <c r="F168" s="165">
        <f t="shared" si="27"/>
        <v>0</v>
      </c>
      <c r="G168" s="123">
        <f t="shared" si="31"/>
        <v>0</v>
      </c>
      <c r="H168" s="123">
        <f t="shared" si="28"/>
        <v>0</v>
      </c>
      <c r="I168" s="166">
        <f t="shared" si="29"/>
        <v>0</v>
      </c>
    </row>
    <row r="169" spans="1:9" ht="24.95" customHeight="1" x14ac:dyDescent="0.2">
      <c r="A169" s="142" t="str">
        <f>Datos!B177</f>
        <v>11.2.40</v>
      </c>
      <c r="B169" s="434" t="str">
        <f t="shared" si="25"/>
        <v>llave Selectora p transferencia GE tetrapolar</v>
      </c>
      <c r="C169" s="435"/>
      <c r="D169" s="163" t="str">
        <f t="shared" si="30"/>
        <v>Un</v>
      </c>
      <c r="E169" s="164">
        <f t="shared" si="26"/>
        <v>0</v>
      </c>
      <c r="F169" s="165">
        <f t="shared" si="27"/>
        <v>0</v>
      </c>
      <c r="G169" s="123">
        <f t="shared" si="31"/>
        <v>0</v>
      </c>
      <c r="H169" s="123">
        <f t="shared" si="28"/>
        <v>0</v>
      </c>
      <c r="I169" s="166">
        <f t="shared" si="29"/>
        <v>0</v>
      </c>
    </row>
    <row r="170" spans="1:9" ht="24.95" customHeight="1" x14ac:dyDescent="0.2">
      <c r="A170" s="142" t="str">
        <f>Datos!B178</f>
        <v>11.2.41</v>
      </c>
      <c r="B170" s="434" t="str">
        <f t="shared" si="25"/>
        <v xml:space="preserve">Juego de Barras 200A c. tapa acrilico                        </v>
      </c>
      <c r="C170" s="435"/>
      <c r="D170" s="163" t="str">
        <f t="shared" si="30"/>
        <v>Un</v>
      </c>
      <c r="E170" s="164">
        <f t="shared" si="26"/>
        <v>0</v>
      </c>
      <c r="F170" s="165">
        <f t="shared" si="27"/>
        <v>0</v>
      </c>
      <c r="G170" s="123">
        <f t="shared" si="31"/>
        <v>0</v>
      </c>
      <c r="H170" s="123">
        <f t="shared" si="28"/>
        <v>0</v>
      </c>
      <c r="I170" s="166">
        <f t="shared" si="29"/>
        <v>0</v>
      </c>
    </row>
    <row r="171" spans="1:9" ht="24.95" customHeight="1" x14ac:dyDescent="0.2">
      <c r="A171" s="142" t="str">
        <f>Datos!B179</f>
        <v>11.2.42</v>
      </c>
      <c r="B171" s="434" t="str">
        <f t="shared" si="25"/>
        <v>Cámara de HºA</v>
      </c>
      <c r="C171" s="435"/>
      <c r="D171" s="163" t="str">
        <f t="shared" si="30"/>
        <v>Un</v>
      </c>
      <c r="E171" s="164">
        <f t="shared" si="26"/>
        <v>0</v>
      </c>
      <c r="F171" s="165">
        <f t="shared" si="27"/>
        <v>0</v>
      </c>
      <c r="G171" s="123">
        <f t="shared" si="31"/>
        <v>0</v>
      </c>
      <c r="H171" s="123">
        <f t="shared" si="28"/>
        <v>0</v>
      </c>
      <c r="I171" s="166">
        <f t="shared" si="29"/>
        <v>0</v>
      </c>
    </row>
    <row r="172" spans="1:9" ht="24.95" customHeight="1" x14ac:dyDescent="0.2">
      <c r="A172" s="142" t="str">
        <f>Datos!B180</f>
        <v>11.3</v>
      </c>
      <c r="B172" s="434" t="str">
        <f t="shared" si="25"/>
        <v>Baja tensión</v>
      </c>
      <c r="C172" s="435"/>
      <c r="D172" s="163">
        <f t="shared" si="30"/>
        <v>0</v>
      </c>
      <c r="E172" s="164">
        <f t="shared" si="26"/>
        <v>0</v>
      </c>
      <c r="F172" s="165">
        <f t="shared" si="27"/>
        <v>0</v>
      </c>
      <c r="G172" s="123">
        <f t="shared" si="31"/>
        <v>0</v>
      </c>
      <c r="H172" s="123">
        <f t="shared" si="28"/>
        <v>0</v>
      </c>
      <c r="I172" s="166">
        <f t="shared" si="29"/>
        <v>0</v>
      </c>
    </row>
    <row r="173" spans="1:9" ht="24.95" customHeight="1" x14ac:dyDescent="0.2">
      <c r="A173" s="142" t="str">
        <f>Datos!B181</f>
        <v>11.3.1</v>
      </c>
      <c r="B173" s="434" t="str">
        <f t="shared" si="25"/>
        <v>Rack XL con 4 montantes de 19" 600x500x600mm</v>
      </c>
      <c r="C173" s="435"/>
      <c r="D173" s="163" t="str">
        <f t="shared" si="30"/>
        <v>Un.</v>
      </c>
      <c r="E173" s="164">
        <f t="shared" si="26"/>
        <v>0</v>
      </c>
      <c r="F173" s="165">
        <f t="shared" si="27"/>
        <v>0</v>
      </c>
      <c r="G173" s="123">
        <f t="shared" si="31"/>
        <v>0</v>
      </c>
      <c r="H173" s="123">
        <f t="shared" si="28"/>
        <v>0</v>
      </c>
      <c r="I173" s="166">
        <f t="shared" si="29"/>
        <v>0</v>
      </c>
    </row>
    <row r="174" spans="1:9" ht="24.95" customHeight="1" x14ac:dyDescent="0.2">
      <c r="A174" s="142" t="str">
        <f>Datos!B182</f>
        <v>11.3.2</v>
      </c>
      <c r="B174" s="434" t="str">
        <f t="shared" si="25"/>
        <v>Patch Pannel 19" con 24 tomas RJ45 de 8 contactos</v>
      </c>
      <c r="C174" s="435"/>
      <c r="D174" s="163" t="str">
        <f t="shared" si="30"/>
        <v>Un.</v>
      </c>
      <c r="E174" s="164">
        <f t="shared" si="26"/>
        <v>0</v>
      </c>
      <c r="F174" s="165">
        <f t="shared" si="27"/>
        <v>0</v>
      </c>
      <c r="G174" s="123">
        <f t="shared" si="31"/>
        <v>0</v>
      </c>
      <c r="H174" s="123">
        <f t="shared" si="28"/>
        <v>0</v>
      </c>
      <c r="I174" s="166">
        <f t="shared" si="29"/>
        <v>0</v>
      </c>
    </row>
    <row r="175" spans="1:9" ht="24.95" customHeight="1" x14ac:dyDescent="0.2">
      <c r="A175" s="142" t="str">
        <f>Datos!B183</f>
        <v>11.3.3</v>
      </c>
      <c r="B175" s="434" t="str">
        <f t="shared" si="25"/>
        <v>Patch Cord de 3m c/u  con 2 conect. RJ45 de 8 contac.</v>
      </c>
      <c r="C175" s="435"/>
      <c r="D175" s="163" t="str">
        <f t="shared" si="30"/>
        <v>Un.</v>
      </c>
      <c r="E175" s="164">
        <f t="shared" si="26"/>
        <v>0</v>
      </c>
      <c r="F175" s="165">
        <f t="shared" si="27"/>
        <v>0</v>
      </c>
      <c r="G175" s="123">
        <f t="shared" si="31"/>
        <v>0</v>
      </c>
      <c r="H175" s="123">
        <f t="shared" si="28"/>
        <v>0</v>
      </c>
      <c r="I175" s="166">
        <f t="shared" si="29"/>
        <v>0</v>
      </c>
    </row>
    <row r="176" spans="1:9" ht="24.95" customHeight="1" x14ac:dyDescent="0.2">
      <c r="A176" s="142" t="str">
        <f>Datos!B184</f>
        <v>11.3.4</v>
      </c>
      <c r="B176" s="434" t="str">
        <f t="shared" si="25"/>
        <v>Toma RJ45 (hembra) de embutir para red de datos</v>
      </c>
      <c r="C176" s="435"/>
      <c r="D176" s="163" t="str">
        <f t="shared" si="30"/>
        <v>Un.</v>
      </c>
      <c r="E176" s="164">
        <f t="shared" si="26"/>
        <v>0</v>
      </c>
      <c r="F176" s="165">
        <f t="shared" si="27"/>
        <v>0</v>
      </c>
      <c r="G176" s="123">
        <f t="shared" si="31"/>
        <v>0</v>
      </c>
      <c r="H176" s="123">
        <f t="shared" si="28"/>
        <v>0</v>
      </c>
      <c r="I176" s="166">
        <f t="shared" si="29"/>
        <v>0</v>
      </c>
    </row>
    <row r="177" spans="1:9" ht="24.95" customHeight="1" x14ac:dyDescent="0.2">
      <c r="A177" s="142" t="str">
        <f>Datos!B185</f>
        <v>11.3.5</v>
      </c>
      <c r="B177" s="434" t="str">
        <f t="shared" si="25"/>
        <v>Cable UTP CAT 5 de 4 pares</v>
      </c>
      <c r="C177" s="435"/>
      <c r="D177" s="163" t="str">
        <f t="shared" si="30"/>
        <v>Un.</v>
      </c>
      <c r="E177" s="164">
        <f t="shared" si="26"/>
        <v>0</v>
      </c>
      <c r="F177" s="165">
        <f t="shared" si="27"/>
        <v>0</v>
      </c>
      <c r="G177" s="123">
        <f t="shared" si="31"/>
        <v>0</v>
      </c>
      <c r="H177" s="123">
        <f t="shared" si="28"/>
        <v>0</v>
      </c>
      <c r="I177" s="166">
        <f t="shared" si="29"/>
        <v>0</v>
      </c>
    </row>
    <row r="178" spans="1:9" ht="24.95" customHeight="1" x14ac:dyDescent="0.2">
      <c r="A178" s="142" t="str">
        <f>Datos!B186</f>
        <v>11.4</v>
      </c>
      <c r="B178" s="434" t="str">
        <f t="shared" si="25"/>
        <v>Artefactos</v>
      </c>
      <c r="C178" s="435"/>
      <c r="D178" s="163">
        <f t="shared" si="30"/>
        <v>0</v>
      </c>
      <c r="E178" s="164">
        <f t="shared" si="26"/>
        <v>0</v>
      </c>
      <c r="F178" s="165">
        <f t="shared" si="27"/>
        <v>0</v>
      </c>
      <c r="G178" s="123">
        <f t="shared" ref="G178:G209" si="32">ROUND(PrecioUnitario(F178,Costo_Financiero,Gasto_Generales_Porcentaje,Beneficio,Ingresos_Brutos,IVA),2)</f>
        <v>0</v>
      </c>
      <c r="H178" s="123">
        <f t="shared" si="28"/>
        <v>0</v>
      </c>
      <c r="I178" s="166">
        <f t="shared" si="29"/>
        <v>0</v>
      </c>
    </row>
    <row r="179" spans="1:9" ht="24.95" customHeight="1" x14ac:dyDescent="0.2">
      <c r="A179" s="142" t="str">
        <f>Datos!B187</f>
        <v>11.4.1</v>
      </c>
      <c r="B179" s="434" t="str">
        <f t="shared" si="25"/>
        <v>Artefactos de Iluminación</v>
      </c>
      <c r="C179" s="435"/>
      <c r="D179" s="163">
        <f t="shared" si="30"/>
        <v>0</v>
      </c>
      <c r="E179" s="164">
        <f t="shared" si="26"/>
        <v>0</v>
      </c>
      <c r="F179" s="165">
        <f t="shared" si="27"/>
        <v>0</v>
      </c>
      <c r="G179" s="123">
        <f t="shared" si="32"/>
        <v>0</v>
      </c>
      <c r="H179" s="123">
        <f t="shared" si="28"/>
        <v>0</v>
      </c>
      <c r="I179" s="166">
        <f t="shared" si="29"/>
        <v>0</v>
      </c>
    </row>
    <row r="180" spans="1:9" ht="24.95" customHeight="1" x14ac:dyDescent="0.2">
      <c r="A180" s="142" t="str">
        <f>Datos!B188</f>
        <v>11.4.1.1</v>
      </c>
      <c r="B180" s="434" t="str">
        <f t="shared" si="25"/>
        <v xml:space="preserve">Luminaria Tipo Novalucce </v>
      </c>
      <c r="C180" s="435"/>
      <c r="D180" s="163" t="str">
        <f t="shared" si="30"/>
        <v>Un</v>
      </c>
      <c r="E180" s="164">
        <f t="shared" si="26"/>
        <v>0</v>
      </c>
      <c r="F180" s="165">
        <f t="shared" si="27"/>
        <v>0</v>
      </c>
      <c r="G180" s="123">
        <f t="shared" si="32"/>
        <v>0</v>
      </c>
      <c r="H180" s="123">
        <f t="shared" si="28"/>
        <v>0</v>
      </c>
      <c r="I180" s="166">
        <f t="shared" si="29"/>
        <v>0</v>
      </c>
    </row>
    <row r="181" spans="1:9" ht="24.95" customHeight="1" x14ac:dyDescent="0.2">
      <c r="A181" s="142" t="str">
        <f>Datos!B189</f>
        <v>11.4.1.2</v>
      </c>
      <c r="B181" s="434" t="str">
        <f t="shared" si="25"/>
        <v>Luminaria tipo IEP 1x50W</v>
      </c>
      <c r="C181" s="435"/>
      <c r="D181" s="163" t="str">
        <f t="shared" si="30"/>
        <v>Un</v>
      </c>
      <c r="E181" s="164">
        <f t="shared" si="26"/>
        <v>0</v>
      </c>
      <c r="F181" s="165">
        <f t="shared" si="27"/>
        <v>0</v>
      </c>
      <c r="G181" s="123">
        <f t="shared" si="32"/>
        <v>0</v>
      </c>
      <c r="H181" s="123">
        <f t="shared" si="28"/>
        <v>0</v>
      </c>
      <c r="I181" s="166">
        <f t="shared" si="29"/>
        <v>0</v>
      </c>
    </row>
    <row r="182" spans="1:9" ht="24.95" customHeight="1" x14ac:dyDescent="0.2">
      <c r="A182" s="142" t="str">
        <f>Datos!B190</f>
        <v>11.4.1.3</v>
      </c>
      <c r="B182" s="434" t="str">
        <f t="shared" si="25"/>
        <v>Luminaria farol tipo Atlantis 100w</v>
      </c>
      <c r="C182" s="435"/>
      <c r="D182" s="163" t="str">
        <f t="shared" si="30"/>
        <v>Un</v>
      </c>
      <c r="E182" s="164">
        <f t="shared" si="26"/>
        <v>0</v>
      </c>
      <c r="F182" s="165">
        <f t="shared" si="27"/>
        <v>0</v>
      </c>
      <c r="G182" s="123">
        <f t="shared" si="32"/>
        <v>0</v>
      </c>
      <c r="H182" s="123">
        <f t="shared" si="28"/>
        <v>0</v>
      </c>
      <c r="I182" s="166">
        <f t="shared" si="29"/>
        <v>0</v>
      </c>
    </row>
    <row r="183" spans="1:9" ht="24.95" customHeight="1" x14ac:dyDescent="0.2">
      <c r="A183" s="142" t="str">
        <f>Datos!B191</f>
        <v>11.4.1.4</v>
      </c>
      <c r="B183" s="434" t="str">
        <f t="shared" si="25"/>
        <v>Luminaria cuadrada 1x50w</v>
      </c>
      <c r="C183" s="435"/>
      <c r="D183" s="163" t="str">
        <f t="shared" si="30"/>
        <v>Un</v>
      </c>
      <c r="E183" s="164">
        <f t="shared" si="26"/>
        <v>0</v>
      </c>
      <c r="F183" s="165">
        <f t="shared" si="27"/>
        <v>0</v>
      </c>
      <c r="G183" s="123">
        <f t="shared" si="32"/>
        <v>0</v>
      </c>
      <c r="H183" s="123">
        <f t="shared" si="28"/>
        <v>0</v>
      </c>
      <c r="I183" s="166">
        <f t="shared" si="29"/>
        <v>0</v>
      </c>
    </row>
    <row r="184" spans="1:9" ht="24.95" customHeight="1" x14ac:dyDescent="0.2">
      <c r="A184" s="142" t="str">
        <f>Datos!B192</f>
        <v>11.4.1.5</v>
      </c>
      <c r="B184" s="434" t="str">
        <f t="shared" si="25"/>
        <v>Reflector Led 20w</v>
      </c>
      <c r="C184" s="435"/>
      <c r="D184" s="163" t="str">
        <f t="shared" si="30"/>
        <v>Un</v>
      </c>
      <c r="E184" s="164">
        <f t="shared" si="26"/>
        <v>0</v>
      </c>
      <c r="F184" s="165">
        <f t="shared" si="27"/>
        <v>0</v>
      </c>
      <c r="G184" s="123">
        <f t="shared" si="32"/>
        <v>0</v>
      </c>
      <c r="H184" s="123">
        <f t="shared" si="28"/>
        <v>0</v>
      </c>
      <c r="I184" s="166">
        <f t="shared" si="29"/>
        <v>0</v>
      </c>
    </row>
    <row r="185" spans="1:9" ht="24.95" customHeight="1" x14ac:dyDescent="0.2">
      <c r="A185" s="142" t="str">
        <f>Datos!B193</f>
        <v>11.4.1.6</v>
      </c>
      <c r="B185" s="434" t="str">
        <f t="shared" si="25"/>
        <v>Aplique exterior 26w</v>
      </c>
      <c r="C185" s="435"/>
      <c r="D185" s="163" t="str">
        <f t="shared" si="30"/>
        <v>Un</v>
      </c>
      <c r="E185" s="164">
        <f t="shared" si="26"/>
        <v>0</v>
      </c>
      <c r="F185" s="165">
        <f t="shared" si="27"/>
        <v>0</v>
      </c>
      <c r="G185" s="123">
        <f t="shared" si="32"/>
        <v>0</v>
      </c>
      <c r="H185" s="123">
        <f t="shared" si="28"/>
        <v>0</v>
      </c>
      <c r="I185" s="166">
        <f t="shared" si="29"/>
        <v>0</v>
      </c>
    </row>
    <row r="186" spans="1:9" ht="24.95" customHeight="1" x14ac:dyDescent="0.2">
      <c r="A186" s="142" t="str">
        <f>Datos!B194</f>
        <v>11.4.1.7</v>
      </c>
      <c r="B186" s="434" t="str">
        <f t="shared" si="25"/>
        <v>Farol exterior 100w</v>
      </c>
      <c r="C186" s="435"/>
      <c r="D186" s="163" t="str">
        <f t="shared" si="30"/>
        <v>Un</v>
      </c>
      <c r="E186" s="164">
        <f t="shared" si="26"/>
        <v>0</v>
      </c>
      <c r="F186" s="165">
        <f t="shared" si="27"/>
        <v>0</v>
      </c>
      <c r="G186" s="123">
        <f t="shared" si="32"/>
        <v>0</v>
      </c>
      <c r="H186" s="123">
        <f t="shared" si="28"/>
        <v>0</v>
      </c>
      <c r="I186" s="166">
        <f t="shared" si="29"/>
        <v>0</v>
      </c>
    </row>
    <row r="187" spans="1:9" ht="24.95" customHeight="1" x14ac:dyDescent="0.2">
      <c r="A187" s="142" t="str">
        <f>Datos!B195</f>
        <v>11.4.2</v>
      </c>
      <c r="B187" s="434" t="str">
        <f t="shared" si="25"/>
        <v>Luminarias</v>
      </c>
      <c r="C187" s="435"/>
      <c r="D187" s="163">
        <f t="shared" si="30"/>
        <v>0</v>
      </c>
      <c r="E187" s="164">
        <f t="shared" si="26"/>
        <v>0</v>
      </c>
      <c r="F187" s="165">
        <f t="shared" si="27"/>
        <v>0</v>
      </c>
      <c r="G187" s="123">
        <f t="shared" si="32"/>
        <v>0</v>
      </c>
      <c r="H187" s="123">
        <f t="shared" si="28"/>
        <v>0</v>
      </c>
      <c r="I187" s="166">
        <f t="shared" si="29"/>
        <v>0</v>
      </c>
    </row>
    <row r="188" spans="1:9" ht="24.95" customHeight="1" x14ac:dyDescent="0.2">
      <c r="A188" s="142" t="str">
        <f>Datos!B196</f>
        <v>11.4.2.1</v>
      </c>
      <c r="B188" s="434" t="str">
        <f t="shared" si="25"/>
        <v>Tubos LED .18w Luz Dia</v>
      </c>
      <c r="C188" s="435"/>
      <c r="D188" s="163" t="str">
        <f t="shared" si="30"/>
        <v>Un</v>
      </c>
      <c r="E188" s="164">
        <f t="shared" si="26"/>
        <v>0</v>
      </c>
      <c r="F188" s="165">
        <f t="shared" si="27"/>
        <v>0</v>
      </c>
      <c r="G188" s="123">
        <f t="shared" si="32"/>
        <v>0</v>
      </c>
      <c r="H188" s="123">
        <f t="shared" si="28"/>
        <v>0</v>
      </c>
      <c r="I188" s="166">
        <f t="shared" si="29"/>
        <v>0</v>
      </c>
    </row>
    <row r="189" spans="1:9" ht="24.95" customHeight="1" x14ac:dyDescent="0.2">
      <c r="A189" s="142" t="str">
        <f>Datos!B197</f>
        <v>11.4.2.2</v>
      </c>
      <c r="B189" s="434" t="str">
        <f t="shared" si="25"/>
        <v>Tubos LED .24w Luz Dia</v>
      </c>
      <c r="C189" s="435"/>
      <c r="D189" s="163" t="str">
        <f t="shared" si="30"/>
        <v>Un</v>
      </c>
      <c r="E189" s="164">
        <f t="shared" si="26"/>
        <v>0</v>
      </c>
      <c r="F189" s="165">
        <f t="shared" si="27"/>
        <v>0</v>
      </c>
      <c r="G189" s="123">
        <f t="shared" si="32"/>
        <v>0</v>
      </c>
      <c r="H189" s="123">
        <f t="shared" si="28"/>
        <v>0</v>
      </c>
      <c r="I189" s="166">
        <f t="shared" si="29"/>
        <v>0</v>
      </c>
    </row>
    <row r="190" spans="1:9" ht="24.95" customHeight="1" x14ac:dyDescent="0.2">
      <c r="A190" s="142" t="str">
        <f>Datos!B198</f>
        <v>11.4.2.3</v>
      </c>
      <c r="B190" s="434" t="str">
        <f t="shared" si="25"/>
        <v>Lampara led 50w</v>
      </c>
      <c r="C190" s="435"/>
      <c r="D190" s="163" t="str">
        <f t="shared" si="30"/>
        <v>Un</v>
      </c>
      <c r="E190" s="164">
        <f t="shared" si="26"/>
        <v>0</v>
      </c>
      <c r="F190" s="165">
        <f t="shared" si="27"/>
        <v>0</v>
      </c>
      <c r="G190" s="123">
        <f t="shared" si="32"/>
        <v>0</v>
      </c>
      <c r="H190" s="123">
        <f t="shared" si="28"/>
        <v>0</v>
      </c>
      <c r="I190" s="166">
        <f t="shared" si="29"/>
        <v>0</v>
      </c>
    </row>
    <row r="191" spans="1:9" ht="24.95" customHeight="1" x14ac:dyDescent="0.2">
      <c r="A191" s="142" t="str">
        <f>Datos!B199</f>
        <v>11.4.3</v>
      </c>
      <c r="B191" s="434" t="str">
        <f t="shared" si="25"/>
        <v>Iluminación de Emergencia</v>
      </c>
      <c r="C191" s="435"/>
      <c r="D191" s="163" t="str">
        <f t="shared" si="30"/>
        <v xml:space="preserve">Un </v>
      </c>
      <c r="E191" s="164">
        <f t="shared" si="26"/>
        <v>0</v>
      </c>
      <c r="F191" s="165">
        <f t="shared" si="27"/>
        <v>0</v>
      </c>
      <c r="G191" s="123">
        <f t="shared" si="32"/>
        <v>0</v>
      </c>
      <c r="H191" s="123">
        <f t="shared" si="28"/>
        <v>0</v>
      </c>
      <c r="I191" s="166">
        <f t="shared" si="29"/>
        <v>0</v>
      </c>
    </row>
    <row r="192" spans="1:9" ht="24.95" customHeight="1" x14ac:dyDescent="0.2">
      <c r="A192" s="142" t="str">
        <f>Datos!B200</f>
        <v>11.4.4</v>
      </c>
      <c r="B192" s="434" t="str">
        <f t="shared" si="25"/>
        <v>Ventiladores</v>
      </c>
      <c r="C192" s="435"/>
      <c r="D192" s="163" t="str">
        <f t="shared" si="30"/>
        <v>gl</v>
      </c>
      <c r="E192" s="164">
        <f t="shared" si="26"/>
        <v>0</v>
      </c>
      <c r="F192" s="165">
        <f t="shared" si="27"/>
        <v>0</v>
      </c>
      <c r="G192" s="123">
        <f t="shared" si="32"/>
        <v>0</v>
      </c>
      <c r="H192" s="123">
        <f t="shared" si="28"/>
        <v>0</v>
      </c>
      <c r="I192" s="166">
        <f t="shared" si="29"/>
        <v>0</v>
      </c>
    </row>
    <row r="193" spans="1:9" ht="24.95" customHeight="1" x14ac:dyDescent="0.2">
      <c r="A193" s="142" t="str">
        <f>Datos!B201</f>
        <v>11.4.5</v>
      </c>
      <c r="B193" s="434" t="str">
        <f t="shared" si="25"/>
        <v>Otros Artefactos</v>
      </c>
      <c r="C193" s="435"/>
      <c r="D193" s="163">
        <f t="shared" si="30"/>
        <v>0</v>
      </c>
      <c r="E193" s="164">
        <f t="shared" si="26"/>
        <v>0</v>
      </c>
      <c r="F193" s="165">
        <f t="shared" si="27"/>
        <v>0</v>
      </c>
      <c r="G193" s="123">
        <f t="shared" si="32"/>
        <v>0</v>
      </c>
      <c r="H193" s="123">
        <f t="shared" si="28"/>
        <v>0</v>
      </c>
      <c r="I193" s="166">
        <f t="shared" si="29"/>
        <v>0</v>
      </c>
    </row>
    <row r="194" spans="1:9" ht="24.95" customHeight="1" x14ac:dyDescent="0.2">
      <c r="A194" s="142" t="str">
        <f>Datos!B202</f>
        <v>11.4.5.1</v>
      </c>
      <c r="B194" s="434" t="str">
        <f t="shared" si="25"/>
        <v>TERMOTANQUE ELECTRICO 80 lts</v>
      </c>
      <c r="C194" s="435"/>
      <c r="D194" s="163" t="str">
        <f t="shared" si="30"/>
        <v>Un</v>
      </c>
      <c r="E194" s="164">
        <f t="shared" si="26"/>
        <v>0</v>
      </c>
      <c r="F194" s="165">
        <f t="shared" si="27"/>
        <v>0</v>
      </c>
      <c r="G194" s="123">
        <f t="shared" si="32"/>
        <v>0</v>
      </c>
      <c r="H194" s="123">
        <f t="shared" si="28"/>
        <v>0</v>
      </c>
      <c r="I194" s="166">
        <f t="shared" si="29"/>
        <v>0</v>
      </c>
    </row>
    <row r="195" spans="1:9" ht="24.95" customHeight="1" x14ac:dyDescent="0.2">
      <c r="A195" s="142" t="str">
        <f>Datos!B203</f>
        <v>11.4.5.2</v>
      </c>
      <c r="B195" s="434" t="str">
        <f t="shared" si="25"/>
        <v>TERMOTANQUE ELECTRICO 60 lts</v>
      </c>
      <c r="C195" s="435"/>
      <c r="D195" s="163" t="str">
        <f t="shared" si="30"/>
        <v>Un</v>
      </c>
      <c r="E195" s="164">
        <f t="shared" si="26"/>
        <v>0</v>
      </c>
      <c r="F195" s="165">
        <f t="shared" si="27"/>
        <v>0</v>
      </c>
      <c r="G195" s="123">
        <f t="shared" si="32"/>
        <v>0</v>
      </c>
      <c r="H195" s="123">
        <f t="shared" si="28"/>
        <v>0</v>
      </c>
      <c r="I195" s="166">
        <f t="shared" si="29"/>
        <v>0</v>
      </c>
    </row>
    <row r="196" spans="1:9" ht="24.95" customHeight="1" x14ac:dyDescent="0.2">
      <c r="A196" s="142" t="str">
        <f>Datos!B204</f>
        <v>11.4.5.3</v>
      </c>
      <c r="B196" s="434" t="str">
        <f t="shared" si="25"/>
        <v>Freezer</v>
      </c>
      <c r="C196" s="435"/>
      <c r="D196" s="163" t="str">
        <f t="shared" si="30"/>
        <v>Un</v>
      </c>
      <c r="E196" s="164">
        <f t="shared" si="26"/>
        <v>0</v>
      </c>
      <c r="F196" s="165">
        <f t="shared" si="27"/>
        <v>0</v>
      </c>
      <c r="G196" s="123">
        <f t="shared" si="32"/>
        <v>0</v>
      </c>
      <c r="H196" s="123">
        <f t="shared" si="28"/>
        <v>0</v>
      </c>
      <c r="I196" s="166">
        <f t="shared" si="29"/>
        <v>0</v>
      </c>
    </row>
    <row r="197" spans="1:9" ht="24.95" customHeight="1" x14ac:dyDescent="0.2">
      <c r="A197" s="142" t="str">
        <f>Datos!B205</f>
        <v>11.4.5.4</v>
      </c>
      <c r="B197" s="434" t="str">
        <f t="shared" si="25"/>
        <v>Heladera</v>
      </c>
      <c r="C197" s="435"/>
      <c r="D197" s="163" t="str">
        <f t="shared" si="30"/>
        <v>Un</v>
      </c>
      <c r="E197" s="164">
        <f t="shared" si="26"/>
        <v>0</v>
      </c>
      <c r="F197" s="165">
        <f t="shared" si="27"/>
        <v>0</v>
      </c>
      <c r="G197" s="123">
        <f t="shared" si="32"/>
        <v>0</v>
      </c>
      <c r="H197" s="123">
        <f t="shared" si="28"/>
        <v>0</v>
      </c>
      <c r="I197" s="166">
        <f t="shared" si="29"/>
        <v>0</v>
      </c>
    </row>
    <row r="198" spans="1:9" ht="24.95" customHeight="1" x14ac:dyDescent="0.2">
      <c r="A198" s="142" t="str">
        <f>Datos!B206</f>
        <v>12</v>
      </c>
      <c r="B198" s="434" t="str">
        <f t="shared" si="25"/>
        <v>INSTALACIÓN SANITARIA</v>
      </c>
      <c r="C198" s="435"/>
      <c r="D198" s="163">
        <f t="shared" si="30"/>
        <v>0</v>
      </c>
      <c r="E198" s="164">
        <f t="shared" si="26"/>
        <v>0</v>
      </c>
      <c r="F198" s="165">
        <f t="shared" si="27"/>
        <v>0</v>
      </c>
      <c r="G198" s="123">
        <f t="shared" si="32"/>
        <v>0</v>
      </c>
      <c r="H198" s="123">
        <f t="shared" si="28"/>
        <v>0</v>
      </c>
      <c r="I198" s="166">
        <f t="shared" si="29"/>
        <v>0</v>
      </c>
    </row>
    <row r="199" spans="1:9" ht="24.95" customHeight="1" x14ac:dyDescent="0.2">
      <c r="A199" s="142" t="str">
        <f>Datos!B207</f>
        <v>12.1</v>
      </c>
      <c r="B199" s="434" t="str">
        <f t="shared" si="25"/>
        <v>Instalación base de cloacas, caños, cámaras</v>
      </c>
      <c r="C199" s="435"/>
      <c r="D199" s="163">
        <f t="shared" si="30"/>
        <v>0</v>
      </c>
      <c r="E199" s="164">
        <f t="shared" si="26"/>
        <v>0</v>
      </c>
      <c r="F199" s="165">
        <f t="shared" si="27"/>
        <v>0</v>
      </c>
      <c r="G199" s="123">
        <f t="shared" si="32"/>
        <v>0</v>
      </c>
      <c r="H199" s="123">
        <f t="shared" si="28"/>
        <v>0</v>
      </c>
      <c r="I199" s="166">
        <f t="shared" si="29"/>
        <v>0</v>
      </c>
    </row>
    <row r="200" spans="1:9" ht="24.95" customHeight="1" x14ac:dyDescent="0.2">
      <c r="A200" s="142" t="str">
        <f>Datos!B208</f>
        <v>12.1.1</v>
      </c>
      <c r="B200" s="434" t="str">
        <f t="shared" si="25"/>
        <v>Excavaciones</v>
      </c>
      <c r="C200" s="435"/>
      <c r="D200" s="163" t="str">
        <f t="shared" si="30"/>
        <v>m3</v>
      </c>
      <c r="E200" s="164">
        <f t="shared" si="26"/>
        <v>0</v>
      </c>
      <c r="F200" s="165">
        <f t="shared" si="27"/>
        <v>0</v>
      </c>
      <c r="G200" s="123">
        <f t="shared" si="32"/>
        <v>0</v>
      </c>
      <c r="H200" s="123">
        <f t="shared" si="28"/>
        <v>0</v>
      </c>
      <c r="I200" s="166">
        <f t="shared" si="29"/>
        <v>0</v>
      </c>
    </row>
    <row r="201" spans="1:9" ht="24.95" customHeight="1" x14ac:dyDescent="0.2">
      <c r="A201" s="142" t="str">
        <f>Datos!B209</f>
        <v>12.1.2</v>
      </c>
      <c r="B201" s="434" t="str">
        <f t="shared" si="25"/>
        <v>Rellenos de Tierra</v>
      </c>
      <c r="C201" s="435"/>
      <c r="D201" s="163" t="str">
        <f t="shared" si="30"/>
        <v>m3</v>
      </c>
      <c r="E201" s="164">
        <f t="shared" si="26"/>
        <v>0</v>
      </c>
      <c r="F201" s="165">
        <f t="shared" si="27"/>
        <v>0</v>
      </c>
      <c r="G201" s="123">
        <f t="shared" si="32"/>
        <v>0</v>
      </c>
      <c r="H201" s="123">
        <f t="shared" si="28"/>
        <v>0</v>
      </c>
      <c r="I201" s="166">
        <f t="shared" si="29"/>
        <v>0</v>
      </c>
    </row>
    <row r="202" spans="1:9" ht="24.95" customHeight="1" x14ac:dyDescent="0.2">
      <c r="A202" s="142" t="str">
        <f>Datos!B210</f>
        <v>12.1.3</v>
      </c>
      <c r="B202" s="434" t="str">
        <f t="shared" si="25"/>
        <v>Revoques de cámaras de inspección y receptáculos</v>
      </c>
      <c r="C202" s="435"/>
      <c r="D202" s="163" t="str">
        <f t="shared" si="30"/>
        <v>m2</v>
      </c>
      <c r="E202" s="164">
        <f t="shared" si="26"/>
        <v>0</v>
      </c>
      <c r="F202" s="165">
        <f t="shared" si="27"/>
        <v>0</v>
      </c>
      <c r="G202" s="123">
        <f t="shared" si="32"/>
        <v>0</v>
      </c>
      <c r="H202" s="123">
        <f t="shared" si="28"/>
        <v>0</v>
      </c>
      <c r="I202" s="166">
        <f t="shared" si="29"/>
        <v>0</v>
      </c>
    </row>
    <row r="203" spans="1:9" ht="24.95" customHeight="1" x14ac:dyDescent="0.2">
      <c r="A203" s="142" t="str">
        <f>Datos!B211</f>
        <v>12.1.4</v>
      </c>
      <c r="B203" s="434" t="str">
        <f t="shared" si="25"/>
        <v>Cámaras y receptáculos</v>
      </c>
      <c r="C203" s="435"/>
      <c r="D203" s="163" t="str">
        <f t="shared" si="30"/>
        <v>gl</v>
      </c>
      <c r="E203" s="164">
        <f t="shared" si="26"/>
        <v>0</v>
      </c>
      <c r="F203" s="165">
        <f t="shared" si="27"/>
        <v>0</v>
      </c>
      <c r="G203" s="123">
        <f t="shared" si="32"/>
        <v>0</v>
      </c>
      <c r="H203" s="123">
        <f t="shared" si="28"/>
        <v>0</v>
      </c>
      <c r="I203" s="166">
        <f t="shared" si="29"/>
        <v>0</v>
      </c>
    </row>
    <row r="204" spans="1:9" ht="24.95" customHeight="1" x14ac:dyDescent="0.2">
      <c r="A204" s="142" t="str">
        <f>Datos!B212</f>
        <v>12.1.5</v>
      </c>
      <c r="B204" s="434" t="str">
        <f t="shared" si="25"/>
        <v>Cañerías, piezas y accesorios</v>
      </c>
      <c r="C204" s="435"/>
      <c r="D204" s="163">
        <f t="shared" si="30"/>
        <v>0</v>
      </c>
      <c r="E204" s="164">
        <f t="shared" si="26"/>
        <v>0</v>
      </c>
      <c r="F204" s="165">
        <f t="shared" si="27"/>
        <v>0</v>
      </c>
      <c r="G204" s="123">
        <f t="shared" si="32"/>
        <v>0</v>
      </c>
      <c r="H204" s="123">
        <f t="shared" si="28"/>
        <v>0</v>
      </c>
      <c r="I204" s="166">
        <f t="shared" si="29"/>
        <v>0</v>
      </c>
    </row>
    <row r="205" spans="1:9" ht="24.95" customHeight="1" x14ac:dyDescent="0.2">
      <c r="A205" s="142" t="str">
        <f>Datos!B213</f>
        <v>12.1.5.1</v>
      </c>
      <c r="B205" s="434" t="str">
        <f t="shared" si="25"/>
        <v>Caño PVC Ø 160</v>
      </c>
      <c r="C205" s="435"/>
      <c r="D205" s="163" t="str">
        <f t="shared" si="30"/>
        <v>ml</v>
      </c>
      <c r="E205" s="164">
        <f t="shared" si="26"/>
        <v>0</v>
      </c>
      <c r="F205" s="165">
        <f t="shared" si="27"/>
        <v>0</v>
      </c>
      <c r="G205" s="123">
        <f t="shared" si="32"/>
        <v>0</v>
      </c>
      <c r="H205" s="123">
        <f t="shared" si="28"/>
        <v>0</v>
      </c>
      <c r="I205" s="166">
        <f t="shared" si="29"/>
        <v>0</v>
      </c>
    </row>
    <row r="206" spans="1:9" ht="24.95" customHeight="1" x14ac:dyDescent="0.2">
      <c r="A206" s="142" t="str">
        <f>Datos!B214</f>
        <v>12.1.5.2</v>
      </c>
      <c r="B206" s="434" t="str">
        <f t="shared" si="25"/>
        <v>Caño PVC Ø 110  (incluido caños de ventilacion y desague pluvial)</v>
      </c>
      <c r="C206" s="435"/>
      <c r="D206" s="163" t="str">
        <f t="shared" si="30"/>
        <v>ml</v>
      </c>
      <c r="E206" s="164">
        <f t="shared" si="26"/>
        <v>0</v>
      </c>
      <c r="F206" s="165">
        <f t="shared" si="27"/>
        <v>0</v>
      </c>
      <c r="G206" s="123">
        <f t="shared" si="32"/>
        <v>0</v>
      </c>
      <c r="H206" s="123">
        <f t="shared" si="28"/>
        <v>0</v>
      </c>
      <c r="I206" s="166">
        <f t="shared" si="29"/>
        <v>0</v>
      </c>
    </row>
    <row r="207" spans="1:9" ht="24.95" customHeight="1" x14ac:dyDescent="0.2">
      <c r="A207" s="142" t="str">
        <f>Datos!B215</f>
        <v>12.1.5.3</v>
      </c>
      <c r="B207" s="434" t="str">
        <f t="shared" si="25"/>
        <v>Caño PVC Ø 63</v>
      </c>
      <c r="C207" s="435"/>
      <c r="D207" s="163" t="str">
        <f t="shared" si="30"/>
        <v>ml</v>
      </c>
      <c r="E207" s="164">
        <f t="shared" si="26"/>
        <v>0</v>
      </c>
      <c r="F207" s="165">
        <f t="shared" si="27"/>
        <v>0</v>
      </c>
      <c r="G207" s="123">
        <f t="shared" si="32"/>
        <v>0</v>
      </c>
      <c r="H207" s="123">
        <f t="shared" si="28"/>
        <v>0</v>
      </c>
      <c r="I207" s="166">
        <f t="shared" si="29"/>
        <v>0</v>
      </c>
    </row>
    <row r="208" spans="1:9" ht="24.95" customHeight="1" x14ac:dyDescent="0.2">
      <c r="A208" s="142" t="str">
        <f>Datos!B216</f>
        <v>12.1.5.4</v>
      </c>
      <c r="B208" s="434" t="str">
        <f t="shared" ref="B208:B216" si="33">IFERROR(VLOOKUP(A208,Tabla_Datos,2,FALSE),"")</f>
        <v>Caño PVC Ø 40</v>
      </c>
      <c r="C208" s="435"/>
      <c r="D208" s="163" t="str">
        <f t="shared" si="30"/>
        <v>ml</v>
      </c>
      <c r="E208" s="164">
        <f t="shared" ref="E208:E216" si="34">IFERROR(VLOOKUP(A208,Tabla_Datos,4,FALSE),0)</f>
        <v>0</v>
      </c>
      <c r="F208" s="165">
        <f t="shared" ref="F208:F216" si="35">IFERROR(VLOOKUP(A208,Tabla_Analisis_Precio,7,FALSE),0)</f>
        <v>0</v>
      </c>
      <c r="G208" s="123">
        <f t="shared" si="32"/>
        <v>0</v>
      </c>
      <c r="H208" s="123">
        <f t="shared" ref="H208:H216" si="36">ROUND(E208*G208,2)</f>
        <v>0</v>
      </c>
      <c r="I208" s="166">
        <f t="shared" ref="I208:I216" si="37">IFERROR(H208/Monto_Oferta,0)</f>
        <v>0</v>
      </c>
    </row>
    <row r="209" spans="1:9" ht="24.95" customHeight="1" x14ac:dyDescent="0.2">
      <c r="A209" s="142" t="str">
        <f>Datos!B217</f>
        <v>12.1.5.5</v>
      </c>
      <c r="B209" s="434" t="str">
        <f t="shared" si="33"/>
        <v>Bocas de Acceso</v>
      </c>
      <c r="C209" s="435"/>
      <c r="D209" s="163" t="str">
        <f t="shared" si="30"/>
        <v>Un</v>
      </c>
      <c r="E209" s="164">
        <f t="shared" si="34"/>
        <v>0</v>
      </c>
      <c r="F209" s="165">
        <f t="shared" si="35"/>
        <v>0</v>
      </c>
      <c r="G209" s="123">
        <f t="shared" si="32"/>
        <v>0</v>
      </c>
      <c r="H209" s="123">
        <f t="shared" si="36"/>
        <v>0</v>
      </c>
      <c r="I209" s="166">
        <f t="shared" si="37"/>
        <v>0</v>
      </c>
    </row>
    <row r="210" spans="1:9" ht="24.95" customHeight="1" x14ac:dyDescent="0.2">
      <c r="A210" s="142" t="str">
        <f>Datos!B218</f>
        <v>12.1.5.6</v>
      </c>
      <c r="B210" s="434" t="str">
        <f t="shared" si="33"/>
        <v>Bocas de Inspección</v>
      </c>
      <c r="C210" s="435"/>
      <c r="D210" s="163" t="str">
        <f t="shared" ref="D210:D273" si="38">IFERROR(VLOOKUP(A210,Tabla_Datos,3,FALSE),"")</f>
        <v>Un</v>
      </c>
      <c r="E210" s="164">
        <f t="shared" si="34"/>
        <v>0</v>
      </c>
      <c r="F210" s="165">
        <f t="shared" si="35"/>
        <v>0</v>
      </c>
      <c r="G210" s="123">
        <f t="shared" ref="G210:G216" si="39">ROUND(PrecioUnitario(F210,Costo_Financiero,Gasto_Generales_Porcentaje,Beneficio,Ingresos_Brutos,IVA),2)</f>
        <v>0</v>
      </c>
      <c r="H210" s="123">
        <f t="shared" si="36"/>
        <v>0</v>
      </c>
      <c r="I210" s="166">
        <f t="shared" si="37"/>
        <v>0</v>
      </c>
    </row>
    <row r="211" spans="1:9" ht="24.95" customHeight="1" x14ac:dyDescent="0.2">
      <c r="A211" s="142" t="str">
        <f>Datos!B219</f>
        <v>12.1.5.7</v>
      </c>
      <c r="B211" s="434" t="str">
        <f t="shared" si="33"/>
        <v>Pileta de piso</v>
      </c>
      <c r="C211" s="435"/>
      <c r="D211" s="163" t="str">
        <f t="shared" si="38"/>
        <v>Un</v>
      </c>
      <c r="E211" s="164">
        <f t="shared" si="34"/>
        <v>0</v>
      </c>
      <c r="F211" s="165">
        <f t="shared" si="35"/>
        <v>0</v>
      </c>
      <c r="G211" s="123">
        <f t="shared" si="39"/>
        <v>0</v>
      </c>
      <c r="H211" s="123">
        <f t="shared" si="36"/>
        <v>0</v>
      </c>
      <c r="I211" s="166">
        <f t="shared" si="37"/>
        <v>0</v>
      </c>
    </row>
    <row r="212" spans="1:9" ht="24.95" customHeight="1" x14ac:dyDescent="0.2">
      <c r="A212" s="142" t="str">
        <f>Datos!B220</f>
        <v>12.2</v>
      </c>
      <c r="B212" s="434" t="str">
        <f t="shared" si="33"/>
        <v>Ventilacion</v>
      </c>
      <c r="C212" s="435"/>
      <c r="D212" s="163">
        <f t="shared" si="38"/>
        <v>0</v>
      </c>
      <c r="E212" s="164">
        <f t="shared" si="34"/>
        <v>0</v>
      </c>
      <c r="F212" s="165">
        <f t="shared" si="35"/>
        <v>0</v>
      </c>
      <c r="G212" s="123">
        <f t="shared" si="39"/>
        <v>0</v>
      </c>
      <c r="H212" s="123">
        <f t="shared" si="36"/>
        <v>0</v>
      </c>
      <c r="I212" s="166">
        <f t="shared" si="37"/>
        <v>0</v>
      </c>
    </row>
    <row r="213" spans="1:9" ht="24.95" customHeight="1" x14ac:dyDescent="0.2">
      <c r="A213" s="142" t="str">
        <f>Datos!B221</f>
        <v>12.2.1</v>
      </c>
      <c r="B213" s="434" t="str">
        <f t="shared" si="33"/>
        <v>Cañerías de P.V.C. y Accesorios</v>
      </c>
      <c r="C213" s="435"/>
      <c r="D213" s="163" t="str">
        <f t="shared" si="38"/>
        <v>ml</v>
      </c>
      <c r="E213" s="164">
        <f t="shared" si="34"/>
        <v>0</v>
      </c>
      <c r="F213" s="165">
        <f t="shared" si="35"/>
        <v>0</v>
      </c>
      <c r="G213" s="123">
        <f t="shared" si="39"/>
        <v>0</v>
      </c>
      <c r="H213" s="123">
        <f t="shared" si="36"/>
        <v>0</v>
      </c>
      <c r="I213" s="166">
        <f t="shared" si="37"/>
        <v>0</v>
      </c>
    </row>
    <row r="214" spans="1:9" ht="24.95" customHeight="1" x14ac:dyDescent="0.2">
      <c r="A214" s="142" t="str">
        <f>Datos!B222</f>
        <v>12.3</v>
      </c>
      <c r="B214" s="434" t="str">
        <f t="shared" si="33"/>
        <v>Dispositivos de tratamiento de efluentes y otros</v>
      </c>
      <c r="C214" s="435"/>
      <c r="D214" s="163">
        <f t="shared" si="38"/>
        <v>0</v>
      </c>
      <c r="E214" s="164">
        <f t="shared" si="34"/>
        <v>0</v>
      </c>
      <c r="F214" s="165">
        <f t="shared" si="35"/>
        <v>0</v>
      </c>
      <c r="G214" s="123">
        <f t="shared" si="39"/>
        <v>0</v>
      </c>
      <c r="H214" s="123">
        <f t="shared" si="36"/>
        <v>0</v>
      </c>
      <c r="I214" s="166">
        <f t="shared" si="37"/>
        <v>0</v>
      </c>
    </row>
    <row r="215" spans="1:9" ht="24.95" customHeight="1" x14ac:dyDescent="0.2">
      <c r="A215" s="142" t="str">
        <f>Datos!B223</f>
        <v>12.3.1</v>
      </c>
      <c r="B215" s="434" t="str">
        <f t="shared" si="33"/>
        <v>Tratamiento de Efluentes</v>
      </c>
      <c r="C215" s="435"/>
      <c r="D215" s="163" t="str">
        <f t="shared" si="38"/>
        <v>gl</v>
      </c>
      <c r="E215" s="164">
        <f t="shared" si="34"/>
        <v>0</v>
      </c>
      <c r="F215" s="165">
        <f t="shared" si="35"/>
        <v>0</v>
      </c>
      <c r="G215" s="123">
        <f t="shared" si="39"/>
        <v>0</v>
      </c>
      <c r="H215" s="123">
        <f t="shared" si="36"/>
        <v>0</v>
      </c>
      <c r="I215" s="166">
        <f t="shared" si="37"/>
        <v>0</v>
      </c>
    </row>
    <row r="216" spans="1:9" ht="24.95" customHeight="1" x14ac:dyDescent="0.2">
      <c r="A216" s="142" t="str">
        <f>Datos!B224</f>
        <v>12.3.2</v>
      </c>
      <c r="B216" s="434" t="str">
        <f t="shared" si="33"/>
        <v xml:space="preserve">Cámara séptica </v>
      </c>
      <c r="C216" s="435"/>
      <c r="D216" s="163" t="str">
        <f t="shared" si="38"/>
        <v>gl</v>
      </c>
      <c r="E216" s="164">
        <f t="shared" si="34"/>
        <v>0</v>
      </c>
      <c r="F216" s="165">
        <f t="shared" si="35"/>
        <v>0</v>
      </c>
      <c r="G216" s="123">
        <f t="shared" si="39"/>
        <v>0</v>
      </c>
      <c r="H216" s="123">
        <f t="shared" si="36"/>
        <v>0</v>
      </c>
      <c r="I216" s="166">
        <f t="shared" si="37"/>
        <v>0</v>
      </c>
    </row>
    <row r="217" spans="1:9" ht="24.95" customHeight="1" x14ac:dyDescent="0.2">
      <c r="A217" s="142" t="str">
        <f>Datos!B225</f>
        <v>12.3.3</v>
      </c>
      <c r="B217" s="434" t="str">
        <f t="shared" ref="B217:B223" si="40">IFERROR(VLOOKUP(A217,Tabla_Datos,2,FALSE),"")</f>
        <v>Pozos Absorbentes y Conexiones</v>
      </c>
      <c r="C217" s="435"/>
      <c r="D217" s="163" t="str">
        <f t="shared" si="38"/>
        <v>gl</v>
      </c>
      <c r="E217" s="164">
        <f t="shared" ref="E217:E223" si="41">IFERROR(VLOOKUP(A217,Tabla_Datos,4,FALSE),0)</f>
        <v>0</v>
      </c>
      <c r="F217" s="165">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6">
        <f t="shared" ref="I217:I223" si="45">IFERROR(H217/Monto_Oferta,0)</f>
        <v>0</v>
      </c>
    </row>
    <row r="218" spans="1:9" ht="24.95" customHeight="1" x14ac:dyDescent="0.2">
      <c r="A218" s="142" t="str">
        <f>Datos!B226</f>
        <v>12.3.4</v>
      </c>
      <c r="B218" s="434" t="str">
        <f t="shared" si="40"/>
        <v>Interceptores de grasas y aceites</v>
      </c>
      <c r="C218" s="435"/>
      <c r="D218" s="163" t="str">
        <f t="shared" si="38"/>
        <v>Un.</v>
      </c>
      <c r="E218" s="164">
        <f t="shared" si="41"/>
        <v>0</v>
      </c>
      <c r="F218" s="165">
        <f t="shared" si="42"/>
        <v>0</v>
      </c>
      <c r="G218" s="123">
        <f t="shared" si="43"/>
        <v>0</v>
      </c>
      <c r="H218" s="123">
        <f t="shared" si="44"/>
        <v>0</v>
      </c>
      <c r="I218" s="166">
        <f t="shared" si="45"/>
        <v>0</v>
      </c>
    </row>
    <row r="219" spans="1:9" ht="24.95" customHeight="1" x14ac:dyDescent="0.2">
      <c r="A219" s="142" t="str">
        <f>Datos!B227</f>
        <v>12.6</v>
      </c>
      <c r="B219" s="434" t="str">
        <f t="shared" si="40"/>
        <v>Cañería distribución agua fría-caliente</v>
      </c>
      <c r="C219" s="435"/>
      <c r="D219" s="163">
        <f t="shared" si="38"/>
        <v>0</v>
      </c>
      <c r="E219" s="164">
        <f t="shared" si="41"/>
        <v>0</v>
      </c>
      <c r="F219" s="165">
        <f t="shared" si="42"/>
        <v>0</v>
      </c>
      <c r="G219" s="123">
        <f t="shared" si="43"/>
        <v>0</v>
      </c>
      <c r="H219" s="123">
        <f t="shared" si="44"/>
        <v>0</v>
      </c>
      <c r="I219" s="166">
        <f t="shared" si="45"/>
        <v>0</v>
      </c>
    </row>
    <row r="220" spans="1:9" ht="24.95" customHeight="1" x14ac:dyDescent="0.2">
      <c r="A220" s="142" t="str">
        <f>Datos!B228</f>
        <v>12.6.1</v>
      </c>
      <c r="B220" s="434" t="str">
        <f t="shared" si="40"/>
        <v>Piezas especiales</v>
      </c>
      <c r="C220" s="435"/>
      <c r="D220" s="163" t="str">
        <f t="shared" si="38"/>
        <v>gl</v>
      </c>
      <c r="E220" s="164">
        <f t="shared" si="41"/>
        <v>0</v>
      </c>
      <c r="F220" s="165">
        <f t="shared" si="42"/>
        <v>0</v>
      </c>
      <c r="G220" s="123">
        <f t="shared" si="43"/>
        <v>0</v>
      </c>
      <c r="H220" s="123">
        <f t="shared" si="44"/>
        <v>0</v>
      </c>
      <c r="I220" s="166">
        <f t="shared" si="45"/>
        <v>0</v>
      </c>
    </row>
    <row r="221" spans="1:9" ht="24.95" customHeight="1" x14ac:dyDescent="0.2">
      <c r="A221" s="142" t="str">
        <f>Datos!B229</f>
        <v>12.6.2</v>
      </c>
      <c r="B221" s="434" t="str">
        <f t="shared" si="40"/>
        <v>Cañerías para distribución de agua</v>
      </c>
      <c r="C221" s="435"/>
      <c r="D221" s="163">
        <f t="shared" si="38"/>
        <v>0</v>
      </c>
      <c r="E221" s="164">
        <f t="shared" si="41"/>
        <v>0</v>
      </c>
      <c r="F221" s="165">
        <f t="shared" si="42"/>
        <v>0</v>
      </c>
      <c r="G221" s="123">
        <f t="shared" si="43"/>
        <v>0</v>
      </c>
      <c r="H221" s="123">
        <f t="shared" si="44"/>
        <v>0</v>
      </c>
      <c r="I221" s="166">
        <f t="shared" si="45"/>
        <v>0</v>
      </c>
    </row>
    <row r="222" spans="1:9" ht="24.95" customHeight="1" x14ac:dyDescent="0.2">
      <c r="A222" s="142" t="str">
        <f>Datos!B230</f>
        <v>12.6.2.1</v>
      </c>
      <c r="B222" s="434" t="str">
        <f t="shared" si="40"/>
        <v>Caño Acqua Fusion Ø 75mm</v>
      </c>
      <c r="C222" s="435"/>
      <c r="D222" s="163" t="str">
        <f t="shared" si="38"/>
        <v>ml</v>
      </c>
      <c r="E222" s="164">
        <f t="shared" si="41"/>
        <v>0</v>
      </c>
      <c r="F222" s="165">
        <f t="shared" si="42"/>
        <v>0</v>
      </c>
      <c r="G222" s="123">
        <f t="shared" si="43"/>
        <v>0</v>
      </c>
      <c r="H222" s="123">
        <f t="shared" si="44"/>
        <v>0</v>
      </c>
      <c r="I222" s="166">
        <f t="shared" si="45"/>
        <v>0</v>
      </c>
    </row>
    <row r="223" spans="1:9" ht="24.95" customHeight="1" x14ac:dyDescent="0.2">
      <c r="A223" s="142" t="str">
        <f>Datos!B231</f>
        <v>12.6.2.2</v>
      </c>
      <c r="B223" s="434" t="str">
        <f t="shared" si="40"/>
        <v>Caño Acqua Fusion Ø 63mm- P/colector</v>
      </c>
      <c r="C223" s="435"/>
      <c r="D223" s="163" t="str">
        <f t="shared" si="38"/>
        <v>ml</v>
      </c>
      <c r="E223" s="164">
        <f t="shared" si="41"/>
        <v>0</v>
      </c>
      <c r="F223" s="165">
        <f t="shared" si="42"/>
        <v>0</v>
      </c>
      <c r="G223" s="123">
        <f t="shared" si="43"/>
        <v>0</v>
      </c>
      <c r="H223" s="123">
        <f t="shared" si="44"/>
        <v>0</v>
      </c>
      <c r="I223" s="166">
        <f t="shared" si="45"/>
        <v>0</v>
      </c>
    </row>
    <row r="224" spans="1:9" ht="24.95" customHeight="1" x14ac:dyDescent="0.2">
      <c r="A224" s="142" t="str">
        <f>Datos!B232</f>
        <v>12.6.2.3</v>
      </c>
      <c r="B224" s="434" t="str">
        <f t="shared" ref="B224:B287" si="46">IFERROR(VLOOKUP(A224,Tabla_Datos,2,FALSE),"")</f>
        <v>Caño Acqua Fusion Ø 50mm</v>
      </c>
      <c r="C224" s="435"/>
      <c r="D224" s="163" t="str">
        <f t="shared" si="38"/>
        <v>ml</v>
      </c>
      <c r="E224" s="164">
        <f t="shared" ref="E224:E287" si="47">IFERROR(VLOOKUP(A224,Tabla_Datos,4,FALSE),0)</f>
        <v>0</v>
      </c>
      <c r="F224" s="165">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6">
        <f t="shared" ref="I224:I287" si="51">IFERROR(H224/Monto_Oferta,0)</f>
        <v>0</v>
      </c>
    </row>
    <row r="225" spans="1:9" ht="24.95" customHeight="1" x14ac:dyDescent="0.2">
      <c r="A225" s="142" t="str">
        <f>Datos!B233</f>
        <v>12.6.2.4</v>
      </c>
      <c r="B225" s="434" t="str">
        <f t="shared" si="46"/>
        <v>Caño Acqua Fusion Ø40mm</v>
      </c>
      <c r="C225" s="435"/>
      <c r="D225" s="163" t="str">
        <f t="shared" si="38"/>
        <v>ml</v>
      </c>
      <c r="E225" s="164">
        <f t="shared" si="47"/>
        <v>0</v>
      </c>
      <c r="F225" s="165">
        <f t="shared" si="48"/>
        <v>0</v>
      </c>
      <c r="G225" s="123">
        <f t="shared" si="49"/>
        <v>0</v>
      </c>
      <c r="H225" s="123">
        <f t="shared" si="50"/>
        <v>0</v>
      </c>
      <c r="I225" s="166">
        <f t="shared" si="51"/>
        <v>0</v>
      </c>
    </row>
    <row r="226" spans="1:9" ht="24.95" customHeight="1" x14ac:dyDescent="0.2">
      <c r="A226" s="142" t="str">
        <f>Datos!B234</f>
        <v>12.6.2.5</v>
      </c>
      <c r="B226" s="434" t="str">
        <f t="shared" si="46"/>
        <v>Caño Acqua Fusion Ø 32mm</v>
      </c>
      <c r="C226" s="435"/>
      <c r="D226" s="163" t="str">
        <f t="shared" si="38"/>
        <v>ml</v>
      </c>
      <c r="E226" s="164">
        <f t="shared" si="47"/>
        <v>0</v>
      </c>
      <c r="F226" s="165">
        <f t="shared" si="48"/>
        <v>0</v>
      </c>
      <c r="G226" s="123">
        <f t="shared" si="49"/>
        <v>0</v>
      </c>
      <c r="H226" s="123">
        <f t="shared" si="50"/>
        <v>0</v>
      </c>
      <c r="I226" s="166">
        <f t="shared" si="51"/>
        <v>0</v>
      </c>
    </row>
    <row r="227" spans="1:9" ht="24.95" customHeight="1" x14ac:dyDescent="0.2">
      <c r="A227" s="142" t="str">
        <f>Datos!B235</f>
        <v>12.6.2.6</v>
      </c>
      <c r="B227" s="434" t="str">
        <f t="shared" si="46"/>
        <v>Caño Acqua Fusion Ø 25mm</v>
      </c>
      <c r="C227" s="435"/>
      <c r="D227" s="163" t="str">
        <f t="shared" si="38"/>
        <v>ml</v>
      </c>
      <c r="E227" s="164">
        <f t="shared" si="47"/>
        <v>0</v>
      </c>
      <c r="F227" s="165">
        <f t="shared" si="48"/>
        <v>0</v>
      </c>
      <c r="G227" s="123">
        <f t="shared" si="49"/>
        <v>0</v>
      </c>
      <c r="H227" s="123">
        <f t="shared" si="50"/>
        <v>0</v>
      </c>
      <c r="I227" s="166">
        <f t="shared" si="51"/>
        <v>0</v>
      </c>
    </row>
    <row r="228" spans="1:9" ht="24.95" customHeight="1" x14ac:dyDescent="0.2">
      <c r="A228" s="142" t="str">
        <f>Datos!B236</f>
        <v>12.6.2.7</v>
      </c>
      <c r="B228" s="434" t="str">
        <f t="shared" si="46"/>
        <v>Caño AcquaØ 20mm</v>
      </c>
      <c r="C228" s="435"/>
      <c r="D228" s="163" t="str">
        <f t="shared" si="38"/>
        <v>ml</v>
      </c>
      <c r="E228" s="164">
        <f t="shared" si="47"/>
        <v>0</v>
      </c>
      <c r="F228" s="165">
        <f t="shared" si="48"/>
        <v>0</v>
      </c>
      <c r="G228" s="123">
        <f t="shared" si="49"/>
        <v>0</v>
      </c>
      <c r="H228" s="123">
        <f t="shared" si="50"/>
        <v>0</v>
      </c>
      <c r="I228" s="166">
        <f t="shared" si="51"/>
        <v>0</v>
      </c>
    </row>
    <row r="229" spans="1:9" ht="24.95" customHeight="1" x14ac:dyDescent="0.2">
      <c r="A229" s="142" t="str">
        <f>Datos!B237</f>
        <v>12.6.2.8</v>
      </c>
      <c r="B229" s="434" t="str">
        <f t="shared" si="46"/>
        <v>Varios</v>
      </c>
      <c r="C229" s="435"/>
      <c r="D229" s="163" t="str">
        <f t="shared" si="38"/>
        <v>gl</v>
      </c>
      <c r="E229" s="164">
        <f t="shared" si="47"/>
        <v>0</v>
      </c>
      <c r="F229" s="165">
        <f t="shared" si="48"/>
        <v>0</v>
      </c>
      <c r="G229" s="123">
        <f t="shared" si="49"/>
        <v>0</v>
      </c>
      <c r="H229" s="123">
        <f t="shared" si="50"/>
        <v>0</v>
      </c>
      <c r="I229" s="166">
        <f t="shared" si="51"/>
        <v>0</v>
      </c>
    </row>
    <row r="230" spans="1:9" ht="24.95" customHeight="1" x14ac:dyDescent="0.2">
      <c r="A230" s="142" t="str">
        <f>Datos!B238</f>
        <v>12.6.3</v>
      </c>
      <c r="B230" s="434" t="str">
        <f t="shared" si="46"/>
        <v>Revestimientos de cañerías</v>
      </c>
      <c r="C230" s="435"/>
      <c r="D230" s="163" t="str">
        <f t="shared" si="38"/>
        <v>ml</v>
      </c>
      <c r="E230" s="164">
        <f t="shared" si="47"/>
        <v>0</v>
      </c>
      <c r="F230" s="165">
        <f t="shared" si="48"/>
        <v>0</v>
      </c>
      <c r="G230" s="123">
        <f t="shared" si="49"/>
        <v>0</v>
      </c>
      <c r="H230" s="123">
        <f t="shared" si="50"/>
        <v>0</v>
      </c>
      <c r="I230" s="166">
        <f t="shared" si="51"/>
        <v>0</v>
      </c>
    </row>
    <row r="231" spans="1:9" ht="24.95" customHeight="1" x14ac:dyDescent="0.2">
      <c r="A231" s="142" t="str">
        <f>Datos!B239</f>
        <v>12.7</v>
      </c>
      <c r="B231" s="434" t="str">
        <f t="shared" si="46"/>
        <v>Tanque de reserva y Bombeo</v>
      </c>
      <c r="C231" s="435"/>
      <c r="D231" s="163">
        <f t="shared" si="38"/>
        <v>0</v>
      </c>
      <c r="E231" s="164">
        <f t="shared" si="47"/>
        <v>0</v>
      </c>
      <c r="F231" s="165">
        <f t="shared" si="48"/>
        <v>0</v>
      </c>
      <c r="G231" s="123">
        <f t="shared" si="49"/>
        <v>0</v>
      </c>
      <c r="H231" s="123">
        <f t="shared" si="50"/>
        <v>0</v>
      </c>
      <c r="I231" s="166">
        <f t="shared" si="51"/>
        <v>0</v>
      </c>
    </row>
    <row r="232" spans="1:9" ht="24.95" customHeight="1" x14ac:dyDescent="0.2">
      <c r="A232" s="142" t="str">
        <f>Datos!B240</f>
        <v>12.7.1</v>
      </c>
      <c r="B232" s="434" t="str">
        <f t="shared" si="46"/>
        <v>Tanques de Reserva</v>
      </c>
      <c r="C232" s="435"/>
      <c r="D232" s="163" t="str">
        <f t="shared" si="38"/>
        <v>Un</v>
      </c>
      <c r="E232" s="164">
        <f t="shared" si="47"/>
        <v>0</v>
      </c>
      <c r="F232" s="165">
        <f t="shared" si="48"/>
        <v>0</v>
      </c>
      <c r="G232" s="123">
        <f t="shared" si="49"/>
        <v>0</v>
      </c>
      <c r="H232" s="123">
        <f t="shared" si="50"/>
        <v>0</v>
      </c>
      <c r="I232" s="166">
        <f t="shared" si="51"/>
        <v>0</v>
      </c>
    </row>
    <row r="233" spans="1:9" ht="24.95" customHeight="1" x14ac:dyDescent="0.2">
      <c r="A233" s="142" t="str">
        <f>Datos!B241</f>
        <v>12.7.2</v>
      </c>
      <c r="B233" s="434" t="str">
        <f t="shared" si="46"/>
        <v>Tanque de bombeo</v>
      </c>
      <c r="C233" s="435"/>
      <c r="D233" s="163" t="str">
        <f t="shared" si="38"/>
        <v>gl</v>
      </c>
      <c r="E233" s="164">
        <f t="shared" si="47"/>
        <v>0</v>
      </c>
      <c r="F233" s="165">
        <f t="shared" si="48"/>
        <v>0</v>
      </c>
      <c r="G233" s="123">
        <f t="shared" si="49"/>
        <v>0</v>
      </c>
      <c r="H233" s="123">
        <f t="shared" si="50"/>
        <v>0</v>
      </c>
      <c r="I233" s="166">
        <f t="shared" si="51"/>
        <v>0</v>
      </c>
    </row>
    <row r="234" spans="1:9" ht="24.95" customHeight="1" x14ac:dyDescent="0.2">
      <c r="A234" s="142" t="str">
        <f>Datos!B242</f>
        <v>12.8</v>
      </c>
      <c r="B234" s="434" t="str">
        <f t="shared" si="46"/>
        <v>Artefactos sanitarios y griferia</v>
      </c>
      <c r="C234" s="435"/>
      <c r="D234" s="163">
        <f t="shared" si="38"/>
        <v>0</v>
      </c>
      <c r="E234" s="164">
        <f t="shared" si="47"/>
        <v>0</v>
      </c>
      <c r="F234" s="165">
        <f t="shared" si="48"/>
        <v>0</v>
      </c>
      <c r="G234" s="123">
        <f t="shared" si="49"/>
        <v>0</v>
      </c>
      <c r="H234" s="123">
        <f t="shared" si="50"/>
        <v>0</v>
      </c>
      <c r="I234" s="166">
        <f t="shared" si="51"/>
        <v>0</v>
      </c>
    </row>
    <row r="235" spans="1:9" ht="24.95" customHeight="1" x14ac:dyDescent="0.2">
      <c r="A235" s="142" t="str">
        <f>Datos!B243</f>
        <v>12.8.1</v>
      </c>
      <c r="B235" s="434" t="str">
        <f t="shared" si="46"/>
        <v>Artefactos y Accesorios</v>
      </c>
      <c r="C235" s="435"/>
      <c r="D235" s="163">
        <f t="shared" si="38"/>
        <v>0</v>
      </c>
      <c r="E235" s="164">
        <f t="shared" si="47"/>
        <v>0</v>
      </c>
      <c r="F235" s="165">
        <f t="shared" si="48"/>
        <v>0</v>
      </c>
      <c r="G235" s="123">
        <f t="shared" si="49"/>
        <v>0</v>
      </c>
      <c r="H235" s="123">
        <f t="shared" si="50"/>
        <v>0</v>
      </c>
      <c r="I235" s="166">
        <f t="shared" si="51"/>
        <v>0</v>
      </c>
    </row>
    <row r="236" spans="1:9" ht="24.95" customHeight="1" x14ac:dyDescent="0.2">
      <c r="A236" s="142" t="str">
        <f>Datos!B244</f>
        <v>12.8.1.1</v>
      </c>
      <c r="B236" s="434" t="str">
        <f t="shared" si="46"/>
        <v xml:space="preserve">Inodoro Ferrum </v>
      </c>
      <c r="C236" s="435"/>
      <c r="D236" s="163" t="str">
        <f t="shared" si="38"/>
        <v>Un</v>
      </c>
      <c r="E236" s="164">
        <f t="shared" si="47"/>
        <v>0</v>
      </c>
      <c r="F236" s="165">
        <f t="shared" si="48"/>
        <v>0</v>
      </c>
      <c r="G236" s="123">
        <f t="shared" si="49"/>
        <v>0</v>
      </c>
      <c r="H236" s="123">
        <f t="shared" si="50"/>
        <v>0</v>
      </c>
      <c r="I236" s="166">
        <f t="shared" si="51"/>
        <v>0</v>
      </c>
    </row>
    <row r="237" spans="1:9" ht="24.95" customHeight="1" x14ac:dyDescent="0.2">
      <c r="A237" s="142" t="str">
        <f>Datos!B245</f>
        <v>12.8.1.2</v>
      </c>
      <c r="B237" s="434" t="str">
        <f t="shared" si="46"/>
        <v>Inodoro Ferrum discapasitado c/depósito mochila</v>
      </c>
      <c r="C237" s="435"/>
      <c r="D237" s="163" t="str">
        <f t="shared" si="38"/>
        <v>Un</v>
      </c>
      <c r="E237" s="164">
        <f t="shared" si="47"/>
        <v>0</v>
      </c>
      <c r="F237" s="165">
        <f t="shared" si="48"/>
        <v>0</v>
      </c>
      <c r="G237" s="123">
        <f t="shared" si="49"/>
        <v>0</v>
      </c>
      <c r="H237" s="123">
        <f t="shared" si="50"/>
        <v>0</v>
      </c>
      <c r="I237" s="166">
        <f t="shared" si="51"/>
        <v>0</v>
      </c>
    </row>
    <row r="238" spans="1:9" ht="24.95" customHeight="1" x14ac:dyDescent="0.2">
      <c r="A238" s="142" t="str">
        <f>Datos!B246</f>
        <v>12.8.1.3</v>
      </c>
      <c r="B238" s="434" t="str">
        <f t="shared" si="46"/>
        <v xml:space="preserve">Lavatorio sin pie </v>
      </c>
      <c r="C238" s="435"/>
      <c r="D238" s="163" t="str">
        <f t="shared" si="38"/>
        <v>Un</v>
      </c>
      <c r="E238" s="164">
        <f t="shared" si="47"/>
        <v>0</v>
      </c>
      <c r="F238" s="165">
        <f t="shared" si="48"/>
        <v>0</v>
      </c>
      <c r="G238" s="123">
        <f t="shared" si="49"/>
        <v>0</v>
      </c>
      <c r="H238" s="123">
        <f t="shared" si="50"/>
        <v>0</v>
      </c>
      <c r="I238" s="166">
        <f t="shared" si="51"/>
        <v>0</v>
      </c>
    </row>
    <row r="239" spans="1:9" ht="24.95" customHeight="1" x14ac:dyDescent="0.2">
      <c r="A239" s="142" t="str">
        <f>Datos!B247</f>
        <v>12.8.1.4</v>
      </c>
      <c r="B239" s="434" t="str">
        <f t="shared" si="46"/>
        <v xml:space="preserve">Griferia FV para Lavatorio </v>
      </c>
      <c r="C239" s="435"/>
      <c r="D239" s="163" t="str">
        <f t="shared" si="38"/>
        <v>Un</v>
      </c>
      <c r="E239" s="164">
        <f t="shared" si="47"/>
        <v>0</v>
      </c>
      <c r="F239" s="165">
        <f t="shared" si="48"/>
        <v>0</v>
      </c>
      <c r="G239" s="123">
        <f t="shared" si="49"/>
        <v>0</v>
      </c>
      <c r="H239" s="123">
        <f t="shared" si="50"/>
        <v>0</v>
      </c>
      <c r="I239" s="166">
        <f t="shared" si="51"/>
        <v>0</v>
      </c>
    </row>
    <row r="240" spans="1:9" ht="24.95" customHeight="1" x14ac:dyDescent="0.2">
      <c r="A240" s="142" t="str">
        <f>Datos!B248</f>
        <v>12.8.1.5</v>
      </c>
      <c r="B240" s="434" t="str">
        <f t="shared" si="46"/>
        <v>Bebedero</v>
      </c>
      <c r="C240" s="435"/>
      <c r="D240" s="163" t="str">
        <f t="shared" si="38"/>
        <v>Un</v>
      </c>
      <c r="E240" s="164">
        <f t="shared" si="47"/>
        <v>0</v>
      </c>
      <c r="F240" s="165">
        <f t="shared" si="48"/>
        <v>0</v>
      </c>
      <c r="G240" s="123">
        <f t="shared" si="49"/>
        <v>0</v>
      </c>
      <c r="H240" s="123">
        <f t="shared" si="50"/>
        <v>0</v>
      </c>
      <c r="I240" s="166">
        <f t="shared" si="51"/>
        <v>0</v>
      </c>
    </row>
    <row r="241" spans="1:9" ht="24.95" customHeight="1" x14ac:dyDescent="0.2">
      <c r="A241" s="142" t="str">
        <f>Datos!B249</f>
        <v>12.8.1.6</v>
      </c>
      <c r="B241" s="434" t="str">
        <f t="shared" si="46"/>
        <v>Griferia FV para Lavatorio p/discapacitado</v>
      </c>
      <c r="C241" s="435"/>
      <c r="D241" s="163" t="str">
        <f t="shared" si="38"/>
        <v>Un</v>
      </c>
      <c r="E241" s="164">
        <f t="shared" si="47"/>
        <v>0</v>
      </c>
      <c r="F241" s="165">
        <f t="shared" si="48"/>
        <v>0</v>
      </c>
      <c r="G241" s="123">
        <f t="shared" si="49"/>
        <v>0</v>
      </c>
      <c r="H241" s="123">
        <f t="shared" si="50"/>
        <v>0</v>
      </c>
      <c r="I241" s="166">
        <f t="shared" si="51"/>
        <v>0</v>
      </c>
    </row>
    <row r="242" spans="1:9" ht="24.95" customHeight="1" x14ac:dyDescent="0.2">
      <c r="A242" s="142" t="str">
        <f>Datos!B250</f>
        <v>12.8.1.7</v>
      </c>
      <c r="B242" s="434" t="str">
        <f t="shared" si="46"/>
        <v>Griferia Pileta Cocinar FV y Pileta de lavar</v>
      </c>
      <c r="C242" s="435"/>
      <c r="D242" s="163" t="str">
        <f t="shared" si="38"/>
        <v>Un</v>
      </c>
      <c r="E242" s="164">
        <f t="shared" si="47"/>
        <v>0</v>
      </c>
      <c r="F242" s="165">
        <f t="shared" si="48"/>
        <v>0</v>
      </c>
      <c r="G242" s="123">
        <f t="shared" si="49"/>
        <v>0</v>
      </c>
      <c r="H242" s="123">
        <f t="shared" si="50"/>
        <v>0</v>
      </c>
      <c r="I242" s="166">
        <f t="shared" si="51"/>
        <v>0</v>
      </c>
    </row>
    <row r="243" spans="1:9" ht="24.95" customHeight="1" x14ac:dyDescent="0.2">
      <c r="A243" s="142" t="str">
        <f>Datos!B251</f>
        <v>12.8.1.8</v>
      </c>
      <c r="B243" s="434" t="str">
        <f t="shared" si="46"/>
        <v>Pileta de Cocina Acero inox.</v>
      </c>
      <c r="C243" s="435"/>
      <c r="D243" s="163" t="str">
        <f t="shared" si="38"/>
        <v>Un</v>
      </c>
      <c r="E243" s="164">
        <f t="shared" si="47"/>
        <v>0</v>
      </c>
      <c r="F243" s="165">
        <f t="shared" si="48"/>
        <v>0</v>
      </c>
      <c r="G243" s="123">
        <f t="shared" si="49"/>
        <v>0</v>
      </c>
      <c r="H243" s="123">
        <f t="shared" si="50"/>
        <v>0</v>
      </c>
      <c r="I243" s="166">
        <f t="shared" si="51"/>
        <v>0</v>
      </c>
    </row>
    <row r="244" spans="1:9" ht="24.95" customHeight="1" x14ac:dyDescent="0.2">
      <c r="A244" s="142" t="str">
        <f>Datos!B252</f>
        <v>12.8.1.9</v>
      </c>
      <c r="B244" s="434" t="str">
        <f t="shared" si="46"/>
        <v xml:space="preserve">Lavabo discapasitado </v>
      </c>
      <c r="C244" s="435"/>
      <c r="D244" s="163" t="str">
        <f t="shared" si="38"/>
        <v>Un</v>
      </c>
      <c r="E244" s="164">
        <f t="shared" si="47"/>
        <v>0</v>
      </c>
      <c r="F244" s="165">
        <f t="shared" si="48"/>
        <v>0</v>
      </c>
      <c r="G244" s="123">
        <f t="shared" si="49"/>
        <v>0</v>
      </c>
      <c r="H244" s="123">
        <f t="shared" si="50"/>
        <v>0</v>
      </c>
      <c r="I244" s="166">
        <f t="shared" si="51"/>
        <v>0</v>
      </c>
    </row>
    <row r="245" spans="1:9" ht="24.95" customHeight="1" x14ac:dyDescent="0.2">
      <c r="A245" s="142" t="str">
        <f>Datos!B253</f>
        <v>12.8.1.10</v>
      </c>
      <c r="B245" s="434" t="str">
        <f t="shared" si="46"/>
        <v>Barrales discapacitado</v>
      </c>
      <c r="C245" s="435"/>
      <c r="D245" s="163" t="str">
        <f t="shared" si="38"/>
        <v>Un</v>
      </c>
      <c r="E245" s="164">
        <f t="shared" si="47"/>
        <v>0</v>
      </c>
      <c r="F245" s="165">
        <f t="shared" si="48"/>
        <v>0</v>
      </c>
      <c r="G245" s="123">
        <f t="shared" si="49"/>
        <v>0</v>
      </c>
      <c r="H245" s="123">
        <f t="shared" si="50"/>
        <v>0</v>
      </c>
      <c r="I245" s="166">
        <f t="shared" si="51"/>
        <v>0</v>
      </c>
    </row>
    <row r="246" spans="1:9" ht="24.95" customHeight="1" x14ac:dyDescent="0.2">
      <c r="A246" s="142" t="str">
        <f>Datos!B254</f>
        <v>12.8.1.11</v>
      </c>
      <c r="B246" s="434" t="str">
        <f t="shared" si="46"/>
        <v>Canillas surtidor</v>
      </c>
      <c r="C246" s="435"/>
      <c r="D246" s="163" t="str">
        <f t="shared" si="38"/>
        <v>Un</v>
      </c>
      <c r="E246" s="164">
        <f t="shared" si="47"/>
        <v>0</v>
      </c>
      <c r="F246" s="165">
        <f t="shared" si="48"/>
        <v>0</v>
      </c>
      <c r="G246" s="123">
        <f t="shared" si="49"/>
        <v>0</v>
      </c>
      <c r="H246" s="123">
        <f t="shared" si="50"/>
        <v>0</v>
      </c>
      <c r="I246" s="166">
        <f t="shared" si="51"/>
        <v>0</v>
      </c>
    </row>
    <row r="247" spans="1:9" ht="24.95" customHeight="1" x14ac:dyDescent="0.2">
      <c r="A247" s="142" t="str">
        <f>Datos!B255</f>
        <v>12.8.1.12</v>
      </c>
      <c r="B247" s="434" t="str">
        <f t="shared" si="46"/>
        <v>Varios, Accesorios para fijacion, adhesicos, etc.</v>
      </c>
      <c r="C247" s="435"/>
      <c r="D247" s="163" t="str">
        <f t="shared" si="38"/>
        <v>Un</v>
      </c>
      <c r="E247" s="164">
        <f t="shared" si="47"/>
        <v>0</v>
      </c>
      <c r="F247" s="165">
        <f t="shared" si="48"/>
        <v>0</v>
      </c>
      <c r="G247" s="123">
        <f t="shared" si="49"/>
        <v>0</v>
      </c>
      <c r="H247" s="123">
        <f t="shared" si="50"/>
        <v>0</v>
      </c>
      <c r="I247" s="166">
        <f t="shared" si="51"/>
        <v>0</v>
      </c>
    </row>
    <row r="248" spans="1:9" ht="24.95" customHeight="1" x14ac:dyDescent="0.2">
      <c r="A248" s="142" t="str">
        <f>Datos!B256</f>
        <v>12.9</v>
      </c>
      <c r="B248" s="434" t="str">
        <f t="shared" si="46"/>
        <v>Cañería de desague pluvial</v>
      </c>
      <c r="C248" s="435"/>
      <c r="D248" s="163">
        <f t="shared" si="38"/>
        <v>0</v>
      </c>
      <c r="E248" s="164">
        <f t="shared" si="47"/>
        <v>0</v>
      </c>
      <c r="F248" s="165">
        <f t="shared" si="48"/>
        <v>0</v>
      </c>
      <c r="G248" s="123">
        <f t="shared" si="49"/>
        <v>0</v>
      </c>
      <c r="H248" s="123">
        <f t="shared" si="50"/>
        <v>0</v>
      </c>
      <c r="I248" s="166">
        <f t="shared" si="51"/>
        <v>0</v>
      </c>
    </row>
    <row r="249" spans="1:9" ht="24.95" customHeight="1" x14ac:dyDescent="0.2">
      <c r="A249" s="142" t="str">
        <f>Datos!B257</f>
        <v>12.9.1</v>
      </c>
      <c r="B249" s="434" t="str">
        <f t="shared" si="46"/>
        <v>De P.V.C.</v>
      </c>
      <c r="C249" s="435"/>
      <c r="D249" s="163" t="str">
        <f t="shared" si="38"/>
        <v>ml</v>
      </c>
      <c r="E249" s="164">
        <f t="shared" si="47"/>
        <v>0</v>
      </c>
      <c r="F249" s="165">
        <f t="shared" si="48"/>
        <v>0</v>
      </c>
      <c r="G249" s="123">
        <f t="shared" si="49"/>
        <v>0</v>
      </c>
      <c r="H249" s="123">
        <f t="shared" si="50"/>
        <v>0</v>
      </c>
      <c r="I249" s="166">
        <f t="shared" si="51"/>
        <v>0</v>
      </c>
    </row>
    <row r="250" spans="1:9" ht="24.95" customHeight="1" x14ac:dyDescent="0.2">
      <c r="A250" s="142" t="str">
        <f>Datos!B258</f>
        <v>12.10</v>
      </c>
      <c r="B250" s="434" t="str">
        <f t="shared" si="46"/>
        <v>Conexión a redes externas</v>
      </c>
      <c r="C250" s="435"/>
      <c r="D250" s="163">
        <f t="shared" si="38"/>
        <v>0</v>
      </c>
      <c r="E250" s="164">
        <f t="shared" si="47"/>
        <v>0</v>
      </c>
      <c r="F250" s="165">
        <f t="shared" si="48"/>
        <v>0</v>
      </c>
      <c r="G250" s="123">
        <f t="shared" si="49"/>
        <v>0</v>
      </c>
      <c r="H250" s="123">
        <f t="shared" si="50"/>
        <v>0</v>
      </c>
      <c r="I250" s="166">
        <f t="shared" si="51"/>
        <v>0</v>
      </c>
    </row>
    <row r="251" spans="1:9" ht="24.95" customHeight="1" x14ac:dyDescent="0.2">
      <c r="A251" s="142" t="str">
        <f>Datos!B259</f>
        <v>12.10.1</v>
      </c>
      <c r="B251" s="434" t="str">
        <f t="shared" si="46"/>
        <v>Conexión de Agua</v>
      </c>
      <c r="C251" s="435"/>
      <c r="D251" s="163" t="str">
        <f t="shared" si="38"/>
        <v>gl</v>
      </c>
      <c r="E251" s="164">
        <f t="shared" si="47"/>
        <v>0</v>
      </c>
      <c r="F251" s="165">
        <f t="shared" si="48"/>
        <v>0</v>
      </c>
      <c r="G251" s="123">
        <f t="shared" si="49"/>
        <v>0</v>
      </c>
      <c r="H251" s="123">
        <f t="shared" si="50"/>
        <v>0</v>
      </c>
      <c r="I251" s="166">
        <f t="shared" si="51"/>
        <v>0</v>
      </c>
    </row>
    <row r="252" spans="1:9" ht="24.95" customHeight="1" x14ac:dyDescent="0.2">
      <c r="A252" s="142" t="str">
        <f>Datos!B260</f>
        <v>12.10.2</v>
      </c>
      <c r="B252" s="434" t="str">
        <f t="shared" si="46"/>
        <v>Conexión de Cloaca</v>
      </c>
      <c r="C252" s="435"/>
      <c r="D252" s="163" t="str">
        <f t="shared" si="38"/>
        <v>gl</v>
      </c>
      <c r="E252" s="164">
        <f t="shared" si="47"/>
        <v>0</v>
      </c>
      <c r="F252" s="165">
        <f t="shared" si="48"/>
        <v>0</v>
      </c>
      <c r="G252" s="123">
        <f t="shared" si="49"/>
        <v>0</v>
      </c>
      <c r="H252" s="123">
        <f t="shared" si="50"/>
        <v>0</v>
      </c>
      <c r="I252" s="166">
        <f t="shared" si="51"/>
        <v>0</v>
      </c>
    </row>
    <row r="253" spans="1:9" ht="24.95" customHeight="1" x14ac:dyDescent="0.2">
      <c r="A253" s="142">
        <f>Datos!B261</f>
        <v>13</v>
      </c>
      <c r="B253" s="434" t="str">
        <f t="shared" si="46"/>
        <v xml:space="preserve"> INSTALACIÓN GAS</v>
      </c>
      <c r="C253" s="435"/>
      <c r="D253" s="163">
        <f t="shared" si="38"/>
        <v>0</v>
      </c>
      <c r="E253" s="164">
        <f t="shared" si="47"/>
        <v>0</v>
      </c>
      <c r="F253" s="165">
        <f t="shared" si="48"/>
        <v>0</v>
      </c>
      <c r="G253" s="123">
        <f t="shared" si="49"/>
        <v>0</v>
      </c>
      <c r="H253" s="123">
        <f t="shared" si="50"/>
        <v>0</v>
      </c>
      <c r="I253" s="166">
        <f t="shared" si="51"/>
        <v>0</v>
      </c>
    </row>
    <row r="254" spans="1:9" ht="24.95" customHeight="1" x14ac:dyDescent="0.2">
      <c r="A254" s="142" t="str">
        <f>Datos!B262</f>
        <v>13.1</v>
      </c>
      <c r="B254" s="434" t="str">
        <f t="shared" si="46"/>
        <v>Tendido de cañeria</v>
      </c>
      <c r="C254" s="435"/>
      <c r="D254" s="163">
        <f t="shared" si="38"/>
        <v>0</v>
      </c>
      <c r="E254" s="164">
        <f t="shared" si="47"/>
        <v>0</v>
      </c>
      <c r="F254" s="165">
        <f t="shared" si="48"/>
        <v>0</v>
      </c>
      <c r="G254" s="123">
        <f t="shared" si="49"/>
        <v>0</v>
      </c>
      <c r="H254" s="123">
        <f t="shared" si="50"/>
        <v>0</v>
      </c>
      <c r="I254" s="166">
        <f t="shared" si="51"/>
        <v>0</v>
      </c>
    </row>
    <row r="255" spans="1:9" ht="24.95" customHeight="1" x14ac:dyDescent="0.2">
      <c r="A255" s="142" t="str">
        <f>Datos!B263</f>
        <v>13.1.1</v>
      </c>
      <c r="B255" s="434" t="str">
        <f t="shared" si="46"/>
        <v>Cañerias y accesorios</v>
      </c>
      <c r="C255" s="435"/>
      <c r="D255" s="163">
        <f t="shared" si="38"/>
        <v>0</v>
      </c>
      <c r="E255" s="164">
        <f t="shared" si="47"/>
        <v>0</v>
      </c>
      <c r="F255" s="165">
        <f t="shared" si="48"/>
        <v>0</v>
      </c>
      <c r="G255" s="123">
        <f t="shared" si="49"/>
        <v>0</v>
      </c>
      <c r="H255" s="123">
        <f t="shared" si="50"/>
        <v>0</v>
      </c>
      <c r="I255" s="166">
        <f t="shared" si="51"/>
        <v>0</v>
      </c>
    </row>
    <row r="256" spans="1:9" ht="24.95" customHeight="1" x14ac:dyDescent="0.2">
      <c r="A256" s="142" t="str">
        <f>Datos!B264</f>
        <v>13.1.1.1</v>
      </c>
      <c r="B256" s="434" t="str">
        <f t="shared" si="46"/>
        <v>Cañeria 50mm</v>
      </c>
      <c r="C256" s="435"/>
      <c r="D256" s="163" t="str">
        <f t="shared" si="38"/>
        <v>ml</v>
      </c>
      <c r="E256" s="164">
        <f t="shared" si="47"/>
        <v>0</v>
      </c>
      <c r="F256" s="165">
        <f t="shared" si="48"/>
        <v>0</v>
      </c>
      <c r="G256" s="123">
        <f t="shared" si="49"/>
        <v>0</v>
      </c>
      <c r="H256" s="123">
        <f t="shared" si="50"/>
        <v>0</v>
      </c>
      <c r="I256" s="166">
        <f t="shared" si="51"/>
        <v>0</v>
      </c>
    </row>
    <row r="257" spans="1:9" ht="24.95" customHeight="1" x14ac:dyDescent="0.2">
      <c r="A257" s="142" t="str">
        <f>Datos!B265</f>
        <v>13.1.1.2</v>
      </c>
      <c r="B257" s="434" t="str">
        <f t="shared" si="46"/>
        <v>Cañeria 25mm</v>
      </c>
      <c r="C257" s="435"/>
      <c r="D257" s="163" t="str">
        <f t="shared" si="38"/>
        <v>ml</v>
      </c>
      <c r="E257" s="164">
        <f t="shared" si="47"/>
        <v>0</v>
      </c>
      <c r="F257" s="165">
        <f t="shared" si="48"/>
        <v>0</v>
      </c>
      <c r="G257" s="123">
        <f t="shared" si="49"/>
        <v>0</v>
      </c>
      <c r="H257" s="123">
        <f t="shared" si="50"/>
        <v>0</v>
      </c>
      <c r="I257" s="166">
        <f t="shared" si="51"/>
        <v>0</v>
      </c>
    </row>
    <row r="258" spans="1:9" ht="24.95" customHeight="1" x14ac:dyDescent="0.2">
      <c r="A258" s="142" t="str">
        <f>Datos!B266</f>
        <v>13.1.2</v>
      </c>
      <c r="B258" s="434" t="str">
        <f t="shared" si="46"/>
        <v>Protección de cañerías y accesorios</v>
      </c>
      <c r="C258" s="435"/>
      <c r="D258" s="163" t="str">
        <f t="shared" si="38"/>
        <v>gl</v>
      </c>
      <c r="E258" s="164">
        <f t="shared" si="47"/>
        <v>0</v>
      </c>
      <c r="F258" s="165">
        <f t="shared" si="48"/>
        <v>0</v>
      </c>
      <c r="G258" s="123">
        <f t="shared" si="49"/>
        <v>0</v>
      </c>
      <c r="H258" s="123">
        <f t="shared" si="50"/>
        <v>0</v>
      </c>
      <c r="I258" s="166">
        <f t="shared" si="51"/>
        <v>0</v>
      </c>
    </row>
    <row r="259" spans="1:9" ht="24.95" customHeight="1" x14ac:dyDescent="0.2">
      <c r="A259" s="142" t="str">
        <f>Datos!B267</f>
        <v>13.2</v>
      </c>
      <c r="B259" s="434" t="str">
        <f t="shared" si="46"/>
        <v>Reguladores y medidores</v>
      </c>
      <c r="C259" s="435"/>
      <c r="D259" s="163">
        <f t="shared" si="38"/>
        <v>0</v>
      </c>
      <c r="E259" s="164">
        <f t="shared" si="47"/>
        <v>0</v>
      </c>
      <c r="F259" s="165">
        <f t="shared" si="48"/>
        <v>0</v>
      </c>
      <c r="G259" s="123">
        <f t="shared" si="49"/>
        <v>0</v>
      </c>
      <c r="H259" s="123">
        <f t="shared" si="50"/>
        <v>0</v>
      </c>
      <c r="I259" s="166">
        <f t="shared" si="51"/>
        <v>0</v>
      </c>
    </row>
    <row r="260" spans="1:9" ht="24.95" customHeight="1" x14ac:dyDescent="0.2">
      <c r="A260" s="142" t="str">
        <f>Datos!B268</f>
        <v>13.2.1</v>
      </c>
      <c r="B260" s="434" t="str">
        <f t="shared" si="46"/>
        <v>Nicho para medidor y regulador</v>
      </c>
      <c r="C260" s="435"/>
      <c r="D260" s="163" t="str">
        <f t="shared" si="38"/>
        <v>gl</v>
      </c>
      <c r="E260" s="164">
        <f t="shared" si="47"/>
        <v>0</v>
      </c>
      <c r="F260" s="165">
        <f t="shared" si="48"/>
        <v>0</v>
      </c>
      <c r="G260" s="123">
        <f t="shared" si="49"/>
        <v>0</v>
      </c>
      <c r="H260" s="123">
        <f t="shared" si="50"/>
        <v>0</v>
      </c>
      <c r="I260" s="166">
        <f t="shared" si="51"/>
        <v>0</v>
      </c>
    </row>
    <row r="261" spans="1:9" ht="24.95" customHeight="1" x14ac:dyDescent="0.2">
      <c r="A261" s="142" t="str">
        <f>Datos!B269</f>
        <v>13.3</v>
      </c>
      <c r="B261" s="434" t="str">
        <f t="shared" si="46"/>
        <v>Rejillas de ventilación y conductos</v>
      </c>
      <c r="C261" s="435"/>
      <c r="D261" s="163">
        <f t="shared" si="38"/>
        <v>0</v>
      </c>
      <c r="E261" s="164">
        <f t="shared" si="47"/>
        <v>0</v>
      </c>
      <c r="F261" s="165">
        <f t="shared" si="48"/>
        <v>0</v>
      </c>
      <c r="G261" s="123">
        <f t="shared" si="49"/>
        <v>0</v>
      </c>
      <c r="H261" s="123">
        <f t="shared" si="50"/>
        <v>0</v>
      </c>
      <c r="I261" s="166">
        <f t="shared" si="51"/>
        <v>0</v>
      </c>
    </row>
    <row r="262" spans="1:9" ht="24.95" customHeight="1" x14ac:dyDescent="0.2">
      <c r="A262" s="142" t="str">
        <f>Datos!B270</f>
        <v>13.3.1</v>
      </c>
      <c r="B262" s="434" t="str">
        <f t="shared" si="46"/>
        <v>Ventilaciones</v>
      </c>
      <c r="C262" s="435"/>
      <c r="D262" s="163" t="str">
        <f t="shared" si="38"/>
        <v>gl</v>
      </c>
      <c r="E262" s="164">
        <f t="shared" si="47"/>
        <v>0</v>
      </c>
      <c r="F262" s="165">
        <f t="shared" si="48"/>
        <v>0</v>
      </c>
      <c r="G262" s="123">
        <f t="shared" si="49"/>
        <v>0</v>
      </c>
      <c r="H262" s="123">
        <f t="shared" si="50"/>
        <v>0</v>
      </c>
      <c r="I262" s="166">
        <f t="shared" si="51"/>
        <v>0</v>
      </c>
    </row>
    <row r="263" spans="1:9" ht="24.95" customHeight="1" x14ac:dyDescent="0.2">
      <c r="A263" s="142" t="str">
        <f>Datos!B271</f>
        <v>13.4</v>
      </c>
      <c r="B263" s="434" t="str">
        <f t="shared" si="46"/>
        <v>Artefactos</v>
      </c>
      <c r="C263" s="435"/>
      <c r="D263" s="163">
        <f t="shared" si="38"/>
        <v>0</v>
      </c>
      <c r="E263" s="164">
        <f t="shared" si="47"/>
        <v>0</v>
      </c>
      <c r="F263" s="165">
        <f t="shared" si="48"/>
        <v>0</v>
      </c>
      <c r="G263" s="123">
        <f t="shared" si="49"/>
        <v>0</v>
      </c>
      <c r="H263" s="123">
        <f t="shared" si="50"/>
        <v>0</v>
      </c>
      <c r="I263" s="166">
        <f t="shared" si="51"/>
        <v>0</v>
      </c>
    </row>
    <row r="264" spans="1:9" ht="24.95" customHeight="1" x14ac:dyDescent="0.2">
      <c r="A264" s="142" t="str">
        <f>Datos!B272</f>
        <v>13.4.1</v>
      </c>
      <c r="B264" s="434" t="str">
        <f t="shared" si="46"/>
        <v>Artefactos para gas y accesorios</v>
      </c>
      <c r="C264" s="435"/>
      <c r="D264" s="163">
        <f t="shared" si="38"/>
        <v>0</v>
      </c>
      <c r="E264" s="164">
        <f t="shared" si="47"/>
        <v>0</v>
      </c>
      <c r="F264" s="165">
        <f t="shared" si="48"/>
        <v>0</v>
      </c>
      <c r="G264" s="123">
        <f t="shared" si="49"/>
        <v>0</v>
      </c>
      <c r="H264" s="123">
        <f t="shared" si="50"/>
        <v>0</v>
      </c>
      <c r="I264" s="166">
        <f t="shared" si="51"/>
        <v>0</v>
      </c>
    </row>
    <row r="265" spans="1:9" ht="24.95" customHeight="1" x14ac:dyDescent="0.2">
      <c r="A265" s="142" t="str">
        <f>Datos!B273</f>
        <v>13.4.1.1</v>
      </c>
      <c r="B265" s="434" t="str">
        <f t="shared" si="46"/>
        <v>Horno pizzero 12 moldes</v>
      </c>
      <c r="C265" s="435"/>
      <c r="D265" s="163" t="str">
        <f t="shared" si="38"/>
        <v>Un</v>
      </c>
      <c r="E265" s="164">
        <f t="shared" si="47"/>
        <v>0</v>
      </c>
      <c r="F265" s="165">
        <f t="shared" si="48"/>
        <v>0</v>
      </c>
      <c r="G265" s="123">
        <f t="shared" si="49"/>
        <v>0</v>
      </c>
      <c r="H265" s="123">
        <f t="shared" si="50"/>
        <v>0</v>
      </c>
      <c r="I265" s="166">
        <f t="shared" si="51"/>
        <v>0</v>
      </c>
    </row>
    <row r="266" spans="1:9" ht="24.95" customHeight="1" x14ac:dyDescent="0.2">
      <c r="A266" s="142" t="str">
        <f>Datos!B274</f>
        <v>13.4.1.2</v>
      </c>
      <c r="B266" s="434" t="str">
        <f t="shared" si="46"/>
        <v>Anafe 4 hornallas</v>
      </c>
      <c r="C266" s="435"/>
      <c r="D266" s="163" t="str">
        <f t="shared" si="38"/>
        <v>Un</v>
      </c>
      <c r="E266" s="164">
        <f t="shared" si="47"/>
        <v>0</v>
      </c>
      <c r="F266" s="165">
        <f t="shared" si="48"/>
        <v>0</v>
      </c>
      <c r="G266" s="123">
        <f t="shared" si="49"/>
        <v>0</v>
      </c>
      <c r="H266" s="123">
        <f t="shared" si="50"/>
        <v>0</v>
      </c>
      <c r="I266" s="166">
        <f t="shared" si="51"/>
        <v>0</v>
      </c>
    </row>
    <row r="267" spans="1:9" ht="24.95" customHeight="1" x14ac:dyDescent="0.2">
      <c r="A267" s="142" t="str">
        <f>Datos!B275</f>
        <v>13.4.1.3</v>
      </c>
      <c r="B267" s="434" t="str">
        <f t="shared" si="46"/>
        <v>Cocina semi-industrial 29000Kcal.</v>
      </c>
      <c r="C267" s="435"/>
      <c r="D267" s="163" t="str">
        <f t="shared" si="38"/>
        <v>Un</v>
      </c>
      <c r="E267" s="164">
        <f t="shared" si="47"/>
        <v>0</v>
      </c>
      <c r="F267" s="165">
        <f t="shared" si="48"/>
        <v>0</v>
      </c>
      <c r="G267" s="123">
        <f t="shared" si="49"/>
        <v>0</v>
      </c>
      <c r="H267" s="123">
        <f t="shared" si="50"/>
        <v>0</v>
      </c>
      <c r="I267" s="166">
        <f t="shared" si="51"/>
        <v>0</v>
      </c>
    </row>
    <row r="268" spans="1:9" ht="24.95" customHeight="1" x14ac:dyDescent="0.2">
      <c r="A268" s="142" t="str">
        <f>Datos!B276</f>
        <v>13.5</v>
      </c>
      <c r="B268" s="434" t="str">
        <f t="shared" si="46"/>
        <v>Conexión a redes externas y otras (GLP a granel)</v>
      </c>
      <c r="C268" s="435"/>
      <c r="D268" s="163">
        <f t="shared" si="38"/>
        <v>0</v>
      </c>
      <c r="E268" s="164">
        <f t="shared" si="47"/>
        <v>0</v>
      </c>
      <c r="F268" s="165">
        <f t="shared" si="48"/>
        <v>0</v>
      </c>
      <c r="G268" s="123">
        <f t="shared" si="49"/>
        <v>0</v>
      </c>
      <c r="H268" s="123">
        <f t="shared" si="50"/>
        <v>0</v>
      </c>
      <c r="I268" s="166">
        <f t="shared" si="51"/>
        <v>0</v>
      </c>
    </row>
    <row r="269" spans="1:9" ht="24.95" customHeight="1" x14ac:dyDescent="0.2">
      <c r="A269" s="142" t="str">
        <f>Datos!B277</f>
        <v>13.5.1</v>
      </c>
      <c r="B269" s="434" t="str">
        <f t="shared" si="46"/>
        <v>A red externa</v>
      </c>
      <c r="C269" s="435"/>
      <c r="D269" s="163" t="str">
        <f t="shared" si="38"/>
        <v>gl</v>
      </c>
      <c r="E269" s="164">
        <f t="shared" si="47"/>
        <v>0</v>
      </c>
      <c r="F269" s="165">
        <f t="shared" si="48"/>
        <v>0</v>
      </c>
      <c r="G269" s="123">
        <f t="shared" si="49"/>
        <v>0</v>
      </c>
      <c r="H269" s="123">
        <f t="shared" si="50"/>
        <v>0</v>
      </c>
      <c r="I269" s="166">
        <f t="shared" si="51"/>
        <v>0</v>
      </c>
    </row>
    <row r="270" spans="1:9" ht="24.95" customHeight="1" x14ac:dyDescent="0.2">
      <c r="A270" s="142" t="str">
        <f>Datos!B278</f>
        <v>14</v>
      </c>
      <c r="B270" s="434" t="str">
        <f t="shared" si="46"/>
        <v xml:space="preserve"> INSTALACIÓN ELECTROMECANICA</v>
      </c>
      <c r="C270" s="435"/>
      <c r="D270" s="163">
        <f t="shared" si="38"/>
        <v>0</v>
      </c>
      <c r="E270" s="164">
        <f t="shared" si="47"/>
        <v>0</v>
      </c>
      <c r="F270" s="165">
        <f t="shared" si="48"/>
        <v>0</v>
      </c>
      <c r="G270" s="123">
        <f t="shared" si="49"/>
        <v>0</v>
      </c>
      <c r="H270" s="123">
        <f t="shared" si="50"/>
        <v>0</v>
      </c>
      <c r="I270" s="166">
        <f t="shared" si="51"/>
        <v>0</v>
      </c>
    </row>
    <row r="271" spans="1:9" ht="24.95" customHeight="1" x14ac:dyDescent="0.2">
      <c r="A271" s="142" t="str">
        <f>Datos!B279</f>
        <v>14.2</v>
      </c>
      <c r="B271" s="434" t="str">
        <f t="shared" si="46"/>
        <v>Sistema de Bombeo de Servicio Contra Incendio</v>
      </c>
      <c r="C271" s="435"/>
      <c r="D271" s="163">
        <f t="shared" si="38"/>
        <v>0</v>
      </c>
      <c r="E271" s="164">
        <f t="shared" si="47"/>
        <v>0</v>
      </c>
      <c r="F271" s="165">
        <f t="shared" si="48"/>
        <v>0</v>
      </c>
      <c r="G271" s="123">
        <f t="shared" si="49"/>
        <v>0</v>
      </c>
      <c r="H271" s="123">
        <f t="shared" si="50"/>
        <v>0</v>
      </c>
      <c r="I271" s="166">
        <f t="shared" si="51"/>
        <v>0</v>
      </c>
    </row>
    <row r="272" spans="1:9" ht="24.95" customHeight="1" x14ac:dyDescent="0.2">
      <c r="A272" s="142" t="str">
        <f>Datos!B280</f>
        <v>14.2.1</v>
      </c>
      <c r="B272" s="434" t="str">
        <f t="shared" si="46"/>
        <v>Tablero Electrico de Servicio Contra Incendio</v>
      </c>
      <c r="C272" s="435"/>
      <c r="D272" s="163" t="str">
        <f t="shared" si="38"/>
        <v>gl</v>
      </c>
      <c r="E272" s="164">
        <f t="shared" si="47"/>
        <v>0</v>
      </c>
      <c r="F272" s="165">
        <f t="shared" si="48"/>
        <v>0</v>
      </c>
      <c r="G272" s="123">
        <f t="shared" si="49"/>
        <v>0</v>
      </c>
      <c r="H272" s="123">
        <f t="shared" si="50"/>
        <v>0</v>
      </c>
      <c r="I272" s="166">
        <f t="shared" si="51"/>
        <v>0</v>
      </c>
    </row>
    <row r="273" spans="1:9" ht="24.95" customHeight="1" x14ac:dyDescent="0.2">
      <c r="A273" s="142" t="str">
        <f>Datos!B281</f>
        <v>14.2.2</v>
      </c>
      <c r="B273" s="434" t="str">
        <f t="shared" si="46"/>
        <v>Grupo Electrogeno para Servicio Contra Incendio</v>
      </c>
      <c r="C273" s="435"/>
      <c r="D273" s="163" t="str">
        <f t="shared" si="38"/>
        <v>gl</v>
      </c>
      <c r="E273" s="164">
        <f t="shared" si="47"/>
        <v>0</v>
      </c>
      <c r="F273" s="165">
        <f t="shared" si="48"/>
        <v>0</v>
      </c>
      <c r="G273" s="123">
        <f t="shared" si="49"/>
        <v>0</v>
      </c>
      <c r="H273" s="123">
        <f t="shared" si="50"/>
        <v>0</v>
      </c>
      <c r="I273" s="166">
        <f t="shared" si="51"/>
        <v>0</v>
      </c>
    </row>
    <row r="274" spans="1:9" ht="24.95" customHeight="1" x14ac:dyDescent="0.2">
      <c r="A274" s="142">
        <f>Datos!B282</f>
        <v>16</v>
      </c>
      <c r="B274" s="434" t="str">
        <f t="shared" si="46"/>
        <v xml:space="preserve"> INSTALACIÓN DE AIRE ACONDICIONADO</v>
      </c>
      <c r="C274" s="435"/>
      <c r="D274" s="163">
        <f t="shared" ref="D274:D337" si="52">IFERROR(VLOOKUP(A274,Tabla_Datos,3,FALSE),"")</f>
        <v>0</v>
      </c>
      <c r="E274" s="164">
        <f t="shared" si="47"/>
        <v>0</v>
      </c>
      <c r="F274" s="165">
        <f t="shared" si="48"/>
        <v>0</v>
      </c>
      <c r="G274" s="123">
        <f t="shared" si="49"/>
        <v>0</v>
      </c>
      <c r="H274" s="123">
        <f t="shared" si="50"/>
        <v>0</v>
      </c>
      <c r="I274" s="166">
        <f t="shared" si="51"/>
        <v>0</v>
      </c>
    </row>
    <row r="275" spans="1:9" ht="24.95" customHeight="1" x14ac:dyDescent="0.2">
      <c r="A275" s="142" t="str">
        <f>Datos!B283</f>
        <v>16.1</v>
      </c>
      <c r="B275" s="434" t="str">
        <f t="shared" si="46"/>
        <v>Instalación de aire acondicionado frio - calor</v>
      </c>
      <c r="C275" s="435"/>
      <c r="D275" s="163" t="str">
        <f t="shared" si="52"/>
        <v>gl</v>
      </c>
      <c r="E275" s="164">
        <f t="shared" si="47"/>
        <v>0</v>
      </c>
      <c r="F275" s="165">
        <f t="shared" si="48"/>
        <v>0</v>
      </c>
      <c r="G275" s="123">
        <f t="shared" si="49"/>
        <v>0</v>
      </c>
      <c r="H275" s="123">
        <f t="shared" si="50"/>
        <v>0</v>
      </c>
      <c r="I275" s="166">
        <f t="shared" si="51"/>
        <v>0</v>
      </c>
    </row>
    <row r="276" spans="1:9" ht="24.95" customHeight="1" x14ac:dyDescent="0.2">
      <c r="A276" s="142">
        <f>Datos!B284</f>
        <v>17</v>
      </c>
      <c r="B276" s="434" t="str">
        <f t="shared" si="46"/>
        <v xml:space="preserve"> INSTALACIÓN DE SEGURIDAD</v>
      </c>
      <c r="C276" s="435"/>
      <c r="D276" s="163">
        <f t="shared" si="52"/>
        <v>0</v>
      </c>
      <c r="E276" s="164">
        <f t="shared" si="47"/>
        <v>0</v>
      </c>
      <c r="F276" s="165">
        <f t="shared" si="48"/>
        <v>0</v>
      </c>
      <c r="G276" s="123">
        <f t="shared" si="49"/>
        <v>0</v>
      </c>
      <c r="H276" s="123">
        <f t="shared" si="50"/>
        <v>0</v>
      </c>
      <c r="I276" s="166">
        <f t="shared" si="51"/>
        <v>0</v>
      </c>
    </row>
    <row r="277" spans="1:9" ht="24.95" customHeight="1" x14ac:dyDescent="0.2">
      <c r="A277" s="142" t="str">
        <f>Datos!B285</f>
        <v>17.1</v>
      </c>
      <c r="B277" s="434" t="str">
        <f t="shared" si="46"/>
        <v>Contra Incendio</v>
      </c>
      <c r="C277" s="435"/>
      <c r="D277" s="163">
        <f t="shared" si="52"/>
        <v>0</v>
      </c>
      <c r="E277" s="164">
        <f t="shared" si="47"/>
        <v>0</v>
      </c>
      <c r="F277" s="165">
        <f t="shared" si="48"/>
        <v>0</v>
      </c>
      <c r="G277" s="123">
        <f t="shared" si="49"/>
        <v>0</v>
      </c>
      <c r="H277" s="123">
        <f t="shared" si="50"/>
        <v>0</v>
      </c>
      <c r="I277" s="166">
        <f t="shared" si="51"/>
        <v>0</v>
      </c>
    </row>
    <row r="278" spans="1:9" ht="24.95" customHeight="1" x14ac:dyDescent="0.2">
      <c r="A278" s="142" t="str">
        <f>Datos!B286</f>
        <v>17.1.1</v>
      </c>
      <c r="B278" s="434" t="str">
        <f t="shared" si="46"/>
        <v>Tendido de cañerías</v>
      </c>
      <c r="C278" s="435"/>
      <c r="D278" s="163">
        <f t="shared" si="52"/>
        <v>0</v>
      </c>
      <c r="E278" s="164">
        <f t="shared" si="47"/>
        <v>0</v>
      </c>
      <c r="F278" s="165">
        <f t="shared" si="48"/>
        <v>0</v>
      </c>
      <c r="G278" s="123">
        <f t="shared" si="49"/>
        <v>0</v>
      </c>
      <c r="H278" s="123">
        <f t="shared" si="50"/>
        <v>0</v>
      </c>
      <c r="I278" s="166">
        <f t="shared" si="51"/>
        <v>0</v>
      </c>
    </row>
    <row r="279" spans="1:9" ht="24.95" customHeight="1" x14ac:dyDescent="0.2">
      <c r="A279" s="142" t="str">
        <f>Datos!B287</f>
        <v>17.1.1.1</v>
      </c>
      <c r="B279" s="434" t="str">
        <f t="shared" si="46"/>
        <v>Caño PEAD 2 1/2"</v>
      </c>
      <c r="C279" s="435"/>
      <c r="D279" s="163" t="str">
        <f t="shared" si="52"/>
        <v>ml</v>
      </c>
      <c r="E279" s="164">
        <f t="shared" si="47"/>
        <v>0</v>
      </c>
      <c r="F279" s="165">
        <f t="shared" si="48"/>
        <v>0</v>
      </c>
      <c r="G279" s="123">
        <f t="shared" si="49"/>
        <v>0</v>
      </c>
      <c r="H279" s="123">
        <f t="shared" si="50"/>
        <v>0</v>
      </c>
      <c r="I279" s="166">
        <f t="shared" si="51"/>
        <v>0</v>
      </c>
    </row>
    <row r="280" spans="1:9" ht="24.95" customHeight="1" x14ac:dyDescent="0.2">
      <c r="A280" s="142" t="str">
        <f>Datos!B288</f>
        <v>17.1.1.2</v>
      </c>
      <c r="B280" s="434" t="str">
        <f t="shared" si="46"/>
        <v>Caño PEAD 3"</v>
      </c>
      <c r="C280" s="435"/>
      <c r="D280" s="163" t="str">
        <f t="shared" si="52"/>
        <v>ml</v>
      </c>
      <c r="E280" s="164">
        <f t="shared" si="47"/>
        <v>0</v>
      </c>
      <c r="F280" s="165">
        <f t="shared" si="48"/>
        <v>0</v>
      </c>
      <c r="G280" s="123">
        <f t="shared" si="49"/>
        <v>0</v>
      </c>
      <c r="H280" s="123">
        <f t="shared" si="50"/>
        <v>0</v>
      </c>
      <c r="I280" s="166">
        <f t="shared" si="51"/>
        <v>0</v>
      </c>
    </row>
    <row r="281" spans="1:9" ht="24.95" customHeight="1" x14ac:dyDescent="0.2">
      <c r="A281" s="142" t="str">
        <f>Datos!B289</f>
        <v>17.1.1.3</v>
      </c>
      <c r="B281" s="434" t="str">
        <f t="shared" si="46"/>
        <v>Caño PEAD 3 1/2"</v>
      </c>
      <c r="C281" s="435"/>
      <c r="D281" s="163" t="str">
        <f t="shared" si="52"/>
        <v>ml</v>
      </c>
      <c r="E281" s="164">
        <f t="shared" si="47"/>
        <v>0</v>
      </c>
      <c r="F281" s="165">
        <f t="shared" si="48"/>
        <v>0</v>
      </c>
      <c r="G281" s="123">
        <f t="shared" si="49"/>
        <v>0</v>
      </c>
      <c r="H281" s="123">
        <f t="shared" si="50"/>
        <v>0</v>
      </c>
      <c r="I281" s="166">
        <f t="shared" si="51"/>
        <v>0</v>
      </c>
    </row>
    <row r="282" spans="1:9" ht="24.95" customHeight="1" x14ac:dyDescent="0.2">
      <c r="A282" s="142" t="str">
        <f>Datos!B290</f>
        <v>17.1.1.4</v>
      </c>
      <c r="B282" s="434" t="str">
        <f t="shared" si="46"/>
        <v>Caño PEAD 5"</v>
      </c>
      <c r="C282" s="435"/>
      <c r="D282" s="163" t="str">
        <f t="shared" si="52"/>
        <v>ml</v>
      </c>
      <c r="E282" s="164">
        <f t="shared" si="47"/>
        <v>0</v>
      </c>
      <c r="F282" s="165">
        <f t="shared" si="48"/>
        <v>0</v>
      </c>
      <c r="G282" s="123">
        <f t="shared" si="49"/>
        <v>0</v>
      </c>
      <c r="H282" s="123">
        <f t="shared" si="50"/>
        <v>0</v>
      </c>
      <c r="I282" s="166">
        <f t="shared" si="51"/>
        <v>0</v>
      </c>
    </row>
    <row r="283" spans="1:9" ht="24.95" customHeight="1" x14ac:dyDescent="0.2">
      <c r="A283" s="142" t="str">
        <f>Datos!B291</f>
        <v>17.1.2</v>
      </c>
      <c r="B283" s="434" t="str">
        <f t="shared" si="46"/>
        <v>Hidrantes, bocas de impulsion</v>
      </c>
      <c r="C283" s="435"/>
      <c r="D283" s="163">
        <f t="shared" si="52"/>
        <v>0</v>
      </c>
      <c r="E283" s="164">
        <f t="shared" si="47"/>
        <v>0</v>
      </c>
      <c r="F283" s="165">
        <f t="shared" si="48"/>
        <v>0</v>
      </c>
      <c r="G283" s="123">
        <f t="shared" si="49"/>
        <v>0</v>
      </c>
      <c r="H283" s="123">
        <f t="shared" si="50"/>
        <v>0</v>
      </c>
      <c r="I283" s="166">
        <f t="shared" si="51"/>
        <v>0</v>
      </c>
    </row>
    <row r="284" spans="1:9" ht="24.95" customHeight="1" x14ac:dyDescent="0.2">
      <c r="A284" s="142" t="str">
        <f>Datos!B292</f>
        <v>17.1.2.1</v>
      </c>
      <c r="B284" s="434" t="str">
        <f t="shared" si="46"/>
        <v>Toma de Incendio para Bomberos en Vereda</v>
      </c>
      <c r="C284" s="435"/>
      <c r="D284" s="163" t="str">
        <f t="shared" si="52"/>
        <v>Un.</v>
      </c>
      <c r="E284" s="164">
        <f t="shared" si="47"/>
        <v>0</v>
      </c>
      <c r="F284" s="165">
        <f t="shared" si="48"/>
        <v>0</v>
      </c>
      <c r="G284" s="123">
        <f t="shared" si="49"/>
        <v>0</v>
      </c>
      <c r="H284" s="123">
        <f t="shared" si="50"/>
        <v>0</v>
      </c>
      <c r="I284" s="166">
        <f t="shared" si="51"/>
        <v>0</v>
      </c>
    </row>
    <row r="285" spans="1:9" ht="24.95" customHeight="1" x14ac:dyDescent="0.2">
      <c r="A285" s="142" t="str">
        <f>Datos!B293</f>
        <v>17.1.2.2</v>
      </c>
      <c r="B285" s="434" t="str">
        <f t="shared" si="46"/>
        <v>Gabinete Antivàndalo para Hidrantes Completo Manguera 45mm largo 25mtrs</v>
      </c>
      <c r="C285" s="435"/>
      <c r="D285" s="163" t="str">
        <f t="shared" si="52"/>
        <v>Un.</v>
      </c>
      <c r="E285" s="164">
        <f t="shared" si="47"/>
        <v>0</v>
      </c>
      <c r="F285" s="165">
        <f t="shared" si="48"/>
        <v>0</v>
      </c>
      <c r="G285" s="123">
        <f t="shared" si="49"/>
        <v>0</v>
      </c>
      <c r="H285" s="123">
        <f t="shared" si="50"/>
        <v>0</v>
      </c>
      <c r="I285" s="166">
        <f t="shared" si="51"/>
        <v>0</v>
      </c>
    </row>
    <row r="286" spans="1:9" ht="24.95" customHeight="1" x14ac:dyDescent="0.2">
      <c r="A286" s="142" t="str">
        <f>Datos!B294</f>
        <v>17.1.3</v>
      </c>
      <c r="B286" s="434" t="str">
        <f t="shared" si="46"/>
        <v>Matafuegos, carteles de señalización</v>
      </c>
      <c r="C286" s="435"/>
      <c r="D286" s="163">
        <f t="shared" si="52"/>
        <v>0</v>
      </c>
      <c r="E286" s="164">
        <f t="shared" si="47"/>
        <v>0</v>
      </c>
      <c r="F286" s="165">
        <f t="shared" si="48"/>
        <v>0</v>
      </c>
      <c r="G286" s="123">
        <f t="shared" si="49"/>
        <v>0</v>
      </c>
      <c r="H286" s="123">
        <f t="shared" si="50"/>
        <v>0</v>
      </c>
      <c r="I286" s="166">
        <f t="shared" si="51"/>
        <v>0</v>
      </c>
    </row>
    <row r="287" spans="1:9" ht="24.95" customHeight="1" x14ac:dyDescent="0.2">
      <c r="A287" s="142" t="str">
        <f>Datos!B295</f>
        <v>17.1.3.1</v>
      </c>
      <c r="B287" s="434" t="str">
        <f t="shared" si="46"/>
        <v>Matafuegos CO2 de 5 kg</v>
      </c>
      <c r="C287" s="435"/>
      <c r="D287" s="163" t="str">
        <f t="shared" si="52"/>
        <v>Un.</v>
      </c>
      <c r="E287" s="164">
        <f t="shared" si="47"/>
        <v>0</v>
      </c>
      <c r="F287" s="165">
        <f t="shared" si="48"/>
        <v>0</v>
      </c>
      <c r="G287" s="123">
        <f t="shared" si="49"/>
        <v>0</v>
      </c>
      <c r="H287" s="123">
        <f t="shared" si="50"/>
        <v>0</v>
      </c>
      <c r="I287" s="166">
        <f t="shared" si="51"/>
        <v>0</v>
      </c>
    </row>
    <row r="288" spans="1:9" ht="24.95" customHeight="1" x14ac:dyDescent="0.2">
      <c r="A288" s="142" t="str">
        <f>Datos!B296</f>
        <v>17.1.3.2</v>
      </c>
      <c r="B288" s="434" t="str">
        <f t="shared" ref="B288:B328" si="53">IFERROR(VLOOKUP(A288,Tabla_Datos,2,FALSE),"")</f>
        <v>Matafuegos ABC de 5 kg</v>
      </c>
      <c r="C288" s="435"/>
      <c r="D288" s="163" t="str">
        <f t="shared" si="52"/>
        <v>Un.</v>
      </c>
      <c r="E288" s="164">
        <f t="shared" ref="E288:E328" si="54">IFERROR(VLOOKUP(A288,Tabla_Datos,4,FALSE),0)</f>
        <v>0</v>
      </c>
      <c r="F288" s="165">
        <f t="shared" ref="F288:F328" si="55">IFERROR(VLOOKUP(A288,Tabla_Analisis_Precio,7,FALSE),0)</f>
        <v>0</v>
      </c>
      <c r="G288" s="123">
        <f t="shared" ref="G288:G328" si="56">ROUND(PrecioUnitario(F288,Costo_Financiero,Gasto_Generales_Porcentaje,Beneficio,Ingresos_Brutos,IVA),2)</f>
        <v>0</v>
      </c>
      <c r="H288" s="123">
        <f t="shared" ref="H288:H328" si="57">ROUND(E288*G288,2)</f>
        <v>0</v>
      </c>
      <c r="I288" s="166">
        <f t="shared" ref="I288:I328" si="58">IFERROR(H288/Monto_Oferta,0)</f>
        <v>0</v>
      </c>
    </row>
    <row r="289" spans="1:9" ht="24.95" customHeight="1" x14ac:dyDescent="0.2">
      <c r="A289" s="142" t="str">
        <f>Datos!B297</f>
        <v>17.1.3.3</v>
      </c>
      <c r="B289" s="434" t="str">
        <f t="shared" si="53"/>
        <v>Matafuegos Clase K 5Kg</v>
      </c>
      <c r="C289" s="435"/>
      <c r="D289" s="163" t="str">
        <f t="shared" si="52"/>
        <v>Un.</v>
      </c>
      <c r="E289" s="164">
        <f t="shared" si="54"/>
        <v>0</v>
      </c>
      <c r="F289" s="165">
        <f t="shared" si="55"/>
        <v>0</v>
      </c>
      <c r="G289" s="123">
        <f t="shared" si="56"/>
        <v>0</v>
      </c>
      <c r="H289" s="123">
        <f t="shared" si="57"/>
        <v>0</v>
      </c>
      <c r="I289" s="166">
        <f t="shared" si="58"/>
        <v>0</v>
      </c>
    </row>
    <row r="290" spans="1:9" ht="24.95" customHeight="1" x14ac:dyDescent="0.2">
      <c r="A290" s="142" t="str">
        <f>Datos!B298</f>
        <v>17.1.3.4</v>
      </c>
      <c r="B290" s="434" t="str">
        <f t="shared" si="53"/>
        <v>Cartel de Salida con Iluminación Autónoma Minimo 6 hs</v>
      </c>
      <c r="C290" s="435"/>
      <c r="D290" s="163" t="str">
        <f t="shared" si="52"/>
        <v>Un.</v>
      </c>
      <c r="E290" s="164">
        <f t="shared" si="54"/>
        <v>0</v>
      </c>
      <c r="F290" s="165">
        <f t="shared" si="55"/>
        <v>0</v>
      </c>
      <c r="G290" s="123">
        <f t="shared" si="56"/>
        <v>0</v>
      </c>
      <c r="H290" s="123">
        <f t="shared" si="57"/>
        <v>0</v>
      </c>
      <c r="I290" s="166">
        <f t="shared" si="58"/>
        <v>0</v>
      </c>
    </row>
    <row r="291" spans="1:9" ht="24.95" customHeight="1" x14ac:dyDescent="0.2">
      <c r="A291" s="142" t="str">
        <f>Datos!B299</f>
        <v>17.1.3.5</v>
      </c>
      <c r="B291" s="434" t="str">
        <f t="shared" si="53"/>
        <v>Cartel de Salida de PVC</v>
      </c>
      <c r="C291" s="435"/>
      <c r="D291" s="163" t="str">
        <f t="shared" si="52"/>
        <v>Un.</v>
      </c>
      <c r="E291" s="164">
        <f t="shared" si="54"/>
        <v>0</v>
      </c>
      <c r="F291" s="165">
        <f t="shared" si="55"/>
        <v>0</v>
      </c>
      <c r="G291" s="123">
        <f t="shared" si="56"/>
        <v>0</v>
      </c>
      <c r="H291" s="123">
        <f t="shared" si="57"/>
        <v>0</v>
      </c>
      <c r="I291" s="166">
        <f t="shared" si="58"/>
        <v>0</v>
      </c>
    </row>
    <row r="292" spans="1:9" ht="24.95" customHeight="1" x14ac:dyDescent="0.2">
      <c r="A292" s="142" t="str">
        <f>Datos!B300</f>
        <v>17.1.3.6</v>
      </c>
      <c r="B292" s="434" t="str">
        <f t="shared" si="53"/>
        <v xml:space="preserve">Botiquin Primeros Auxilios </v>
      </c>
      <c r="C292" s="435"/>
      <c r="D292" s="163" t="str">
        <f t="shared" si="52"/>
        <v>Un.</v>
      </c>
      <c r="E292" s="164">
        <f t="shared" si="54"/>
        <v>0</v>
      </c>
      <c r="F292" s="165">
        <f t="shared" si="55"/>
        <v>0</v>
      </c>
      <c r="G292" s="123">
        <f t="shared" si="56"/>
        <v>0</v>
      </c>
      <c r="H292" s="123">
        <f t="shared" si="57"/>
        <v>0</v>
      </c>
      <c r="I292" s="166">
        <f t="shared" si="58"/>
        <v>0</v>
      </c>
    </row>
    <row r="293" spans="1:9" ht="24.95" customHeight="1" x14ac:dyDescent="0.2">
      <c r="A293" s="142" t="str">
        <f>Datos!B301</f>
        <v>17.1.4</v>
      </c>
      <c r="B293" s="434" t="str">
        <f t="shared" si="53"/>
        <v>Tanques Servicio contra Incendio</v>
      </c>
      <c r="C293" s="435"/>
      <c r="D293" s="163">
        <f t="shared" si="52"/>
        <v>0</v>
      </c>
      <c r="E293" s="164">
        <f t="shared" si="54"/>
        <v>0</v>
      </c>
      <c r="F293" s="165">
        <f t="shared" si="55"/>
        <v>0</v>
      </c>
      <c r="G293" s="123">
        <f t="shared" si="56"/>
        <v>0</v>
      </c>
      <c r="H293" s="123">
        <f t="shared" si="57"/>
        <v>0</v>
      </c>
      <c r="I293" s="166">
        <f t="shared" si="58"/>
        <v>0</v>
      </c>
    </row>
    <row r="294" spans="1:9" ht="24.95" customHeight="1" x14ac:dyDescent="0.2">
      <c r="A294" s="142" t="str">
        <f>Datos!B302</f>
        <v>17.1.4.1</v>
      </c>
      <c r="B294" s="434" t="str">
        <f t="shared" si="53"/>
        <v>Sistema de Bombeo Incendio: (1) Bomba Principal, (1) Bomba de Reserva - (1) Jockey. 7,5Hp</v>
      </c>
      <c r="C294" s="435"/>
      <c r="D294" s="163" t="str">
        <f t="shared" si="52"/>
        <v>Un.</v>
      </c>
      <c r="E294" s="164">
        <f t="shared" si="54"/>
        <v>0</v>
      </c>
      <c r="F294" s="165">
        <f t="shared" si="55"/>
        <v>0</v>
      </c>
      <c r="G294" s="123">
        <f t="shared" si="56"/>
        <v>0</v>
      </c>
      <c r="H294" s="123">
        <f t="shared" si="57"/>
        <v>0</v>
      </c>
      <c r="I294" s="166">
        <f t="shared" si="58"/>
        <v>0</v>
      </c>
    </row>
    <row r="295" spans="1:9" ht="24.95" customHeight="1" x14ac:dyDescent="0.2">
      <c r="A295" s="142" t="str">
        <f>Datos!B303</f>
        <v>17.1.4.2</v>
      </c>
      <c r="B295" s="434" t="str">
        <f t="shared" si="53"/>
        <v>Tanque de Agua Exclusivo para Extincion de Incendio 5000litros</v>
      </c>
      <c r="C295" s="435"/>
      <c r="D295" s="163" t="str">
        <f t="shared" si="52"/>
        <v>Un.</v>
      </c>
      <c r="E295" s="164">
        <f t="shared" si="54"/>
        <v>0</v>
      </c>
      <c r="F295" s="165">
        <f t="shared" si="55"/>
        <v>0</v>
      </c>
      <c r="G295" s="123">
        <f t="shared" si="56"/>
        <v>0</v>
      </c>
      <c r="H295" s="123">
        <f t="shared" si="57"/>
        <v>0</v>
      </c>
      <c r="I295" s="166">
        <f t="shared" si="58"/>
        <v>0</v>
      </c>
    </row>
    <row r="296" spans="1:9" ht="24.95" customHeight="1" x14ac:dyDescent="0.2">
      <c r="A296" s="142" t="str">
        <f>Datos!B304</f>
        <v>17.1.5</v>
      </c>
      <c r="B296" s="434" t="str">
        <f t="shared" si="53"/>
        <v xml:space="preserve">Planos   </v>
      </c>
      <c r="C296" s="435"/>
      <c r="D296" s="163" t="str">
        <f t="shared" si="52"/>
        <v>gl</v>
      </c>
      <c r="E296" s="164">
        <f t="shared" si="54"/>
        <v>0</v>
      </c>
      <c r="F296" s="165">
        <f t="shared" si="55"/>
        <v>0</v>
      </c>
      <c r="G296" s="123">
        <f t="shared" si="56"/>
        <v>0</v>
      </c>
      <c r="H296" s="123">
        <f t="shared" si="57"/>
        <v>0</v>
      </c>
      <c r="I296" s="166">
        <f t="shared" si="58"/>
        <v>0</v>
      </c>
    </row>
    <row r="297" spans="1:9" ht="24.95" customHeight="1" x14ac:dyDescent="0.2">
      <c r="A297" s="142" t="str">
        <f>Datos!B305</f>
        <v>17.2</v>
      </c>
      <c r="B297" s="434" t="str">
        <f t="shared" si="53"/>
        <v>Alarmas técnicas</v>
      </c>
      <c r="C297" s="435"/>
      <c r="D297" s="163">
        <f t="shared" si="52"/>
        <v>0</v>
      </c>
      <c r="E297" s="164">
        <f t="shared" si="54"/>
        <v>0</v>
      </c>
      <c r="F297" s="165">
        <f t="shared" si="55"/>
        <v>0</v>
      </c>
      <c r="G297" s="123">
        <f t="shared" si="56"/>
        <v>0</v>
      </c>
      <c r="H297" s="123">
        <f t="shared" si="57"/>
        <v>0</v>
      </c>
      <c r="I297" s="166">
        <f t="shared" si="58"/>
        <v>0</v>
      </c>
    </row>
    <row r="298" spans="1:9" ht="24.95" customHeight="1" x14ac:dyDescent="0.2">
      <c r="A298" s="142" t="str">
        <f>Datos!B306</f>
        <v>17.2.1</v>
      </c>
      <c r="B298" s="434" t="str">
        <f t="shared" si="53"/>
        <v>Detectores de Humo y Gas</v>
      </c>
      <c r="C298" s="435"/>
      <c r="D298" s="163">
        <f t="shared" si="52"/>
        <v>0</v>
      </c>
      <c r="E298" s="164">
        <f t="shared" si="54"/>
        <v>0</v>
      </c>
      <c r="F298" s="165">
        <f t="shared" si="55"/>
        <v>0</v>
      </c>
      <c r="G298" s="123">
        <f t="shared" si="56"/>
        <v>0</v>
      </c>
      <c r="H298" s="123">
        <f t="shared" si="57"/>
        <v>0</v>
      </c>
      <c r="I298" s="166">
        <f t="shared" si="58"/>
        <v>0</v>
      </c>
    </row>
    <row r="299" spans="1:9" ht="24.95" customHeight="1" x14ac:dyDescent="0.2">
      <c r="A299" s="142" t="str">
        <f>Datos!B307</f>
        <v>17.2.1.1</v>
      </c>
      <c r="B299" s="434" t="str">
        <f t="shared" si="53"/>
        <v>Detector de humo</v>
      </c>
      <c r="C299" s="435"/>
      <c r="D299" s="163" t="str">
        <f t="shared" si="52"/>
        <v>Un.</v>
      </c>
      <c r="E299" s="164">
        <f t="shared" si="54"/>
        <v>0</v>
      </c>
      <c r="F299" s="165">
        <f t="shared" si="55"/>
        <v>0</v>
      </c>
      <c r="G299" s="123">
        <f t="shared" si="56"/>
        <v>0</v>
      </c>
      <c r="H299" s="123">
        <f t="shared" si="57"/>
        <v>0</v>
      </c>
      <c r="I299" s="166">
        <f t="shared" si="58"/>
        <v>0</v>
      </c>
    </row>
    <row r="300" spans="1:9" ht="24.95" customHeight="1" x14ac:dyDescent="0.2">
      <c r="A300" s="142" t="str">
        <f>Datos!B308</f>
        <v>17.2.1.2</v>
      </c>
      <c r="B300" s="434" t="str">
        <f t="shared" si="53"/>
        <v>Detector de gas</v>
      </c>
      <c r="C300" s="435"/>
      <c r="D300" s="163" t="str">
        <f t="shared" si="52"/>
        <v>Un.</v>
      </c>
      <c r="E300" s="164">
        <f t="shared" si="54"/>
        <v>0</v>
      </c>
      <c r="F300" s="165">
        <f t="shared" si="55"/>
        <v>0</v>
      </c>
      <c r="G300" s="123">
        <f t="shared" si="56"/>
        <v>0</v>
      </c>
      <c r="H300" s="123">
        <f t="shared" si="57"/>
        <v>0</v>
      </c>
      <c r="I300" s="166">
        <f t="shared" si="58"/>
        <v>0</v>
      </c>
    </row>
    <row r="301" spans="1:9" ht="24.95" customHeight="1" x14ac:dyDescent="0.2">
      <c r="A301" s="142" t="str">
        <f>Datos!B309</f>
        <v>17.2.2</v>
      </c>
      <c r="B301" s="434" t="str">
        <f t="shared" si="53"/>
        <v>Alarmas contra robos</v>
      </c>
      <c r="C301" s="435"/>
      <c r="D301" s="163">
        <f t="shared" si="52"/>
        <v>0</v>
      </c>
      <c r="E301" s="164">
        <f t="shared" si="54"/>
        <v>0</v>
      </c>
      <c r="F301" s="165">
        <f t="shared" si="55"/>
        <v>0</v>
      </c>
      <c r="G301" s="123">
        <f t="shared" si="56"/>
        <v>0</v>
      </c>
      <c r="H301" s="123">
        <f t="shared" si="57"/>
        <v>0</v>
      </c>
      <c r="I301" s="166">
        <f t="shared" si="58"/>
        <v>0</v>
      </c>
    </row>
    <row r="302" spans="1:9" ht="24.95" customHeight="1" x14ac:dyDescent="0.2">
      <c r="A302" s="142" t="str">
        <f>Datos!B310</f>
        <v>17.2.2.1</v>
      </c>
      <c r="B302" s="434" t="str">
        <f t="shared" si="53"/>
        <v>Tablero seccional</v>
      </c>
      <c r="C302" s="435"/>
      <c r="D302" s="163" t="str">
        <f t="shared" si="52"/>
        <v>Un.</v>
      </c>
      <c r="E302" s="164">
        <f t="shared" si="54"/>
        <v>0</v>
      </c>
      <c r="F302" s="165">
        <f t="shared" si="55"/>
        <v>0</v>
      </c>
      <c r="G302" s="123">
        <f t="shared" si="56"/>
        <v>0</v>
      </c>
      <c r="H302" s="123">
        <f t="shared" si="57"/>
        <v>0</v>
      </c>
      <c r="I302" s="166">
        <f t="shared" si="58"/>
        <v>0</v>
      </c>
    </row>
    <row r="303" spans="1:9" ht="24.95" customHeight="1" x14ac:dyDescent="0.2">
      <c r="A303" s="142" t="str">
        <f>Datos!B311</f>
        <v>17.2.2.2</v>
      </c>
      <c r="B303" s="434" t="str">
        <f t="shared" si="53"/>
        <v>Central de Incendios Inteligente Expandible (Detecciòn, Aviso y Alarma)</v>
      </c>
      <c r="C303" s="435"/>
      <c r="D303" s="163" t="str">
        <f t="shared" si="52"/>
        <v>Un.</v>
      </c>
      <c r="E303" s="164">
        <f t="shared" si="54"/>
        <v>0</v>
      </c>
      <c r="F303" s="165">
        <f t="shared" si="55"/>
        <v>0</v>
      </c>
      <c r="G303" s="123">
        <f t="shared" si="56"/>
        <v>0</v>
      </c>
      <c r="H303" s="123">
        <f t="shared" si="57"/>
        <v>0</v>
      </c>
      <c r="I303" s="166">
        <f t="shared" si="58"/>
        <v>0</v>
      </c>
    </row>
    <row r="304" spans="1:9" ht="24.95" customHeight="1" x14ac:dyDescent="0.2">
      <c r="A304" s="142" t="str">
        <f>Datos!B312</f>
        <v>17.2.2.3</v>
      </c>
      <c r="B304" s="434" t="str">
        <f t="shared" si="53"/>
        <v>Avisador Manual de Incendio</v>
      </c>
      <c r="C304" s="435"/>
      <c r="D304" s="163" t="str">
        <f t="shared" si="52"/>
        <v>Un.</v>
      </c>
      <c r="E304" s="164">
        <f t="shared" si="54"/>
        <v>0</v>
      </c>
      <c r="F304" s="165">
        <f t="shared" si="55"/>
        <v>0</v>
      </c>
      <c r="G304" s="123">
        <f t="shared" si="56"/>
        <v>0</v>
      </c>
      <c r="H304" s="123">
        <f t="shared" si="57"/>
        <v>0</v>
      </c>
      <c r="I304" s="166">
        <f t="shared" si="58"/>
        <v>0</v>
      </c>
    </row>
    <row r="305" spans="1:9" ht="24.95" customHeight="1" x14ac:dyDescent="0.2">
      <c r="A305" s="142" t="str">
        <f>Datos!B313</f>
        <v>17.2.2.4</v>
      </c>
      <c r="B305" s="434" t="str">
        <f t="shared" si="53"/>
        <v>Alarma Combinada 90 d BA</v>
      </c>
      <c r="C305" s="435"/>
      <c r="D305" s="163" t="str">
        <f t="shared" si="52"/>
        <v>Un.</v>
      </c>
      <c r="E305" s="164">
        <f t="shared" si="54"/>
        <v>0</v>
      </c>
      <c r="F305" s="165">
        <f t="shared" si="55"/>
        <v>0</v>
      </c>
      <c r="G305" s="123">
        <f t="shared" si="56"/>
        <v>0</v>
      </c>
      <c r="H305" s="123">
        <f t="shared" si="57"/>
        <v>0</v>
      </c>
      <c r="I305" s="166">
        <f t="shared" si="58"/>
        <v>0</v>
      </c>
    </row>
    <row r="306" spans="1:9" ht="24.95" customHeight="1" x14ac:dyDescent="0.2">
      <c r="A306" s="142" t="str">
        <f>Datos!B314</f>
        <v>17.2.2.5</v>
      </c>
      <c r="B306" s="434" t="str">
        <f t="shared" si="53"/>
        <v>Luz Estrombótica</v>
      </c>
      <c r="C306" s="435"/>
      <c r="D306" s="163" t="str">
        <f t="shared" si="52"/>
        <v>Un.</v>
      </c>
      <c r="E306" s="164">
        <f t="shared" si="54"/>
        <v>0</v>
      </c>
      <c r="F306" s="165">
        <f t="shared" si="55"/>
        <v>0</v>
      </c>
      <c r="G306" s="123">
        <f t="shared" si="56"/>
        <v>0</v>
      </c>
      <c r="H306" s="123">
        <f t="shared" si="57"/>
        <v>0</v>
      </c>
      <c r="I306" s="166">
        <f t="shared" si="58"/>
        <v>0</v>
      </c>
    </row>
    <row r="307" spans="1:9" ht="24.95" customHeight="1" x14ac:dyDescent="0.2">
      <c r="A307" s="142" t="str">
        <f>Datos!B315</f>
        <v>19</v>
      </c>
      <c r="B307" s="434" t="str">
        <f t="shared" si="53"/>
        <v xml:space="preserve"> CRISTALES, ESPEJOS Y VIDRIOS</v>
      </c>
      <c r="C307" s="435"/>
      <c r="D307" s="163">
        <f t="shared" si="52"/>
        <v>0</v>
      </c>
      <c r="E307" s="164">
        <f t="shared" si="54"/>
        <v>0</v>
      </c>
      <c r="F307" s="165">
        <f t="shared" si="55"/>
        <v>0</v>
      </c>
      <c r="G307" s="123">
        <f t="shared" si="56"/>
        <v>0</v>
      </c>
      <c r="H307" s="123">
        <f t="shared" si="57"/>
        <v>0</v>
      </c>
      <c r="I307" s="166">
        <f t="shared" si="58"/>
        <v>0</v>
      </c>
    </row>
    <row r="308" spans="1:9" ht="24.95" customHeight="1" x14ac:dyDescent="0.2">
      <c r="A308" s="142" t="str">
        <f>Datos!B316</f>
        <v>19.1</v>
      </c>
      <c r="B308" s="434" t="str">
        <f t="shared" si="53"/>
        <v>Vidrios</v>
      </c>
      <c r="C308" s="435"/>
      <c r="D308" s="163" t="str">
        <f t="shared" si="52"/>
        <v>m2</v>
      </c>
      <c r="E308" s="164">
        <f t="shared" si="54"/>
        <v>0</v>
      </c>
      <c r="F308" s="165">
        <f t="shared" si="55"/>
        <v>0</v>
      </c>
      <c r="G308" s="123">
        <f t="shared" si="56"/>
        <v>0</v>
      </c>
      <c r="H308" s="123">
        <f t="shared" si="57"/>
        <v>0</v>
      </c>
      <c r="I308" s="166">
        <f t="shared" si="58"/>
        <v>0</v>
      </c>
    </row>
    <row r="309" spans="1:9" ht="24.95" customHeight="1" x14ac:dyDescent="0.2">
      <c r="A309" s="142" t="str">
        <f>Datos!B317</f>
        <v>19.2</v>
      </c>
      <c r="B309" s="434" t="str">
        <f t="shared" si="53"/>
        <v>Policarbonatos</v>
      </c>
      <c r="C309" s="435"/>
      <c r="D309" s="163" t="str">
        <f t="shared" si="52"/>
        <v>m2</v>
      </c>
      <c r="E309" s="164">
        <f t="shared" si="54"/>
        <v>0</v>
      </c>
      <c r="F309" s="165">
        <f t="shared" si="55"/>
        <v>0</v>
      </c>
      <c r="G309" s="123">
        <f t="shared" si="56"/>
        <v>0</v>
      </c>
      <c r="H309" s="123">
        <f t="shared" si="57"/>
        <v>0</v>
      </c>
      <c r="I309" s="166">
        <f t="shared" si="58"/>
        <v>0</v>
      </c>
    </row>
    <row r="310" spans="1:9" ht="24.95" customHeight="1" x14ac:dyDescent="0.2">
      <c r="A310" s="142" t="str">
        <f>Datos!B318</f>
        <v>19.3</v>
      </c>
      <c r="B310" s="434" t="str">
        <f t="shared" si="53"/>
        <v>Espejos</v>
      </c>
      <c r="C310" s="435"/>
      <c r="D310" s="163" t="str">
        <f t="shared" si="52"/>
        <v>m2</v>
      </c>
      <c r="E310" s="164">
        <f t="shared" si="54"/>
        <v>0</v>
      </c>
      <c r="F310" s="165">
        <f t="shared" si="55"/>
        <v>0</v>
      </c>
      <c r="G310" s="123">
        <f t="shared" si="56"/>
        <v>0</v>
      </c>
      <c r="H310" s="123">
        <f t="shared" si="57"/>
        <v>0</v>
      </c>
      <c r="I310" s="166">
        <f t="shared" si="58"/>
        <v>0</v>
      </c>
    </row>
    <row r="311" spans="1:9" ht="24.95" customHeight="1" x14ac:dyDescent="0.2">
      <c r="A311" s="142" t="str">
        <f>Datos!B319</f>
        <v>20</v>
      </c>
      <c r="B311" s="434" t="str">
        <f t="shared" si="53"/>
        <v xml:space="preserve"> PINTURAS</v>
      </c>
      <c r="C311" s="435"/>
      <c r="D311" s="163">
        <f t="shared" si="52"/>
        <v>0</v>
      </c>
      <c r="E311" s="164">
        <f t="shared" si="54"/>
        <v>0</v>
      </c>
      <c r="F311" s="165">
        <f t="shared" si="55"/>
        <v>0</v>
      </c>
      <c r="G311" s="123">
        <f t="shared" si="56"/>
        <v>0</v>
      </c>
      <c r="H311" s="123">
        <f t="shared" si="57"/>
        <v>0</v>
      </c>
      <c r="I311" s="166">
        <f t="shared" si="58"/>
        <v>0</v>
      </c>
    </row>
    <row r="312" spans="1:9" ht="24.95" customHeight="1" x14ac:dyDescent="0.2">
      <c r="A312" s="142" t="str">
        <f>Datos!B320</f>
        <v>20.1</v>
      </c>
      <c r="B312" s="434" t="str">
        <f t="shared" si="53"/>
        <v>Pintura al látex en muros interiores</v>
      </c>
      <c r="C312" s="435"/>
      <c r="D312" s="163" t="str">
        <f t="shared" si="52"/>
        <v>m2</v>
      </c>
      <c r="E312" s="164">
        <f t="shared" si="54"/>
        <v>0</v>
      </c>
      <c r="F312" s="165">
        <f t="shared" si="55"/>
        <v>0</v>
      </c>
      <c r="G312" s="123">
        <f t="shared" si="56"/>
        <v>0</v>
      </c>
      <c r="H312" s="123">
        <f t="shared" si="57"/>
        <v>0</v>
      </c>
      <c r="I312" s="166">
        <f t="shared" si="58"/>
        <v>0</v>
      </c>
    </row>
    <row r="313" spans="1:9" ht="24.95" customHeight="1" x14ac:dyDescent="0.2">
      <c r="A313" s="142" t="str">
        <f>Datos!B321</f>
        <v>20.3</v>
      </c>
      <c r="B313" s="434" t="str">
        <f t="shared" si="53"/>
        <v>Pintura al látex en cielorrasos</v>
      </c>
      <c r="C313" s="435"/>
      <c r="D313" s="163" t="str">
        <f t="shared" si="52"/>
        <v>m2</v>
      </c>
      <c r="E313" s="164">
        <f t="shared" si="54"/>
        <v>0</v>
      </c>
      <c r="F313" s="165">
        <f t="shared" si="55"/>
        <v>0</v>
      </c>
      <c r="G313" s="123">
        <f t="shared" si="56"/>
        <v>0</v>
      </c>
      <c r="H313" s="123">
        <f t="shared" si="57"/>
        <v>0</v>
      </c>
      <c r="I313" s="166">
        <f t="shared" si="58"/>
        <v>0</v>
      </c>
    </row>
    <row r="314" spans="1:9" ht="24.95" customHeight="1" x14ac:dyDescent="0.2">
      <c r="A314" s="142" t="str">
        <f>Datos!B322</f>
        <v>20.4</v>
      </c>
      <c r="B314" s="434" t="str">
        <f t="shared" si="53"/>
        <v>Pintura esmalte sintético en carpintería</v>
      </c>
      <c r="C314" s="435"/>
      <c r="D314" s="163">
        <f t="shared" si="52"/>
        <v>0</v>
      </c>
      <c r="E314" s="164">
        <f t="shared" si="54"/>
        <v>0</v>
      </c>
      <c r="F314" s="165">
        <f t="shared" si="55"/>
        <v>0</v>
      </c>
      <c r="G314" s="123">
        <f t="shared" si="56"/>
        <v>0</v>
      </c>
      <c r="H314" s="123">
        <f t="shared" si="57"/>
        <v>0</v>
      </c>
      <c r="I314" s="166">
        <f t="shared" si="58"/>
        <v>0</v>
      </c>
    </row>
    <row r="315" spans="1:9" ht="24.95" customHeight="1" x14ac:dyDescent="0.2">
      <c r="A315" s="142" t="str">
        <f>Datos!B323</f>
        <v>20.4.1</v>
      </c>
      <c r="B315" s="434" t="str">
        <f t="shared" si="53"/>
        <v>Sobre Carpintería Metálica y Herrería</v>
      </c>
      <c r="C315" s="435"/>
      <c r="D315" s="163" t="str">
        <f t="shared" si="52"/>
        <v>m2</v>
      </c>
      <c r="E315" s="164">
        <f t="shared" si="54"/>
        <v>0</v>
      </c>
      <c r="F315" s="165">
        <f t="shared" si="55"/>
        <v>0</v>
      </c>
      <c r="G315" s="123">
        <f t="shared" si="56"/>
        <v>0</v>
      </c>
      <c r="H315" s="123">
        <f t="shared" si="57"/>
        <v>0</v>
      </c>
      <c r="I315" s="166">
        <f t="shared" si="58"/>
        <v>0</v>
      </c>
    </row>
    <row r="316" spans="1:9" ht="24.95" customHeight="1" x14ac:dyDescent="0.2">
      <c r="A316" s="142" t="str">
        <f>Datos!B324</f>
        <v>20.4.2</v>
      </c>
      <c r="B316" s="434" t="str">
        <f t="shared" si="53"/>
        <v>Pintura Antióxido</v>
      </c>
      <c r="C316" s="435"/>
      <c r="D316" s="163" t="str">
        <f t="shared" si="52"/>
        <v>m2</v>
      </c>
      <c r="E316" s="164">
        <f t="shared" si="54"/>
        <v>0</v>
      </c>
      <c r="F316" s="165">
        <f t="shared" si="55"/>
        <v>0</v>
      </c>
      <c r="G316" s="123">
        <f t="shared" si="56"/>
        <v>0</v>
      </c>
      <c r="H316" s="123">
        <f t="shared" si="57"/>
        <v>0</v>
      </c>
      <c r="I316" s="166">
        <f t="shared" si="58"/>
        <v>0</v>
      </c>
    </row>
    <row r="317" spans="1:9" ht="24.95" customHeight="1" x14ac:dyDescent="0.2">
      <c r="A317" s="142" t="str">
        <f>Datos!B325</f>
        <v>20.5</v>
      </c>
      <c r="B317" s="434" t="str">
        <f t="shared" si="53"/>
        <v>Pinturas varias</v>
      </c>
      <c r="C317" s="435"/>
      <c r="D317" s="163">
        <f t="shared" si="52"/>
        <v>0</v>
      </c>
      <c r="E317" s="164">
        <f t="shared" si="54"/>
        <v>0</v>
      </c>
      <c r="F317" s="165">
        <f t="shared" si="55"/>
        <v>0</v>
      </c>
      <c r="G317" s="123">
        <f t="shared" si="56"/>
        <v>0</v>
      </c>
      <c r="H317" s="123">
        <f t="shared" si="57"/>
        <v>0</v>
      </c>
      <c r="I317" s="166">
        <f t="shared" si="58"/>
        <v>0</v>
      </c>
    </row>
    <row r="318" spans="1:9" ht="24.95" customHeight="1" x14ac:dyDescent="0.2">
      <c r="A318" s="142" t="str">
        <f>Datos!B326</f>
        <v>20.5.4</v>
      </c>
      <c r="B318" s="434" t="str">
        <f t="shared" si="53"/>
        <v>Pintura esmalte sintético en paredes (friso)</v>
      </c>
      <c r="C318" s="435"/>
      <c r="D318" s="163" t="str">
        <f t="shared" si="52"/>
        <v>m2</v>
      </c>
      <c r="E318" s="164">
        <f t="shared" si="54"/>
        <v>0</v>
      </c>
      <c r="F318" s="165">
        <f t="shared" si="55"/>
        <v>0</v>
      </c>
      <c r="G318" s="123">
        <f t="shared" si="56"/>
        <v>0</v>
      </c>
      <c r="H318" s="123">
        <f t="shared" si="57"/>
        <v>0</v>
      </c>
      <c r="I318" s="166">
        <f t="shared" si="58"/>
        <v>0</v>
      </c>
    </row>
    <row r="319" spans="1:9" ht="24.95" customHeight="1" x14ac:dyDescent="0.2">
      <c r="A319" s="142" t="str">
        <f>Datos!B327</f>
        <v>21</v>
      </c>
      <c r="B319" s="434" t="str">
        <f t="shared" si="53"/>
        <v xml:space="preserve"> SEÑALETICA</v>
      </c>
      <c r="C319" s="435"/>
      <c r="D319" s="163">
        <f t="shared" si="52"/>
        <v>0</v>
      </c>
      <c r="E319" s="164">
        <f t="shared" si="54"/>
        <v>0</v>
      </c>
      <c r="F319" s="165">
        <f t="shared" si="55"/>
        <v>0</v>
      </c>
      <c r="G319" s="123">
        <f t="shared" si="56"/>
        <v>0</v>
      </c>
      <c r="H319" s="123">
        <f t="shared" si="57"/>
        <v>0</v>
      </c>
      <c r="I319" s="166">
        <f t="shared" si="58"/>
        <v>0</v>
      </c>
    </row>
    <row r="320" spans="1:9" ht="24.95" customHeight="1" x14ac:dyDescent="0.2">
      <c r="A320" s="142" t="str">
        <f>Datos!B328</f>
        <v>21.1</v>
      </c>
      <c r="B320" s="434" t="str">
        <f t="shared" si="53"/>
        <v>Señalización</v>
      </c>
      <c r="C320" s="435"/>
      <c r="D320" s="163" t="str">
        <f t="shared" si="52"/>
        <v>Un</v>
      </c>
      <c r="E320" s="164">
        <f t="shared" si="54"/>
        <v>0</v>
      </c>
      <c r="F320" s="165">
        <f t="shared" si="55"/>
        <v>0</v>
      </c>
      <c r="G320" s="123">
        <f t="shared" si="56"/>
        <v>0</v>
      </c>
      <c r="H320" s="123">
        <f t="shared" si="57"/>
        <v>0</v>
      </c>
      <c r="I320" s="166">
        <f t="shared" si="58"/>
        <v>0</v>
      </c>
    </row>
    <row r="321" spans="1:9" ht="24.95" customHeight="1" x14ac:dyDescent="0.2">
      <c r="A321" s="142" t="str">
        <f>Datos!B329</f>
        <v>22</v>
      </c>
      <c r="B321" s="434" t="str">
        <f t="shared" si="53"/>
        <v xml:space="preserve"> OBRAS EXTERIORES</v>
      </c>
      <c r="C321" s="435"/>
      <c r="D321" s="163">
        <f t="shared" si="52"/>
        <v>0</v>
      </c>
      <c r="E321" s="164">
        <f t="shared" si="54"/>
        <v>0</v>
      </c>
      <c r="F321" s="165">
        <f t="shared" si="55"/>
        <v>0</v>
      </c>
      <c r="G321" s="123">
        <f t="shared" si="56"/>
        <v>0</v>
      </c>
      <c r="H321" s="123">
        <f t="shared" si="57"/>
        <v>0</v>
      </c>
      <c r="I321" s="166">
        <f t="shared" si="58"/>
        <v>0</v>
      </c>
    </row>
    <row r="322" spans="1:9" ht="24.95" customHeight="1" x14ac:dyDescent="0.2">
      <c r="A322" s="142" t="str">
        <f>Datos!B330</f>
        <v>22.1</v>
      </c>
      <c r="B322" s="434" t="str">
        <f t="shared" si="53"/>
        <v xml:space="preserve">Cercos </v>
      </c>
      <c r="C322" s="435"/>
      <c r="D322" s="163">
        <f t="shared" si="52"/>
        <v>0</v>
      </c>
      <c r="E322" s="164">
        <f t="shared" si="54"/>
        <v>0</v>
      </c>
      <c r="F322" s="165">
        <f t="shared" si="55"/>
        <v>0</v>
      </c>
      <c r="G322" s="123">
        <f t="shared" si="56"/>
        <v>0</v>
      </c>
      <c r="H322" s="123">
        <f t="shared" si="57"/>
        <v>0</v>
      </c>
      <c r="I322" s="166">
        <f t="shared" si="58"/>
        <v>0</v>
      </c>
    </row>
    <row r="323" spans="1:9" ht="24.95" customHeight="1" x14ac:dyDescent="0.2">
      <c r="A323" s="142" t="str">
        <f>Datos!B331</f>
        <v>22.1.1</v>
      </c>
      <c r="B323" s="434" t="str">
        <f t="shared" si="53"/>
        <v>Cercos Perimetrales</v>
      </c>
      <c r="C323" s="435"/>
      <c r="D323" s="163" t="str">
        <f t="shared" si="52"/>
        <v>ml</v>
      </c>
      <c r="E323" s="164">
        <f t="shared" si="54"/>
        <v>0</v>
      </c>
      <c r="F323" s="165">
        <f t="shared" si="55"/>
        <v>0</v>
      </c>
      <c r="G323" s="123">
        <f t="shared" si="56"/>
        <v>0</v>
      </c>
      <c r="H323" s="123">
        <f t="shared" si="57"/>
        <v>0</v>
      </c>
      <c r="I323" s="166">
        <f t="shared" si="58"/>
        <v>0</v>
      </c>
    </row>
    <row r="324" spans="1:9" ht="24.95" customHeight="1" x14ac:dyDescent="0.2">
      <c r="A324" s="142" t="str">
        <f>Datos!B332</f>
        <v>22.1.2</v>
      </c>
      <c r="B324" s="434" t="str">
        <f t="shared" si="53"/>
        <v>Cercos Frente</v>
      </c>
      <c r="C324" s="435"/>
      <c r="D324" s="163" t="str">
        <f t="shared" si="52"/>
        <v>m2</v>
      </c>
      <c r="E324" s="164">
        <f t="shared" si="54"/>
        <v>0</v>
      </c>
      <c r="F324" s="165">
        <f t="shared" si="55"/>
        <v>0</v>
      </c>
      <c r="G324" s="123">
        <f t="shared" si="56"/>
        <v>0</v>
      </c>
      <c r="H324" s="123">
        <f t="shared" si="57"/>
        <v>0</v>
      </c>
      <c r="I324" s="166">
        <f t="shared" si="58"/>
        <v>0</v>
      </c>
    </row>
    <row r="325" spans="1:9" ht="24.95" customHeight="1" x14ac:dyDescent="0.2">
      <c r="A325" s="142" t="str">
        <f>Datos!B333</f>
        <v>22.2</v>
      </c>
      <c r="B325" s="434" t="str">
        <f t="shared" si="53"/>
        <v>Equipamiento fijo</v>
      </c>
      <c r="C325" s="435"/>
      <c r="D325" s="163">
        <f t="shared" si="52"/>
        <v>0</v>
      </c>
      <c r="E325" s="164">
        <f t="shared" si="54"/>
        <v>0</v>
      </c>
      <c r="F325" s="165">
        <f t="shared" si="55"/>
        <v>0</v>
      </c>
      <c r="G325" s="123">
        <f t="shared" si="56"/>
        <v>0</v>
      </c>
      <c r="H325" s="123">
        <f t="shared" si="57"/>
        <v>0</v>
      </c>
      <c r="I325" s="166">
        <f t="shared" si="58"/>
        <v>0</v>
      </c>
    </row>
    <row r="326" spans="1:9" ht="24.95" customHeight="1" x14ac:dyDescent="0.2">
      <c r="A326" s="142" t="str">
        <f>Datos!B334</f>
        <v>22.2.1</v>
      </c>
      <c r="B326" s="434" t="str">
        <f t="shared" si="53"/>
        <v>Bancos Exteriores</v>
      </c>
      <c r="C326" s="435"/>
      <c r="D326" s="163" t="str">
        <f t="shared" si="52"/>
        <v>gl</v>
      </c>
      <c r="E326" s="164">
        <f t="shared" si="54"/>
        <v>0</v>
      </c>
      <c r="F326" s="165">
        <f t="shared" si="55"/>
        <v>0</v>
      </c>
      <c r="G326" s="123">
        <f t="shared" si="56"/>
        <v>0</v>
      </c>
      <c r="H326" s="123">
        <f t="shared" si="57"/>
        <v>0</v>
      </c>
      <c r="I326" s="166">
        <f t="shared" si="58"/>
        <v>0</v>
      </c>
    </row>
    <row r="327" spans="1:9" ht="24.95" customHeight="1" x14ac:dyDescent="0.2">
      <c r="A327" s="142" t="str">
        <f>Datos!B335</f>
        <v>22.2.2</v>
      </c>
      <c r="B327" s="434" t="str">
        <f t="shared" si="53"/>
        <v>Bicicletero</v>
      </c>
      <c r="C327" s="435"/>
      <c r="D327" s="163" t="str">
        <f t="shared" si="52"/>
        <v>gl</v>
      </c>
      <c r="E327" s="164">
        <f t="shared" si="54"/>
        <v>0</v>
      </c>
      <c r="F327" s="165">
        <f t="shared" si="55"/>
        <v>0</v>
      </c>
      <c r="G327" s="123">
        <f t="shared" si="56"/>
        <v>0</v>
      </c>
      <c r="H327" s="123">
        <f t="shared" si="57"/>
        <v>0</v>
      </c>
      <c r="I327" s="166">
        <f t="shared" si="58"/>
        <v>0</v>
      </c>
    </row>
    <row r="328" spans="1:9" ht="24.95" customHeight="1" x14ac:dyDescent="0.2">
      <c r="A328" s="142" t="str">
        <f>Datos!B336</f>
        <v>22.2.3</v>
      </c>
      <c r="B328" s="434" t="str">
        <f t="shared" si="53"/>
        <v>Bebederos</v>
      </c>
      <c r="C328" s="435"/>
      <c r="D328" s="163" t="str">
        <f t="shared" si="52"/>
        <v>gl</v>
      </c>
      <c r="E328" s="164">
        <f t="shared" si="54"/>
        <v>0</v>
      </c>
      <c r="F328" s="165">
        <f t="shared" si="55"/>
        <v>0</v>
      </c>
      <c r="G328" s="123">
        <f t="shared" si="56"/>
        <v>0</v>
      </c>
      <c r="H328" s="123">
        <f t="shared" si="57"/>
        <v>0</v>
      </c>
      <c r="I328" s="166">
        <f t="shared" si="58"/>
        <v>0</v>
      </c>
    </row>
    <row r="329" spans="1:9" ht="24.95" customHeight="1" x14ac:dyDescent="0.2">
      <c r="A329" s="142" t="str">
        <f>Datos!B337</f>
        <v>22.3</v>
      </c>
      <c r="B329" s="434" t="str">
        <f t="shared" ref="B329:B331" si="59">IFERROR(VLOOKUP(A329,Tabla_Datos,2,FALSE),"")</f>
        <v>Parquizacion y riego</v>
      </c>
      <c r="C329" s="435"/>
      <c r="D329" s="163">
        <f t="shared" si="52"/>
        <v>0</v>
      </c>
      <c r="E329" s="164">
        <f t="shared" ref="E329:E331" si="60">IFERROR(VLOOKUP(A329,Tabla_Datos,4,FALSE),0)</f>
        <v>0</v>
      </c>
      <c r="F329" s="165">
        <f t="shared" ref="F329:F331" si="61">IFERROR(VLOOKUP(A329,Tabla_Analisis_Precio,7,FALSE),0)</f>
        <v>0</v>
      </c>
      <c r="G329" s="123">
        <f t="shared" ref="G329:G331" si="62">ROUND(PrecioUnitario(F329,Costo_Financiero,Gasto_Generales_Porcentaje,Beneficio,Ingresos_Brutos,IVA),2)</f>
        <v>0</v>
      </c>
      <c r="H329" s="123">
        <f t="shared" ref="H329:H331" si="63">ROUND(E329*G329,2)</f>
        <v>0</v>
      </c>
      <c r="I329" s="166">
        <f t="shared" ref="I329:I331" si="64">IFERROR(H329/Monto_Oferta,0)</f>
        <v>0</v>
      </c>
    </row>
    <row r="330" spans="1:9" ht="24.95" customHeight="1" x14ac:dyDescent="0.2">
      <c r="A330" s="142" t="str">
        <f>Datos!B338</f>
        <v>22.3.1</v>
      </c>
      <c r="B330" s="434" t="str">
        <f t="shared" si="59"/>
        <v>Vegetación</v>
      </c>
      <c r="C330" s="435"/>
      <c r="D330" s="163" t="str">
        <f t="shared" si="52"/>
        <v>gl</v>
      </c>
      <c r="E330" s="164">
        <f t="shared" si="60"/>
        <v>0</v>
      </c>
      <c r="F330" s="165">
        <f t="shared" si="61"/>
        <v>0</v>
      </c>
      <c r="G330" s="123">
        <f t="shared" si="62"/>
        <v>0</v>
      </c>
      <c r="H330" s="123">
        <f t="shared" si="63"/>
        <v>0</v>
      </c>
      <c r="I330" s="166">
        <f t="shared" si="64"/>
        <v>0</v>
      </c>
    </row>
    <row r="331" spans="1:9" ht="24.95" customHeight="1" x14ac:dyDescent="0.2">
      <c r="A331" s="142" t="str">
        <f>Datos!B339</f>
        <v>22.4</v>
      </c>
      <c r="B331" s="434" t="str">
        <f t="shared" si="59"/>
        <v>Puentes, rampas, barandas y otros</v>
      </c>
      <c r="C331" s="435"/>
      <c r="D331" s="163">
        <f t="shared" si="52"/>
        <v>0</v>
      </c>
      <c r="E331" s="164">
        <f t="shared" si="60"/>
        <v>0</v>
      </c>
      <c r="F331" s="165">
        <f t="shared" si="61"/>
        <v>0</v>
      </c>
      <c r="G331" s="123">
        <f t="shared" si="62"/>
        <v>0</v>
      </c>
      <c r="H331" s="123">
        <f t="shared" si="63"/>
        <v>0</v>
      </c>
      <c r="I331" s="166">
        <f t="shared" si="64"/>
        <v>0</v>
      </c>
    </row>
    <row r="332" spans="1:9" ht="24.95" customHeight="1" x14ac:dyDescent="0.2">
      <c r="A332" s="142" t="str">
        <f>Datos!B340</f>
        <v>22.4.1</v>
      </c>
      <c r="B332" s="434" t="str">
        <f t="shared" ref="B332:B339" si="65">IFERROR(VLOOKUP(A332,Tabla_Datos,2,FALSE),"")</f>
        <v>Puentes pasantes</v>
      </c>
      <c r="C332" s="435"/>
      <c r="D332" s="163" t="str">
        <f t="shared" si="52"/>
        <v>gl</v>
      </c>
      <c r="E332" s="164">
        <f t="shared" ref="E332:E339" si="66">IFERROR(VLOOKUP(A332,Tabla_Datos,4,FALSE),0)</f>
        <v>0</v>
      </c>
      <c r="F332" s="165">
        <f t="shared" ref="F332:F339" si="67">IFERROR(VLOOKUP(A332,Tabla_Analisis_Precio,7,FALSE),0)</f>
        <v>0</v>
      </c>
      <c r="G332" s="123">
        <f t="shared" ref="G332:G339" si="68">ROUND(PrecioUnitario(F332,Costo_Financiero,Gasto_Generales_Porcentaje,Beneficio,Ingresos_Brutos,IVA),2)</f>
        <v>0</v>
      </c>
      <c r="H332" s="123">
        <f t="shared" ref="H332:H339" si="69">ROUND(E332*G332,2)</f>
        <v>0</v>
      </c>
      <c r="I332" s="166">
        <f t="shared" ref="I332:I339" si="70">IFERROR(H332/Monto_Oferta,0)</f>
        <v>0</v>
      </c>
    </row>
    <row r="333" spans="1:9" ht="24.95" customHeight="1" x14ac:dyDescent="0.2">
      <c r="A333" s="142" t="str">
        <f>Datos!B341</f>
        <v>22.4.2</v>
      </c>
      <c r="B333" s="434" t="str">
        <f t="shared" si="65"/>
        <v>Rampas de acceso</v>
      </c>
      <c r="C333" s="435"/>
      <c r="D333" s="163" t="str">
        <f t="shared" si="52"/>
        <v>gl</v>
      </c>
      <c r="E333" s="164">
        <f t="shared" si="66"/>
        <v>0</v>
      </c>
      <c r="F333" s="165">
        <f t="shared" si="67"/>
        <v>0</v>
      </c>
      <c r="G333" s="123">
        <f t="shared" si="68"/>
        <v>0</v>
      </c>
      <c r="H333" s="123">
        <f t="shared" si="69"/>
        <v>0</v>
      </c>
      <c r="I333" s="166">
        <f t="shared" si="70"/>
        <v>0</v>
      </c>
    </row>
    <row r="334" spans="1:9" ht="24.95" customHeight="1" x14ac:dyDescent="0.2">
      <c r="A334" s="142">
        <f>Datos!B342</f>
        <v>23</v>
      </c>
      <c r="B334" s="434" t="str">
        <f t="shared" si="65"/>
        <v xml:space="preserve"> LIMPIEZA DE OBRA</v>
      </c>
      <c r="C334" s="435"/>
      <c r="D334" s="163">
        <f t="shared" si="52"/>
        <v>0</v>
      </c>
      <c r="E334" s="164">
        <f t="shared" si="66"/>
        <v>0</v>
      </c>
      <c r="F334" s="165">
        <f t="shared" si="67"/>
        <v>0</v>
      </c>
      <c r="G334" s="123">
        <f t="shared" si="68"/>
        <v>0</v>
      </c>
      <c r="H334" s="123">
        <f t="shared" si="69"/>
        <v>0</v>
      </c>
      <c r="I334" s="166">
        <f t="shared" si="70"/>
        <v>0</v>
      </c>
    </row>
    <row r="335" spans="1:9" ht="24.95" customHeight="1" x14ac:dyDescent="0.2">
      <c r="A335" s="142" t="str">
        <f>Datos!B343</f>
        <v>23.1</v>
      </c>
      <c r="B335" s="434" t="str">
        <f t="shared" si="65"/>
        <v>Limpieza de obra periódica</v>
      </c>
      <c r="C335" s="435"/>
      <c r="D335" s="163" t="str">
        <f t="shared" si="52"/>
        <v>gl</v>
      </c>
      <c r="E335" s="164">
        <f t="shared" si="66"/>
        <v>0</v>
      </c>
      <c r="F335" s="165">
        <f t="shared" si="67"/>
        <v>0</v>
      </c>
      <c r="G335" s="123">
        <f t="shared" si="68"/>
        <v>0</v>
      </c>
      <c r="H335" s="123">
        <f t="shared" si="69"/>
        <v>0</v>
      </c>
      <c r="I335" s="166">
        <f t="shared" si="70"/>
        <v>0</v>
      </c>
    </row>
    <row r="336" spans="1:9" ht="24.95" customHeight="1" x14ac:dyDescent="0.2">
      <c r="A336" s="142" t="str">
        <f>Datos!B344</f>
        <v>23.2</v>
      </c>
      <c r="B336" s="434" t="str">
        <f t="shared" si="65"/>
        <v>Limpieza de obra final</v>
      </c>
      <c r="C336" s="435"/>
      <c r="D336" s="163" t="str">
        <f t="shared" si="52"/>
        <v>gl</v>
      </c>
      <c r="E336" s="164">
        <f t="shared" si="66"/>
        <v>0</v>
      </c>
      <c r="F336" s="165">
        <f t="shared" si="67"/>
        <v>0</v>
      </c>
      <c r="G336" s="123">
        <f t="shared" si="68"/>
        <v>0</v>
      </c>
      <c r="H336" s="123">
        <f t="shared" si="69"/>
        <v>0</v>
      </c>
      <c r="I336" s="166">
        <f t="shared" si="70"/>
        <v>0</v>
      </c>
    </row>
    <row r="337" spans="1:9" ht="24.95" customHeight="1" x14ac:dyDescent="0.2">
      <c r="A337" s="142">
        <f>Datos!B345</f>
        <v>24</v>
      </c>
      <c r="B337" s="434" t="str">
        <f t="shared" si="65"/>
        <v xml:space="preserve"> VARIOS</v>
      </c>
      <c r="C337" s="435"/>
      <c r="D337" s="163">
        <f t="shared" si="52"/>
        <v>0</v>
      </c>
      <c r="E337" s="164">
        <f t="shared" si="66"/>
        <v>0</v>
      </c>
      <c r="F337" s="165">
        <f t="shared" si="67"/>
        <v>0</v>
      </c>
      <c r="G337" s="123">
        <f t="shared" si="68"/>
        <v>0</v>
      </c>
      <c r="H337" s="123">
        <f t="shared" si="69"/>
        <v>0</v>
      </c>
      <c r="I337" s="166">
        <f t="shared" si="70"/>
        <v>0</v>
      </c>
    </row>
    <row r="338" spans="1:9" ht="24.95" customHeight="1" x14ac:dyDescent="0.2">
      <c r="A338" s="142" t="str">
        <f>Datos!B346</f>
        <v>24.1</v>
      </c>
      <c r="B338" s="434" t="str">
        <f t="shared" si="65"/>
        <v>Construcción de mástil y otros</v>
      </c>
      <c r="C338" s="435"/>
      <c r="D338" s="163">
        <f t="shared" ref="D338:D346" si="71">IFERROR(VLOOKUP(A338,Tabla_Datos,3,FALSE),"")</f>
        <v>0</v>
      </c>
      <c r="E338" s="164">
        <f t="shared" si="66"/>
        <v>0</v>
      </c>
      <c r="F338" s="165">
        <f t="shared" si="67"/>
        <v>0</v>
      </c>
      <c r="G338" s="123">
        <f t="shared" si="68"/>
        <v>0</v>
      </c>
      <c r="H338" s="123">
        <f t="shared" si="69"/>
        <v>0</v>
      </c>
      <c r="I338" s="166">
        <f t="shared" si="70"/>
        <v>0</v>
      </c>
    </row>
    <row r="339" spans="1:9" ht="24.95" customHeight="1" x14ac:dyDescent="0.2">
      <c r="A339" s="142" t="str">
        <f>Datos!B347</f>
        <v>24.1.1</v>
      </c>
      <c r="B339" s="434" t="str">
        <f t="shared" si="65"/>
        <v>Construcción de Mastil</v>
      </c>
      <c r="C339" s="435"/>
      <c r="D339" s="163" t="str">
        <f t="shared" si="71"/>
        <v>Un</v>
      </c>
      <c r="E339" s="164">
        <f t="shared" si="66"/>
        <v>0</v>
      </c>
      <c r="F339" s="165">
        <f t="shared" si="67"/>
        <v>0</v>
      </c>
      <c r="G339" s="123">
        <f t="shared" si="68"/>
        <v>0</v>
      </c>
      <c r="H339" s="123">
        <f t="shared" si="69"/>
        <v>0</v>
      </c>
      <c r="I339" s="166">
        <f t="shared" si="70"/>
        <v>0</v>
      </c>
    </row>
    <row r="340" spans="1:9" ht="24.95" customHeight="1" x14ac:dyDescent="0.2">
      <c r="A340" s="142" t="str">
        <f>Datos!B348</f>
        <v>24.2</v>
      </c>
      <c r="B340" s="434" t="str">
        <f t="shared" ref="B340:B346" si="72">IFERROR(VLOOKUP(A340,Tabla_Datos,2,FALSE),"")</f>
        <v>Otros</v>
      </c>
      <c r="C340" s="435"/>
      <c r="D340" s="163">
        <f t="shared" si="71"/>
        <v>0</v>
      </c>
      <c r="E340" s="164">
        <f t="shared" ref="E340:E345" si="73">IFERROR(VLOOKUP(A340,Tabla_Datos,4,FALSE),0)</f>
        <v>0</v>
      </c>
      <c r="F340" s="165">
        <f t="shared" ref="F340:F345" si="74">IFERROR(VLOOKUP(A340,Tabla_Analisis_Precio,7,FALSE),0)</f>
        <v>0</v>
      </c>
      <c r="G340" s="123">
        <f t="shared" ref="G340:G345" si="75">ROUND(PrecioUnitario(F340,Costo_Financiero,Gasto_Generales_Porcentaje,Beneficio,Ingresos_Brutos,IVA),2)</f>
        <v>0</v>
      </c>
      <c r="H340" s="123">
        <f t="shared" ref="H340:H345" si="76">ROUND(E340*G340,2)</f>
        <v>0</v>
      </c>
      <c r="I340" s="166">
        <f t="shared" ref="I340:I345" si="77">IFERROR(H340/Monto_Oferta,0)</f>
        <v>0</v>
      </c>
    </row>
    <row r="341" spans="1:9" ht="24.95" customHeight="1" x14ac:dyDescent="0.2">
      <c r="A341" s="142" t="str">
        <f>Datos!B349</f>
        <v>24.2.1</v>
      </c>
      <c r="B341" s="434" t="str">
        <f t="shared" si="72"/>
        <v>Guardasillas</v>
      </c>
      <c r="C341" s="435"/>
      <c r="D341" s="163" t="str">
        <f t="shared" si="71"/>
        <v>ml</v>
      </c>
      <c r="E341" s="164">
        <f t="shared" si="73"/>
        <v>0</v>
      </c>
      <c r="F341" s="165">
        <f t="shared" si="74"/>
        <v>0</v>
      </c>
      <c r="G341" s="123">
        <f t="shared" si="75"/>
        <v>0</v>
      </c>
      <c r="H341" s="123">
        <f t="shared" si="76"/>
        <v>0</v>
      </c>
      <c r="I341" s="166">
        <f t="shared" si="77"/>
        <v>0</v>
      </c>
    </row>
    <row r="342" spans="1:9" ht="24.95" customHeight="1" x14ac:dyDescent="0.2">
      <c r="A342" s="142" t="str">
        <f>Datos!B350</f>
        <v>24.2.2</v>
      </c>
      <c r="B342" s="434" t="str">
        <f t="shared" si="72"/>
        <v>Provisiòn de canastos para residuos</v>
      </c>
      <c r="C342" s="435"/>
      <c r="D342" s="163" t="str">
        <f t="shared" si="71"/>
        <v>Un</v>
      </c>
      <c r="E342" s="164">
        <f t="shared" si="73"/>
        <v>0</v>
      </c>
      <c r="F342" s="165">
        <f t="shared" si="74"/>
        <v>0</v>
      </c>
      <c r="G342" s="123">
        <f t="shared" si="75"/>
        <v>0</v>
      </c>
      <c r="H342" s="123">
        <f t="shared" si="76"/>
        <v>0</v>
      </c>
      <c r="I342" s="166">
        <f t="shared" si="77"/>
        <v>0</v>
      </c>
    </row>
    <row r="343" spans="1:9" ht="24.95" customHeight="1" x14ac:dyDescent="0.2">
      <c r="A343" s="142" t="str">
        <f>Datos!B351</f>
        <v>24.2.3</v>
      </c>
      <c r="B343" s="434" t="str">
        <f t="shared" si="72"/>
        <v>Pizarrones</v>
      </c>
      <c r="C343" s="435"/>
      <c r="D343" s="163">
        <f t="shared" si="71"/>
        <v>0</v>
      </c>
      <c r="E343" s="164">
        <f t="shared" si="73"/>
        <v>0</v>
      </c>
      <c r="F343" s="165">
        <f t="shared" si="74"/>
        <v>0</v>
      </c>
      <c r="G343" s="123">
        <f t="shared" si="75"/>
        <v>0</v>
      </c>
      <c r="H343" s="123">
        <f t="shared" si="76"/>
        <v>0</v>
      </c>
      <c r="I343" s="166">
        <f t="shared" si="77"/>
        <v>0</v>
      </c>
    </row>
    <row r="344" spans="1:9" ht="24.95" customHeight="1" x14ac:dyDescent="0.2">
      <c r="A344" s="142" t="str">
        <f>Datos!B352</f>
        <v>24.2.3.1</v>
      </c>
      <c r="B344" s="434" t="str">
        <f t="shared" si="72"/>
        <v>Tipo A</v>
      </c>
      <c r="C344" s="435"/>
      <c r="D344" s="163" t="str">
        <f t="shared" si="71"/>
        <v>Un</v>
      </c>
      <c r="E344" s="164">
        <f t="shared" si="73"/>
        <v>0</v>
      </c>
      <c r="F344" s="165">
        <f t="shared" si="74"/>
        <v>0</v>
      </c>
      <c r="G344" s="123">
        <f t="shared" si="75"/>
        <v>0</v>
      </c>
      <c r="H344" s="123">
        <f t="shared" si="76"/>
        <v>0</v>
      </c>
      <c r="I344" s="166">
        <f t="shared" si="77"/>
        <v>0</v>
      </c>
    </row>
    <row r="345" spans="1:9" ht="24.95" customHeight="1" x14ac:dyDescent="0.2">
      <c r="A345" s="142" t="str">
        <f>Datos!B353</f>
        <v>24.2.3.2</v>
      </c>
      <c r="B345" s="434" t="str">
        <f t="shared" si="72"/>
        <v>Tipo B</v>
      </c>
      <c r="C345" s="435"/>
      <c r="D345" s="163" t="str">
        <f t="shared" si="71"/>
        <v>Un</v>
      </c>
      <c r="E345" s="164">
        <f t="shared" si="73"/>
        <v>0</v>
      </c>
      <c r="F345" s="165">
        <f t="shared" si="74"/>
        <v>0</v>
      </c>
      <c r="G345" s="123">
        <f t="shared" si="75"/>
        <v>0</v>
      </c>
      <c r="H345" s="123">
        <f t="shared" si="76"/>
        <v>0</v>
      </c>
      <c r="I345" s="166">
        <f t="shared" si="77"/>
        <v>0</v>
      </c>
    </row>
    <row r="346" spans="1:9" ht="24.95" customHeight="1" x14ac:dyDescent="0.2">
      <c r="A346" s="142" t="str">
        <f>Datos!B354</f>
        <v>24.2.4</v>
      </c>
      <c r="B346" s="434" t="str">
        <f t="shared" si="72"/>
        <v>Caja Guarda llaves</v>
      </c>
      <c r="C346" s="435"/>
      <c r="D346" s="163" t="str">
        <f t="shared" si="71"/>
        <v>Un</v>
      </c>
      <c r="E346" s="164">
        <f t="shared" ref="E346" si="78">IFERROR(VLOOKUP(A346,Tabla_Datos,4,FALSE),0)</f>
        <v>0</v>
      </c>
      <c r="F346" s="165">
        <f t="shared" ref="F346" si="79">IFERROR(VLOOKUP(A346,Tabla_Analisis_Precio,7,FALSE),0)</f>
        <v>0</v>
      </c>
      <c r="G346" s="123">
        <f t="shared" ref="G346" si="80">ROUND(PrecioUnitario(F346,Costo_Financiero,Gasto_Generales_Porcentaje,Beneficio,Ingresos_Brutos,IVA),2)</f>
        <v>0</v>
      </c>
      <c r="H346" s="123">
        <f t="shared" ref="H346" si="81">ROUND(E346*G346,2)</f>
        <v>0</v>
      </c>
      <c r="I346" s="166">
        <f t="shared" ref="I346" si="82">IFERROR(H346/Monto_Oferta,0)</f>
        <v>0</v>
      </c>
    </row>
    <row r="347" spans="1:9" ht="24.95" customHeight="1" x14ac:dyDescent="0.2">
      <c r="A347" s="142" t="str">
        <f>Datos!B355</f>
        <v>24.5</v>
      </c>
      <c r="B347" s="434" t="str">
        <f t="shared" ref="B347:B348" si="83">IFERROR(VLOOKUP(A347,Tabla_Datos,2,FALSE),"")</f>
        <v>Planos aprobados</v>
      </c>
      <c r="C347" s="435"/>
      <c r="D347" s="163" t="str">
        <f t="shared" ref="D347:D348" si="84">IFERROR(VLOOKUP(A347,Tabla_Datos,3,FALSE),"")</f>
        <v>gl</v>
      </c>
      <c r="E347" s="164">
        <f t="shared" ref="E347:E348" si="85">IFERROR(VLOOKUP(A347,Tabla_Datos,4,FALSE),0)</f>
        <v>0</v>
      </c>
      <c r="F347" s="165">
        <f t="shared" ref="F347:F348" si="86">IFERROR(VLOOKUP(A347,Tabla_Analisis_Precio,7,FALSE),0)</f>
        <v>0</v>
      </c>
      <c r="G347" s="123">
        <f t="shared" ref="G347:G348" si="87">ROUND(PrecioUnitario(F347,Costo_Financiero,Gasto_Generales_Porcentaje,Beneficio,Ingresos_Brutos,IVA),2)</f>
        <v>0</v>
      </c>
      <c r="H347" s="123">
        <f t="shared" ref="H347:H348" si="88">ROUND(E347*G347,2)</f>
        <v>0</v>
      </c>
      <c r="I347" s="166">
        <f t="shared" ref="I347:I348" si="89">IFERROR(H347/Monto_Oferta,0)</f>
        <v>0</v>
      </c>
    </row>
    <row r="348" spans="1:9" ht="24.95" customHeight="1" x14ac:dyDescent="0.2">
      <c r="A348" s="142" t="str">
        <f>Datos!B356</f>
        <v>24.6</v>
      </c>
      <c r="B348" s="434" t="str">
        <f t="shared" si="83"/>
        <v>Equipamiento mobiliario</v>
      </c>
      <c r="C348" s="435"/>
      <c r="D348" s="163">
        <f t="shared" si="84"/>
        <v>0</v>
      </c>
      <c r="E348" s="164">
        <f t="shared" si="85"/>
        <v>0</v>
      </c>
      <c r="F348" s="165">
        <f t="shared" si="86"/>
        <v>0</v>
      </c>
      <c r="G348" s="123">
        <f t="shared" si="87"/>
        <v>0</v>
      </c>
      <c r="H348" s="123">
        <f t="shared" si="88"/>
        <v>0</v>
      </c>
      <c r="I348" s="166">
        <f t="shared" si="89"/>
        <v>0</v>
      </c>
    </row>
    <row r="349" spans="1:9" ht="24.95" customHeight="1" x14ac:dyDescent="0.2">
      <c r="A349" s="142" t="str">
        <f>Datos!B357</f>
        <v>24.6.1</v>
      </c>
      <c r="B349" s="434" t="str">
        <f t="shared" ref="B349:B352" si="90">IFERROR(VLOOKUP(A349,Tabla_Datos,2,FALSE),"")</f>
        <v>Escritorio y silla docente (gobierno)</v>
      </c>
      <c r="C349" s="435"/>
      <c r="D349" s="163" t="str">
        <f t="shared" ref="D349:D352" si="91">IFERROR(VLOOKUP(A349,Tabla_Datos,3,FALSE),"")</f>
        <v>Un</v>
      </c>
      <c r="E349" s="164">
        <f t="shared" ref="E349:E352" si="92">IFERROR(VLOOKUP(A349,Tabla_Datos,4,FALSE),0)</f>
        <v>0</v>
      </c>
      <c r="F349" s="165">
        <f t="shared" ref="F349:F352" si="93">IFERROR(VLOOKUP(A349,Tabla_Analisis_Precio,7,FALSE),0)</f>
        <v>0</v>
      </c>
      <c r="G349" s="123">
        <f t="shared" ref="G349:G352" si="94">ROUND(PrecioUnitario(F349,Costo_Financiero,Gasto_Generales_Porcentaje,Beneficio,Ingresos_Brutos,IVA),2)</f>
        <v>0</v>
      </c>
      <c r="H349" s="123">
        <f t="shared" ref="H349:H352" si="95">ROUND(E349*G349,2)</f>
        <v>0</v>
      </c>
      <c r="I349" s="166">
        <f t="shared" ref="I349:I352" si="96">IFERROR(H349/Monto_Oferta,0)</f>
        <v>0</v>
      </c>
    </row>
    <row r="350" spans="1:9" ht="24.95" customHeight="1" x14ac:dyDescent="0.2">
      <c r="A350" s="142" t="str">
        <f>Datos!B358</f>
        <v>24.6.2</v>
      </c>
      <c r="B350" s="434" t="str">
        <f t="shared" si="90"/>
        <v xml:space="preserve">Mesa MC3 </v>
      </c>
      <c r="C350" s="435"/>
      <c r="D350" s="163" t="str">
        <f t="shared" si="91"/>
        <v>Un</v>
      </c>
      <c r="E350" s="164">
        <f t="shared" si="92"/>
        <v>0</v>
      </c>
      <c r="F350" s="165">
        <f t="shared" si="93"/>
        <v>0</v>
      </c>
      <c r="G350" s="123">
        <f t="shared" si="94"/>
        <v>0</v>
      </c>
      <c r="H350" s="123">
        <f t="shared" si="95"/>
        <v>0</v>
      </c>
      <c r="I350" s="166">
        <f t="shared" si="96"/>
        <v>0</v>
      </c>
    </row>
    <row r="351" spans="1:9" ht="24.95" customHeight="1" x14ac:dyDescent="0.2">
      <c r="A351" s="142" t="str">
        <f>Datos!B359</f>
        <v>24.6.3</v>
      </c>
      <c r="B351" s="434" t="str">
        <f t="shared" si="90"/>
        <v xml:space="preserve">Silla SM1 </v>
      </c>
      <c r="C351" s="435"/>
      <c r="D351" s="163" t="str">
        <f t="shared" si="91"/>
        <v>Un</v>
      </c>
      <c r="E351" s="164">
        <f t="shared" si="92"/>
        <v>0</v>
      </c>
      <c r="F351" s="165">
        <f t="shared" si="93"/>
        <v>0</v>
      </c>
      <c r="G351" s="123">
        <f t="shared" si="94"/>
        <v>0</v>
      </c>
      <c r="H351" s="123">
        <f t="shared" si="95"/>
        <v>0</v>
      </c>
      <c r="I351" s="166">
        <f t="shared" si="96"/>
        <v>0</v>
      </c>
    </row>
    <row r="352" spans="1:9" ht="24.95" customHeight="1" x14ac:dyDescent="0.2">
      <c r="A352" s="142" t="str">
        <f>Datos!B360</f>
        <v>24.6.4</v>
      </c>
      <c r="B352" s="434" t="str">
        <f t="shared" si="90"/>
        <v>Silla SM1 (SUM)</v>
      </c>
      <c r="C352" s="435"/>
      <c r="D352" s="163" t="str">
        <f t="shared" si="91"/>
        <v>Un</v>
      </c>
      <c r="E352" s="164">
        <f t="shared" si="92"/>
        <v>0</v>
      </c>
      <c r="F352" s="165">
        <f t="shared" si="93"/>
        <v>0</v>
      </c>
      <c r="G352" s="123">
        <f t="shared" si="94"/>
        <v>0</v>
      </c>
      <c r="H352" s="123">
        <f t="shared" si="95"/>
        <v>0</v>
      </c>
      <c r="I352" s="166">
        <f t="shared" si="96"/>
        <v>0</v>
      </c>
    </row>
    <row r="353" spans="1:9" ht="24.95" customHeight="1" x14ac:dyDescent="0.2">
      <c r="A353" s="142" t="str">
        <f>Datos!B361</f>
        <v>24.6.5</v>
      </c>
      <c r="B353" s="434" t="str">
        <f t="shared" ref="B353" si="97">IFERROR(VLOOKUP(A353,Tabla_Datos,2,FALSE),"")</f>
        <v xml:space="preserve">Escritorio y silla docente </v>
      </c>
      <c r="C353" s="435"/>
      <c r="D353" s="163" t="str">
        <f t="shared" ref="D353" si="98">IFERROR(VLOOKUP(A353,Tabla_Datos,3,FALSE),"")</f>
        <v>Un</v>
      </c>
      <c r="E353" s="164">
        <f t="shared" ref="E353" si="99">IFERROR(VLOOKUP(A353,Tabla_Datos,4,FALSE),0)</f>
        <v>0</v>
      </c>
      <c r="F353" s="165">
        <f t="shared" ref="F353" si="100">IFERROR(VLOOKUP(A353,Tabla_Analisis_Precio,7,FALSE),0)</f>
        <v>0</v>
      </c>
      <c r="G353" s="123">
        <f t="shared" ref="G353" si="101">ROUND(PrecioUnitario(F353,Costo_Financiero,Gasto_Generales_Porcentaje,Beneficio,Ingresos_Brutos,IVA),2)</f>
        <v>0</v>
      </c>
      <c r="H353" s="123">
        <f t="shared" ref="H353" si="102">ROUND(E353*G353,2)</f>
        <v>0</v>
      </c>
      <c r="I353" s="166">
        <f t="shared" ref="I353" si="103">IFERROR(H353/Monto_Oferta,0)</f>
        <v>0</v>
      </c>
    </row>
    <row r="354" spans="1:9" ht="20.100000000000001" customHeight="1" x14ac:dyDescent="0.2">
      <c r="A354" s="168" t="s">
        <v>3</v>
      </c>
      <c r="B354" s="280" t="s">
        <v>1190</v>
      </c>
      <c r="C354" s="169"/>
      <c r="D354" s="169"/>
      <c r="E354" s="169"/>
      <c r="F354" s="170">
        <f>ROUND(SUMPRODUCT(E18:E353,F18:F353),2)</f>
        <v>0</v>
      </c>
      <c r="G354" s="132" t="s">
        <v>1037</v>
      </c>
      <c r="H354" s="171">
        <f>SUM(H18:H353)</f>
        <v>0</v>
      </c>
      <c r="I354" s="172">
        <f>SUM(I18:I353)</f>
        <v>0</v>
      </c>
    </row>
    <row r="355" spans="1:9" ht="20.100000000000001" customHeight="1" thickBot="1" x14ac:dyDescent="0.25">
      <c r="G355" s="173"/>
    </row>
    <row r="356" spans="1:9" ht="20.100000000000001" customHeight="1" thickTop="1" x14ac:dyDescent="0.2">
      <c r="A356" s="174" t="s">
        <v>991</v>
      </c>
      <c r="B356" s="175" t="s">
        <v>1191</v>
      </c>
      <c r="C356" s="176"/>
      <c r="D356" s="177"/>
      <c r="E356" s="178"/>
      <c r="F356" s="179"/>
      <c r="G356" s="178"/>
      <c r="H356" s="180">
        <f>ROUND(H365/Coeficiente_Paso,2)</f>
        <v>0</v>
      </c>
      <c r="I356" s="181"/>
    </row>
    <row r="357" spans="1:9" ht="20.100000000000001" customHeight="1" x14ac:dyDescent="0.2">
      <c r="A357" s="182" t="s">
        <v>992</v>
      </c>
      <c r="B357" s="187" t="str">
        <f>"COSTO FINANCIERO  "&amp;ROUND(Costo_Financiero*100,2)&amp;" % de ( 1 )"</f>
        <v>COSTO FINANCIERO  0 % de ( 1 )</v>
      </c>
      <c r="C357" s="188"/>
      <c r="D357" s="253"/>
      <c r="E357" s="185">
        <f>Costo_Financiero</f>
        <v>0</v>
      </c>
      <c r="F357" s="74"/>
      <c r="H357" s="186">
        <f>ROUND(H356*Costo_Financiero,2)</f>
        <v>0</v>
      </c>
      <c r="I357" s="181"/>
    </row>
    <row r="358" spans="1:9" ht="20.100000000000001" customHeight="1" x14ac:dyDescent="0.2">
      <c r="A358" s="182" t="s">
        <v>993</v>
      </c>
      <c r="B358" s="187" t="s">
        <v>1196</v>
      </c>
      <c r="C358" s="188"/>
      <c r="D358" s="253"/>
      <c r="F358" s="74"/>
      <c r="H358" s="186">
        <f>H356+H357</f>
        <v>0</v>
      </c>
      <c r="I358" s="181"/>
    </row>
    <row r="359" spans="1:9" ht="20.100000000000001" customHeight="1" x14ac:dyDescent="0.2">
      <c r="A359" s="182" t="s">
        <v>994</v>
      </c>
      <c r="B359" s="183" t="str">
        <f>CONCATENATE("GASTOS GENERALES  ",ROUND(Gasto_Generales_Porcentaje*100,3)," % de ( 3 )")</f>
        <v>GASTOS GENERALES  0 % de ( 3 )</v>
      </c>
      <c r="C359" s="183"/>
      <c r="D359" s="184"/>
      <c r="E359" s="185">
        <f>Gasto_Generales_Porcentaje</f>
        <v>0</v>
      </c>
      <c r="F359" s="74"/>
      <c r="H359" s="186">
        <f>ROUND(Gasto_Generales_Porcentaje*H358,2)</f>
        <v>0</v>
      </c>
      <c r="I359" s="184"/>
    </row>
    <row r="360" spans="1:9" ht="20.100000000000001" customHeight="1" x14ac:dyDescent="0.2">
      <c r="A360" s="182" t="s">
        <v>995</v>
      </c>
      <c r="B360" s="183" t="str">
        <f>CONCATENATE("BENEFICIOS  ",ROUND(Beneficio*100,2)," % de ( 3 )")</f>
        <v>BENEFICIOS  0 % de ( 3 )</v>
      </c>
      <c r="C360" s="183"/>
      <c r="D360" s="184"/>
      <c r="E360" s="185">
        <f>Beneficio</f>
        <v>0</v>
      </c>
      <c r="F360" s="74"/>
      <c r="H360" s="186">
        <f>IF(Beneficio=0,,ROUND(Beneficio*H358,2))</f>
        <v>0</v>
      </c>
      <c r="I360" s="184"/>
    </row>
    <row r="361" spans="1:9" ht="20.100000000000001" customHeight="1" x14ac:dyDescent="0.2">
      <c r="A361" s="182">
        <v>6</v>
      </c>
      <c r="B361" s="187" t="s">
        <v>1192</v>
      </c>
      <c r="C361" s="188"/>
      <c r="D361" s="184"/>
      <c r="F361" s="74"/>
      <c r="H361" s="186">
        <f>H358+H359+H360</f>
        <v>0</v>
      </c>
      <c r="I361" s="184"/>
    </row>
    <row r="362" spans="1:9" ht="20.100000000000001" customHeight="1" x14ac:dyDescent="0.2">
      <c r="A362" s="182" t="s">
        <v>1193</v>
      </c>
      <c r="B362" s="183" t="str">
        <f>CONCATENATE("INGRESOS BRUTOS Y LOTE HOGAR  ",ROUND(Ingresos_Brutos*100,2)," % de ( 6 )")</f>
        <v>INGRESOS BRUTOS Y LOTE HOGAR  2.4 % de ( 6 )</v>
      </c>
      <c r="C362" s="183"/>
      <c r="D362" s="184"/>
      <c r="E362" s="185">
        <f>Ingresos_Brutos</f>
        <v>2.4E-2</v>
      </c>
      <c r="F362" s="74"/>
      <c r="H362" s="186">
        <f>ROUND(Ingresos_Brutos*H361,2)</f>
        <v>0</v>
      </c>
      <c r="I362" s="184"/>
    </row>
    <row r="363" spans="1:9" ht="20.100000000000001" customHeight="1" thickBot="1" x14ac:dyDescent="0.25">
      <c r="A363" s="189" t="s">
        <v>1194</v>
      </c>
      <c r="B363" s="190" t="str">
        <f>CONCATENATE("IMPUESTO AL VALOR AGREGADO ",IVA*100," % de ( 6 )")</f>
        <v>IMPUESTO AL VALOR AGREGADO 21 % de ( 6 )</v>
      </c>
      <c r="C363" s="190"/>
      <c r="D363" s="191"/>
      <c r="E363" s="192">
        <f>IVA</f>
        <v>0.21</v>
      </c>
      <c r="F363" s="193"/>
      <c r="G363" s="194"/>
      <c r="H363" s="195">
        <f>ROUND(IVA*H361,2)</f>
        <v>0</v>
      </c>
      <c r="I363" s="184"/>
    </row>
    <row r="364" spans="1:9" ht="20.100000000000001" customHeight="1" thickTop="1" x14ac:dyDescent="0.2">
      <c r="A364" s="196"/>
      <c r="B364" s="183"/>
      <c r="C364" s="183"/>
      <c r="D364" s="184"/>
      <c r="E364" s="185"/>
      <c r="F364" s="74"/>
      <c r="H364" s="197"/>
      <c r="I364" s="184"/>
    </row>
    <row r="365" spans="1:9" ht="20.100000000000001" customHeight="1" x14ac:dyDescent="0.2">
      <c r="A365" s="198"/>
      <c r="B365" s="198" t="s">
        <v>1037</v>
      </c>
      <c r="C365" s="198"/>
      <c r="D365" s="184"/>
      <c r="F365" s="74"/>
      <c r="H365" s="197">
        <f>Monto_Oferta</f>
        <v>0</v>
      </c>
      <c r="I365" s="184"/>
    </row>
    <row r="366" spans="1:9" ht="20.100000000000001" customHeight="1" x14ac:dyDescent="0.2">
      <c r="I366" s="199"/>
    </row>
    <row r="367" spans="1:9" ht="60" customHeight="1" x14ac:dyDescent="0.2">
      <c r="B367" s="436" t="str">
        <f>"El presente presupuesto asciende a la suma de: " &amp; UPPER(CONVERTIRNUM(Monto_Oferta))</f>
        <v>El presente presupuesto asciende a la suma de: CERO PESOS CON 00/100</v>
      </c>
      <c r="C367" s="436"/>
      <c r="D367" s="436"/>
      <c r="E367" s="436"/>
      <c r="F367" s="436"/>
      <c r="G367" s="436"/>
      <c r="H367" s="436"/>
      <c r="I367" s="436"/>
    </row>
    <row r="368" spans="1:9" x14ac:dyDescent="0.2">
      <c r="A368" s="75" t="s">
        <v>1011</v>
      </c>
    </row>
    <row r="531" spans="2:2" x14ac:dyDescent="0.2">
      <c r="B531" s="145">
        <v>4</v>
      </c>
    </row>
    <row r="581" spans="2:2" x14ac:dyDescent="0.2">
      <c r="B581" s="145">
        <v>4</v>
      </c>
    </row>
    <row r="631" spans="2:2" x14ac:dyDescent="0.2">
      <c r="B631" s="145">
        <v>4</v>
      </c>
    </row>
    <row r="681" spans="2:2" x14ac:dyDescent="0.2">
      <c r="B681" s="145">
        <v>4</v>
      </c>
    </row>
    <row r="731" spans="2:2" x14ac:dyDescent="0.2">
      <c r="B731" s="145">
        <v>5</v>
      </c>
    </row>
    <row r="781" spans="2:2" x14ac:dyDescent="0.2">
      <c r="B781" s="145">
        <v>5</v>
      </c>
    </row>
    <row r="831" spans="2:2" x14ac:dyDescent="0.2">
      <c r="B831" s="145">
        <v>5</v>
      </c>
    </row>
    <row r="881" spans="2:2" x14ac:dyDescent="0.2">
      <c r="B881" s="145">
        <v>5</v>
      </c>
    </row>
    <row r="931" spans="2:2" x14ac:dyDescent="0.2">
      <c r="B931" s="145">
        <v>5</v>
      </c>
    </row>
    <row r="981" spans="2:2" x14ac:dyDescent="0.2">
      <c r="B981" s="145">
        <v>5</v>
      </c>
    </row>
    <row r="1031" spans="2:2" x14ac:dyDescent="0.2">
      <c r="B1031" s="145">
        <v>5</v>
      </c>
    </row>
    <row r="1081" spans="2:2" x14ac:dyDescent="0.2">
      <c r="B1081" s="145">
        <v>5</v>
      </c>
    </row>
    <row r="1131" spans="2:2" x14ac:dyDescent="0.2">
      <c r="B1131" s="145">
        <v>5</v>
      </c>
    </row>
    <row r="1181" spans="2:2" x14ac:dyDescent="0.2">
      <c r="B1181" s="145">
        <v>5</v>
      </c>
    </row>
    <row r="1231" spans="2:2" x14ac:dyDescent="0.2">
      <c r="B1231" s="145">
        <v>5</v>
      </c>
    </row>
    <row r="1281" spans="2:2" x14ac:dyDescent="0.2">
      <c r="B1281" s="145">
        <v>5</v>
      </c>
    </row>
    <row r="1282" spans="2:2" x14ac:dyDescent="0.2">
      <c r="B1282" s="145" t="str">
        <f>CyP!A42</f>
        <v>3.1</v>
      </c>
    </row>
    <row r="1331" spans="2:2" x14ac:dyDescent="0.2">
      <c r="B1331" s="145">
        <v>5</v>
      </c>
    </row>
    <row r="1332" spans="2:2" x14ac:dyDescent="0.2">
      <c r="B1332" s="145" t="str">
        <f>CyP!A43</f>
        <v>3.1.1</v>
      </c>
    </row>
    <row r="1381" spans="2:2" x14ac:dyDescent="0.2">
      <c r="B1381" s="145">
        <v>5</v>
      </c>
    </row>
    <row r="1382" spans="2:2" x14ac:dyDescent="0.2">
      <c r="B1382" s="145" t="str">
        <f>CyP!A44</f>
        <v>3.1.4</v>
      </c>
    </row>
    <row r="1431" spans="2:2" x14ac:dyDescent="0.2">
      <c r="B1431" s="145">
        <v>5</v>
      </c>
    </row>
    <row r="1432" spans="2:2" x14ac:dyDescent="0.2">
      <c r="B1432" s="145" t="str">
        <f>CyP!A45</f>
        <v>3.1.5</v>
      </c>
    </row>
    <row r="1482" spans="2:2" x14ac:dyDescent="0.2">
      <c r="B1482" s="145" t="str">
        <f>CyP!A46</f>
        <v>3.1.6</v>
      </c>
    </row>
    <row r="1531" spans="2:2" x14ac:dyDescent="0.2">
      <c r="B1531" s="145">
        <v>7</v>
      </c>
    </row>
    <row r="1532" spans="2:2" x14ac:dyDescent="0.2">
      <c r="B1532" s="145" t="str">
        <f>CyP!A48</f>
        <v>3.1.8</v>
      </c>
    </row>
    <row r="1582" spans="2:2" x14ac:dyDescent="0.2">
      <c r="B1582" s="145" t="str">
        <f>CyP!A49</f>
        <v>3.1.9</v>
      </c>
    </row>
    <row r="1631" spans="2:2" x14ac:dyDescent="0.2">
      <c r="B1631" s="145">
        <v>8</v>
      </c>
    </row>
    <row r="1632" spans="2:2" x14ac:dyDescent="0.2">
      <c r="B1632" s="145" t="str">
        <f>CyP!A51</f>
        <v>3.2</v>
      </c>
    </row>
    <row r="1681" spans="2:2" x14ac:dyDescent="0.2">
      <c r="B1681" s="145">
        <v>8</v>
      </c>
    </row>
    <row r="1682" spans="2:2" x14ac:dyDescent="0.2">
      <c r="B1682" s="145" t="str">
        <f>CyP!A52</f>
        <v>3.2.1</v>
      </c>
    </row>
    <row r="1731" spans="2:2" x14ac:dyDescent="0.2">
      <c r="B1731" s="145">
        <v>8</v>
      </c>
    </row>
    <row r="1732" spans="2:2" x14ac:dyDescent="0.2">
      <c r="B1732" s="145" t="str">
        <f>CyP!A53</f>
        <v>3.2.2</v>
      </c>
    </row>
    <row r="1781" spans="2:2" x14ac:dyDescent="0.2">
      <c r="B1781" s="145">
        <v>8</v>
      </c>
    </row>
    <row r="1782" spans="2:2" x14ac:dyDescent="0.2">
      <c r="B1782" s="145" t="str">
        <f>CyP!A54</f>
        <v>3.2.3</v>
      </c>
    </row>
    <row r="1831" spans="2:2" x14ac:dyDescent="0.2">
      <c r="B1831" s="145">
        <v>8</v>
      </c>
    </row>
    <row r="1832" spans="2:2" x14ac:dyDescent="0.2">
      <c r="B1832" s="145">
        <f>CyP!A55</f>
        <v>4</v>
      </c>
    </row>
    <row r="1882" spans="2:2" x14ac:dyDescent="0.2">
      <c r="B1882" s="145" t="str">
        <f>CyP!A56</f>
        <v>4.1</v>
      </c>
    </row>
    <row r="1932" spans="2:2" x14ac:dyDescent="0.2">
      <c r="B1932" s="145" t="str">
        <f>CyP!A57</f>
        <v>4.1.3</v>
      </c>
    </row>
    <row r="1982" spans="2:2" x14ac:dyDescent="0.2">
      <c r="B1982" s="145" t="str">
        <f>CyP!A58</f>
        <v>4.2</v>
      </c>
    </row>
    <row r="2031" spans="2:2" x14ac:dyDescent="0.2">
      <c r="B2031" s="145">
        <v>12</v>
      </c>
    </row>
    <row r="2032" spans="2:2" x14ac:dyDescent="0.2">
      <c r="B2032" s="145" t="str">
        <f>CyP!A60</f>
        <v>4.4</v>
      </c>
    </row>
    <row r="2081" spans="2:2" x14ac:dyDescent="0.2">
      <c r="B2081" s="145">
        <v>12</v>
      </c>
    </row>
    <row r="2082" spans="2:2" x14ac:dyDescent="0.2">
      <c r="B2082" s="145" t="str">
        <f>CyP!A61</f>
        <v>4.4.1</v>
      </c>
    </row>
    <row r="2131" spans="2:2" x14ac:dyDescent="0.2">
      <c r="B2131" s="145">
        <v>12</v>
      </c>
    </row>
    <row r="2132" spans="2:2" x14ac:dyDescent="0.2">
      <c r="B2132" s="145" t="str">
        <f>CyP!A62</f>
        <v>4.5</v>
      </c>
    </row>
    <row r="2181" spans="2:2" x14ac:dyDescent="0.2">
      <c r="B2181" s="145">
        <v>12</v>
      </c>
    </row>
    <row r="2182" spans="2:2" x14ac:dyDescent="0.2">
      <c r="B2182" s="145" t="str">
        <f>CyP!A63</f>
        <v>4.5.1</v>
      </c>
    </row>
    <row r="2231" spans="2:2" x14ac:dyDescent="0.2">
      <c r="B2231" s="145">
        <v>12</v>
      </c>
    </row>
    <row r="2232" spans="2:2" x14ac:dyDescent="0.2">
      <c r="B2232" s="145" t="str">
        <f>CyP!A64</f>
        <v>4.5.2</v>
      </c>
    </row>
    <row r="2281" spans="2:2" x14ac:dyDescent="0.2">
      <c r="B2281" s="145">
        <v>13</v>
      </c>
    </row>
    <row r="2282" spans="2:2" x14ac:dyDescent="0.2">
      <c r="B2282" s="145" t="str">
        <f>CyP!A66</f>
        <v>4.5.4</v>
      </c>
    </row>
    <row r="2331" spans="2:2" x14ac:dyDescent="0.2">
      <c r="B2331" s="145">
        <v>13</v>
      </c>
    </row>
    <row r="2332" spans="2:2" x14ac:dyDescent="0.2">
      <c r="B2332" s="145" t="str">
        <f>CyP!A67</f>
        <v>4.6</v>
      </c>
    </row>
  </sheetData>
  <mergeCells count="345">
    <mergeCell ref="B338:C338"/>
    <mergeCell ref="B339:C339"/>
    <mergeCell ref="B340:C340"/>
    <mergeCell ref="B341:C341"/>
    <mergeCell ref="B329:C329"/>
    <mergeCell ref="B330:C330"/>
    <mergeCell ref="B331:C331"/>
    <mergeCell ref="B332:C332"/>
    <mergeCell ref="B333:C333"/>
    <mergeCell ref="B334:C334"/>
    <mergeCell ref="B335:C335"/>
    <mergeCell ref="B336:C336"/>
    <mergeCell ref="B337:C337"/>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367:I36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0:C210"/>
    <mergeCell ref="B211:C211"/>
    <mergeCell ref="B212:C212"/>
    <mergeCell ref="B213:C213"/>
    <mergeCell ref="B214:C214"/>
    <mergeCell ref="B205:C205"/>
    <mergeCell ref="B206:C206"/>
    <mergeCell ref="B207:C207"/>
    <mergeCell ref="B208:C208"/>
    <mergeCell ref="B209:C209"/>
    <mergeCell ref="B228:C228"/>
    <mergeCell ref="B229:C229"/>
    <mergeCell ref="B230:C230"/>
    <mergeCell ref="B231:C231"/>
    <mergeCell ref="B232:C232"/>
    <mergeCell ref="B233:C233"/>
    <mergeCell ref="B234:C234"/>
    <mergeCell ref="B215:C215"/>
    <mergeCell ref="B216:C216"/>
    <mergeCell ref="B226:C226"/>
    <mergeCell ref="B227:C227"/>
    <mergeCell ref="B217:C217"/>
    <mergeCell ref="B218:C218"/>
    <mergeCell ref="B219:C219"/>
    <mergeCell ref="B220:C220"/>
    <mergeCell ref="B221:C221"/>
    <mergeCell ref="B222:C222"/>
    <mergeCell ref="B223:C223"/>
    <mergeCell ref="B224:C224"/>
    <mergeCell ref="B225:C225"/>
    <mergeCell ref="B347:C347"/>
    <mergeCell ref="B348:C348"/>
    <mergeCell ref="B349:C349"/>
    <mergeCell ref="B350:C350"/>
    <mergeCell ref="B351:C351"/>
    <mergeCell ref="B352:C352"/>
    <mergeCell ref="B353:C353"/>
    <mergeCell ref="B342:C342"/>
    <mergeCell ref="B343:C343"/>
    <mergeCell ref="B344:C344"/>
    <mergeCell ref="B345:C345"/>
    <mergeCell ref="B346:C346"/>
  </mergeCells>
  <conditionalFormatting sqref="A359:D365 I366">
    <cfRule type="expression" dxfId="122" priority="281" stopIfTrue="1">
      <formula>#REF!=1</formula>
    </cfRule>
  </conditionalFormatting>
  <conditionalFormatting sqref="A18:A35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58:D358 B359:C360 B362:C365 A360 A362">
    <cfRule type="expression" dxfId="118" priority="288" stopIfTrue="1">
      <formula>#REF!=1</formula>
    </cfRule>
  </conditionalFormatting>
  <conditionalFormatting sqref="D358:D365 B358:C360 B362:C365 A358:A365 F358:F365 H359:I360 H362:I365 I361 I358">
    <cfRule type="expression" dxfId="117" priority="289" stopIfTrue="1">
      <formula>#REF!=1</formula>
    </cfRule>
  </conditionalFormatting>
  <conditionalFormatting sqref="I359">
    <cfRule type="expression" dxfId="116" priority="279" stopIfTrue="1">
      <formula>#REF!=1</formula>
    </cfRule>
  </conditionalFormatting>
  <conditionalFormatting sqref="I361">
    <cfRule type="expression" dxfId="115" priority="278" stopIfTrue="1">
      <formula>#REF!=1</formula>
    </cfRule>
  </conditionalFormatting>
  <conditionalFormatting sqref="I363:I364">
    <cfRule type="expression" dxfId="114" priority="277" stopIfTrue="1">
      <formula>#REF!=1</formula>
    </cfRule>
  </conditionalFormatting>
  <conditionalFormatting sqref="I365">
    <cfRule type="expression" dxfId="113" priority="276" stopIfTrue="1">
      <formula>#REF!=1</formula>
    </cfRule>
  </conditionalFormatting>
  <conditionalFormatting sqref="I362">
    <cfRule type="expression" dxfId="112" priority="275" stopIfTrue="1">
      <formula>#REF!=1</formula>
    </cfRule>
  </conditionalFormatting>
  <conditionalFormatting sqref="I360">
    <cfRule type="expression" dxfId="111" priority="274" stopIfTrue="1">
      <formula>#REF!=1</formula>
    </cfRule>
  </conditionalFormatting>
  <conditionalFormatting sqref="A358 A360 A362">
    <cfRule type="expression" dxfId="110" priority="273" stopIfTrue="1">
      <formula>#REF!=1</formula>
    </cfRule>
  </conditionalFormatting>
  <conditionalFormatting sqref="B358:C358">
    <cfRule type="expression" dxfId="109" priority="272" stopIfTrue="1">
      <formula>#REF!=1</formula>
    </cfRule>
  </conditionalFormatting>
  <conditionalFormatting sqref="B361:C361">
    <cfRule type="expression" dxfId="108" priority="271" stopIfTrue="1">
      <formula>#REF!=1</formula>
    </cfRule>
  </conditionalFormatting>
  <conditionalFormatting sqref="B363:C364">
    <cfRule type="expression" dxfId="107" priority="270" stopIfTrue="1">
      <formula>#REF!=1</formula>
    </cfRule>
  </conditionalFormatting>
  <conditionalFormatting sqref="A359 A361 A363:A364">
    <cfRule type="expression" dxfId="106" priority="269" stopIfTrue="1">
      <formula>#REF!=1</formula>
    </cfRule>
  </conditionalFormatting>
  <conditionalFormatting sqref="A359 A361 A363:A364">
    <cfRule type="expression" dxfId="105" priority="268" stopIfTrue="1">
      <formula>#REF!=1</formula>
    </cfRule>
  </conditionalFormatting>
  <conditionalFormatting sqref="B362:C362">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53">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5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61">
    <cfRule type="expression" dxfId="94" priority="11" stopIfTrue="1">
      <formula>#REF!=1</formula>
    </cfRule>
  </conditionalFormatting>
  <conditionalFormatting sqref="H358">
    <cfRule type="expression" dxfId="93" priority="10" stopIfTrue="1">
      <formula>#REF!=1</formula>
    </cfRule>
  </conditionalFormatting>
  <conditionalFormatting sqref="B19:B353">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56:D357">
    <cfRule type="expression" dxfId="89" priority="5" stopIfTrue="1">
      <formula>#REF!=1</formula>
    </cfRule>
  </conditionalFormatting>
  <conditionalFormatting sqref="A356:D357 F356:F357 I356:I357 A358">
    <cfRule type="expression" dxfId="88" priority="6" stopIfTrue="1">
      <formula>#REF!=1</formula>
    </cfRule>
  </conditionalFormatting>
  <conditionalFormatting sqref="A356:A358">
    <cfRule type="expression" dxfId="87" priority="4" stopIfTrue="1">
      <formula>#REF!=1</formula>
    </cfRule>
  </conditionalFormatting>
  <conditionalFormatting sqref="B356:C357">
    <cfRule type="expression" dxfId="86" priority="3" stopIfTrue="1">
      <formula>#REF!=1</formula>
    </cfRule>
  </conditionalFormatting>
  <conditionalFormatting sqref="H356">
    <cfRule type="expression" dxfId="85" priority="2" stopIfTrue="1">
      <formula>#REF!=1</formula>
    </cfRule>
  </conditionalFormatting>
  <conditionalFormatting sqref="H357">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543"/>
  <sheetViews>
    <sheetView showGridLines="0" showZeros="0" view="pageBreakPreview" topLeftCell="A12530" zoomScaleNormal="120" zoomScaleSheetLayoutView="100" workbookViewId="0">
      <selection activeCell="E12483" sqref="E12483"/>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2"/>
    <col min="124" max="16384" width="11.42578125" style="83"/>
  </cols>
  <sheetData>
    <row r="1" spans="1:123" ht="24" customHeight="1" x14ac:dyDescent="0.2">
      <c r="A1" s="256" t="s">
        <v>36</v>
      </c>
      <c r="B1" s="257"/>
      <c r="C1" s="257"/>
      <c r="D1" s="257"/>
      <c r="E1" s="257"/>
      <c r="F1" s="257"/>
      <c r="G1" s="258"/>
    </row>
    <row r="2" spans="1:123" ht="24" customHeight="1" x14ac:dyDescent="0.2">
      <c r="A2" s="259" t="s">
        <v>601</v>
      </c>
      <c r="B2" s="84" t="str">
        <f>Comitente</f>
        <v>SUBSECRETARIA DE ARQUITECTURA</v>
      </c>
      <c r="C2" s="80"/>
      <c r="D2" s="85"/>
      <c r="E2" s="85"/>
      <c r="F2" s="86"/>
      <c r="G2" s="260"/>
    </row>
    <row r="3" spans="1:123" ht="24" customHeight="1" x14ac:dyDescent="0.2">
      <c r="A3" s="259" t="s">
        <v>602</v>
      </c>
      <c r="B3" s="84">
        <f>Contratista</f>
        <v>0</v>
      </c>
      <c r="C3" s="81"/>
      <c r="D3" s="81"/>
      <c r="E3" s="81"/>
      <c r="F3" s="87"/>
      <c r="G3" s="261"/>
    </row>
    <row r="4" spans="1:123" ht="24" customHeight="1" x14ac:dyDescent="0.2">
      <c r="A4" s="259" t="s">
        <v>23</v>
      </c>
      <c r="B4" s="84" t="str">
        <f>Obra</f>
        <v>Creacion Primaria Bº Cruce de los Andes</v>
      </c>
      <c r="C4" s="81"/>
      <c r="D4" s="81"/>
      <c r="E4" s="81"/>
      <c r="F4" s="87" t="s">
        <v>37</v>
      </c>
      <c r="G4" s="262">
        <f>Fecha_Base</f>
        <v>0</v>
      </c>
    </row>
    <row r="5" spans="1:123" ht="24" customHeight="1" x14ac:dyDescent="0.2">
      <c r="A5" s="263" t="s">
        <v>600</v>
      </c>
      <c r="B5" s="82" t="str">
        <f>Ubicación</f>
        <v>Pocito</v>
      </c>
      <c r="C5" s="82"/>
      <c r="D5" s="88"/>
      <c r="E5" s="89"/>
      <c r="G5" s="264"/>
    </row>
    <row r="6" spans="1:123" ht="24" customHeight="1" x14ac:dyDescent="0.2">
      <c r="A6" s="263" t="s">
        <v>38</v>
      </c>
      <c r="B6" s="91">
        <f>IFERROR(VALUE(LEFT(B7,FIND(".",B7)-1)),"")</f>
        <v>1</v>
      </c>
      <c r="C6" s="83" t="str">
        <f>IFERROR(VLOOKUP(B6,Tabla_CyP,2,FALSE),"")</f>
        <v xml:space="preserve"> TRABAJOS PREPARATORIOS</v>
      </c>
      <c r="E6" s="89"/>
      <c r="G6" s="264"/>
    </row>
    <row r="7" spans="1:123" ht="24" customHeight="1" x14ac:dyDescent="0.2">
      <c r="A7" s="263" t="s">
        <v>24</v>
      </c>
      <c r="B7" s="92" t="str">
        <f>IFERROR(VLOOKUP(COUNTIF($A$1:A7,"ANALISIS DE PRECIOS"),Tabla_NumeroItem,2,FALSE),"")</f>
        <v>1.1.1</v>
      </c>
      <c r="C7" s="83" t="str">
        <f>IFERROR(VLOOKUP(B7,Tabla_CyP,2,FALSE),"")</f>
        <v>Preparación y limpieza de los terrenos.</v>
      </c>
      <c r="D7" s="88"/>
      <c r="E7" s="89"/>
      <c r="F7" s="87" t="s">
        <v>25</v>
      </c>
      <c r="G7" s="265" t="str">
        <f>IFERROR(VLOOKUP(B7,Tabla_CyP,4,FALSE),"")</f>
        <v>m2</v>
      </c>
    </row>
    <row r="8" spans="1:123" ht="24" customHeight="1" x14ac:dyDescent="0.2">
      <c r="A8" s="263"/>
      <c r="B8" s="82"/>
      <c r="D8" s="88"/>
      <c r="E8" s="89"/>
      <c r="G8" s="264"/>
    </row>
    <row r="9" spans="1:123" ht="24" customHeight="1" x14ac:dyDescent="0.2">
      <c r="A9" s="450" t="s">
        <v>506</v>
      </c>
      <c r="B9" s="451"/>
      <c r="C9" s="448" t="s">
        <v>0</v>
      </c>
      <c r="D9" s="448" t="s">
        <v>26</v>
      </c>
      <c r="E9" s="446" t="s">
        <v>27</v>
      </c>
      <c r="F9" s="444" t="s">
        <v>28</v>
      </c>
      <c r="G9" s="444" t="s">
        <v>29</v>
      </c>
    </row>
    <row r="10" spans="1:123" s="88" customFormat="1" ht="24" customHeight="1" x14ac:dyDescent="0.2">
      <c r="A10" s="93" t="s">
        <v>507</v>
      </c>
      <c r="B10" s="93" t="s">
        <v>508</v>
      </c>
      <c r="C10" s="449"/>
      <c r="D10" s="449"/>
      <c r="E10" s="447"/>
      <c r="F10" s="445"/>
      <c r="G10" s="445"/>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6"/>
      <c r="B11" s="94"/>
      <c r="C11" s="132" t="s">
        <v>603</v>
      </c>
      <c r="D11" s="95"/>
      <c r="E11" s="96"/>
      <c r="F11" s="97"/>
      <c r="G11" s="267"/>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8">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8">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8">
        <f t="shared" si="4"/>
        <v>0</v>
      </c>
    </row>
    <row r="15" spans="1:123" s="212" customFormat="1" ht="24" customHeight="1" x14ac:dyDescent="0.2">
      <c r="A15" s="207" t="str">
        <f t="shared" si="0"/>
        <v/>
      </c>
      <c r="B15" s="205" t="str">
        <f t="shared" si="3"/>
        <v/>
      </c>
      <c r="C15" s="206"/>
      <c r="D15" s="207" t="str">
        <f t="shared" si="1"/>
        <v/>
      </c>
      <c r="E15" s="208"/>
      <c r="F15" s="209">
        <f t="shared" si="2"/>
        <v>0</v>
      </c>
      <c r="G15" s="268">
        <f t="shared" si="4"/>
        <v>0</v>
      </c>
    </row>
    <row r="16" spans="1:123" s="212" customFormat="1" ht="24" customHeight="1" x14ac:dyDescent="0.2">
      <c r="A16" s="207" t="str">
        <f t="shared" si="0"/>
        <v/>
      </c>
      <c r="B16" s="205" t="str">
        <f t="shared" si="3"/>
        <v/>
      </c>
      <c r="C16" s="206"/>
      <c r="D16" s="207" t="str">
        <f t="shared" si="1"/>
        <v/>
      </c>
      <c r="E16" s="208"/>
      <c r="F16" s="209">
        <f t="shared" si="2"/>
        <v>0</v>
      </c>
      <c r="G16" s="268">
        <f t="shared" si="4"/>
        <v>0</v>
      </c>
    </row>
    <row r="17" spans="1:7" s="212" customFormat="1" ht="24" customHeight="1" x14ac:dyDescent="0.2">
      <c r="A17" s="207" t="str">
        <f t="shared" si="0"/>
        <v/>
      </c>
      <c r="B17" s="205" t="str">
        <f t="shared" si="3"/>
        <v/>
      </c>
      <c r="C17" s="206"/>
      <c r="D17" s="207" t="str">
        <f t="shared" si="1"/>
        <v/>
      </c>
      <c r="E17" s="208"/>
      <c r="F17" s="209">
        <f t="shared" si="2"/>
        <v>0</v>
      </c>
      <c r="G17" s="268">
        <f t="shared" si="4"/>
        <v>0</v>
      </c>
    </row>
    <row r="18" spans="1:7" s="212" customFormat="1" ht="24" customHeight="1" x14ac:dyDescent="0.2">
      <c r="A18" s="207" t="str">
        <f t="shared" si="0"/>
        <v/>
      </c>
      <c r="B18" s="205" t="str">
        <f t="shared" si="3"/>
        <v/>
      </c>
      <c r="C18" s="206"/>
      <c r="D18" s="207" t="str">
        <f t="shared" si="1"/>
        <v/>
      </c>
      <c r="E18" s="208"/>
      <c r="F18" s="209">
        <f t="shared" si="2"/>
        <v>0</v>
      </c>
      <c r="G18" s="268">
        <f t="shared" si="4"/>
        <v>0</v>
      </c>
    </row>
    <row r="19" spans="1:7" s="212" customFormat="1" ht="24" customHeight="1" x14ac:dyDescent="0.2">
      <c r="A19" s="207" t="str">
        <f t="shared" si="0"/>
        <v/>
      </c>
      <c r="B19" s="205" t="str">
        <f t="shared" si="3"/>
        <v/>
      </c>
      <c r="C19" s="206"/>
      <c r="D19" s="207" t="str">
        <f t="shared" si="1"/>
        <v/>
      </c>
      <c r="E19" s="208"/>
      <c r="F19" s="209">
        <f t="shared" si="2"/>
        <v>0</v>
      </c>
      <c r="G19" s="268">
        <f t="shared" si="4"/>
        <v>0</v>
      </c>
    </row>
    <row r="20" spans="1:7" s="212" customFormat="1" ht="24" customHeight="1" x14ac:dyDescent="0.2">
      <c r="A20" s="207" t="str">
        <f t="shared" si="0"/>
        <v/>
      </c>
      <c r="B20" s="205" t="str">
        <f t="shared" si="3"/>
        <v/>
      </c>
      <c r="C20" s="206"/>
      <c r="D20" s="207" t="str">
        <f t="shared" si="1"/>
        <v/>
      </c>
      <c r="E20" s="208"/>
      <c r="F20" s="209">
        <f t="shared" si="2"/>
        <v>0</v>
      </c>
      <c r="G20" s="268">
        <f t="shared" si="4"/>
        <v>0</v>
      </c>
    </row>
    <row r="21" spans="1:7" s="212" customFormat="1" ht="24" customHeight="1" x14ac:dyDescent="0.2">
      <c r="A21" s="207" t="str">
        <f t="shared" si="0"/>
        <v/>
      </c>
      <c r="B21" s="205" t="str">
        <f t="shared" si="3"/>
        <v/>
      </c>
      <c r="C21" s="206"/>
      <c r="D21" s="207" t="str">
        <f t="shared" si="1"/>
        <v/>
      </c>
      <c r="E21" s="208"/>
      <c r="F21" s="209">
        <f t="shared" si="2"/>
        <v>0</v>
      </c>
      <c r="G21" s="268">
        <f t="shared" si="4"/>
        <v>0</v>
      </c>
    </row>
    <row r="22" spans="1:7" s="212" customFormat="1" ht="24" customHeight="1" x14ac:dyDescent="0.2">
      <c r="A22" s="207" t="str">
        <f t="shared" si="0"/>
        <v/>
      </c>
      <c r="B22" s="205" t="str">
        <f t="shared" si="3"/>
        <v/>
      </c>
      <c r="C22" s="206"/>
      <c r="D22" s="207" t="str">
        <f t="shared" si="1"/>
        <v/>
      </c>
      <c r="E22" s="208"/>
      <c r="F22" s="209">
        <f t="shared" si="2"/>
        <v>0</v>
      </c>
      <c r="G22" s="268">
        <f t="shared" si="4"/>
        <v>0</v>
      </c>
    </row>
    <row r="23" spans="1:7" s="212" customFormat="1" ht="24" customHeight="1" x14ac:dyDescent="0.2">
      <c r="A23" s="207" t="str">
        <f t="shared" si="0"/>
        <v/>
      </c>
      <c r="B23" s="205" t="str">
        <f t="shared" si="3"/>
        <v/>
      </c>
      <c r="C23" s="206"/>
      <c r="D23" s="207" t="str">
        <f t="shared" si="1"/>
        <v/>
      </c>
      <c r="E23" s="208"/>
      <c r="F23" s="209">
        <f t="shared" si="2"/>
        <v>0</v>
      </c>
      <c r="G23" s="268">
        <f t="shared" si="4"/>
        <v>0</v>
      </c>
    </row>
    <row r="24" spans="1:7" s="212" customFormat="1" ht="24" customHeight="1" x14ac:dyDescent="0.2">
      <c r="A24" s="207" t="str">
        <f t="shared" si="0"/>
        <v/>
      </c>
      <c r="B24" s="205" t="str">
        <f t="shared" si="3"/>
        <v/>
      </c>
      <c r="C24" s="206"/>
      <c r="D24" s="207" t="str">
        <f t="shared" si="1"/>
        <v/>
      </c>
      <c r="E24" s="208"/>
      <c r="F24" s="209">
        <f t="shared" si="2"/>
        <v>0</v>
      </c>
      <c r="G24" s="268">
        <f t="shared" si="4"/>
        <v>0</v>
      </c>
    </row>
    <row r="25" spans="1:7" s="212" customFormat="1" ht="24" customHeight="1" x14ac:dyDescent="0.2">
      <c r="A25" s="207" t="str">
        <f t="shared" si="0"/>
        <v/>
      </c>
      <c r="B25" s="205" t="str">
        <f t="shared" si="3"/>
        <v/>
      </c>
      <c r="C25" s="206"/>
      <c r="D25" s="207" t="str">
        <f t="shared" si="1"/>
        <v/>
      </c>
      <c r="E25" s="208"/>
      <c r="F25" s="210">
        <f t="shared" si="2"/>
        <v>0</v>
      </c>
      <c r="G25" s="268">
        <f t="shared" si="4"/>
        <v>0</v>
      </c>
    </row>
    <row r="26" spans="1:7" ht="24" customHeight="1" x14ac:dyDescent="0.2">
      <c r="A26" s="269"/>
      <c r="D26" s="88"/>
      <c r="E26" s="89"/>
      <c r="F26" s="255" t="s">
        <v>30</v>
      </c>
      <c r="G26" s="270">
        <f>SUBTOTAL(9,G12:G25)</f>
        <v>0</v>
      </c>
    </row>
    <row r="27" spans="1:7" ht="24" customHeight="1" x14ac:dyDescent="0.2">
      <c r="A27" s="269"/>
      <c r="C27" s="98" t="s">
        <v>604</v>
      </c>
      <c r="D27" s="88"/>
      <c r="E27" s="89"/>
      <c r="G27" s="271"/>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8">
        <f>ROUND(E28*F28,2)</f>
        <v>0</v>
      </c>
    </row>
    <row r="29" spans="1:7" s="212" customFormat="1" ht="24" customHeight="1" x14ac:dyDescent="0.2">
      <c r="A29" s="207" t="str">
        <f t="shared" si="5"/>
        <v/>
      </c>
      <c r="B29" s="205">
        <f t="shared" si="6"/>
        <v>0</v>
      </c>
      <c r="C29" s="206"/>
      <c r="D29" s="207" t="str">
        <f t="shared" si="7"/>
        <v/>
      </c>
      <c r="E29" s="208"/>
      <c r="F29" s="211">
        <f t="shared" si="8"/>
        <v>0</v>
      </c>
      <c r="G29" s="268">
        <f>ROUND(E29*F29,2)</f>
        <v>0</v>
      </c>
    </row>
    <row r="30" spans="1:7" s="212" customFormat="1" ht="24" customHeight="1" x14ac:dyDescent="0.2">
      <c r="A30" s="207" t="str">
        <f t="shared" si="5"/>
        <v/>
      </c>
      <c r="B30" s="205">
        <f t="shared" si="6"/>
        <v>0</v>
      </c>
      <c r="C30" s="206"/>
      <c r="D30" s="207" t="str">
        <f t="shared" si="7"/>
        <v/>
      </c>
      <c r="E30" s="208"/>
      <c r="F30" s="211">
        <f t="shared" si="8"/>
        <v>0</v>
      </c>
      <c r="G30" s="268">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8">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8">
        <f t="shared" si="9"/>
        <v>0</v>
      </c>
    </row>
    <row r="33" spans="1:7" s="212" customFormat="1" ht="24" customHeight="1" x14ac:dyDescent="0.2">
      <c r="A33" s="207" t="str">
        <f t="shared" si="5"/>
        <v/>
      </c>
      <c r="B33" s="205">
        <f t="shared" si="6"/>
        <v>0</v>
      </c>
      <c r="C33" s="206"/>
      <c r="D33" s="207" t="str">
        <f t="shared" si="10"/>
        <v/>
      </c>
      <c r="E33" s="208"/>
      <c r="F33" s="209">
        <f t="shared" si="8"/>
        <v>0</v>
      </c>
      <c r="G33" s="268">
        <f t="shared" si="9"/>
        <v>0</v>
      </c>
    </row>
    <row r="34" spans="1:7" s="212" customFormat="1" ht="24" customHeight="1" x14ac:dyDescent="0.2">
      <c r="A34" s="207" t="str">
        <f t="shared" si="5"/>
        <v/>
      </c>
      <c r="B34" s="205">
        <f t="shared" si="6"/>
        <v>0</v>
      </c>
      <c r="C34" s="206"/>
      <c r="D34" s="207" t="str">
        <f t="shared" si="10"/>
        <v/>
      </c>
      <c r="E34" s="208"/>
      <c r="F34" s="209">
        <f t="shared" si="8"/>
        <v>0</v>
      </c>
      <c r="G34" s="268">
        <f t="shared" si="9"/>
        <v>0</v>
      </c>
    </row>
    <row r="35" spans="1:7" s="212" customFormat="1" ht="24" customHeight="1" x14ac:dyDescent="0.2">
      <c r="A35" s="207" t="str">
        <f t="shared" si="5"/>
        <v/>
      </c>
      <c r="B35" s="205">
        <f t="shared" si="6"/>
        <v>0</v>
      </c>
      <c r="C35" s="206"/>
      <c r="D35" s="207" t="str">
        <f t="shared" si="10"/>
        <v/>
      </c>
      <c r="E35" s="208"/>
      <c r="F35" s="209">
        <f t="shared" si="8"/>
        <v>0</v>
      </c>
      <c r="G35" s="268">
        <f t="shared" si="9"/>
        <v>0</v>
      </c>
    </row>
    <row r="36" spans="1:7" ht="24" customHeight="1" x14ac:dyDescent="0.2">
      <c r="A36" s="269"/>
      <c r="D36" s="88"/>
      <c r="E36" s="89"/>
      <c r="F36" s="255" t="s">
        <v>31</v>
      </c>
      <c r="G36" s="270">
        <f>SUBTOTAL(9,G28:G35)</f>
        <v>0</v>
      </c>
    </row>
    <row r="37" spans="1:7" ht="24" customHeight="1" x14ac:dyDescent="0.2">
      <c r="A37" s="269"/>
      <c r="C37" s="98" t="s">
        <v>605</v>
      </c>
      <c r="D37" s="88"/>
      <c r="E37" s="89"/>
      <c r="G37" s="271"/>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8">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8">
        <f t="shared" si="15"/>
        <v>0</v>
      </c>
    </row>
    <row r="40" spans="1:7" s="212" customFormat="1" ht="24" customHeight="1" x14ac:dyDescent="0.2">
      <c r="A40" s="207" t="str">
        <f t="shared" si="11"/>
        <v/>
      </c>
      <c r="B40" s="205" t="str">
        <f t="shared" si="12"/>
        <v/>
      </c>
      <c r="C40" s="206"/>
      <c r="D40" s="207" t="str">
        <f t="shared" si="13"/>
        <v/>
      </c>
      <c r="E40" s="208"/>
      <c r="F40" s="209">
        <f t="shared" si="14"/>
        <v>0</v>
      </c>
      <c r="G40" s="268">
        <f t="shared" si="15"/>
        <v>0</v>
      </c>
    </row>
    <row r="41" spans="1:7" s="212" customFormat="1" ht="24" customHeight="1" x14ac:dyDescent="0.2">
      <c r="A41" s="207" t="str">
        <f t="shared" si="11"/>
        <v/>
      </c>
      <c r="B41" s="205" t="str">
        <f t="shared" si="12"/>
        <v/>
      </c>
      <c r="C41" s="206"/>
      <c r="D41" s="207" t="str">
        <f t="shared" si="13"/>
        <v/>
      </c>
      <c r="E41" s="208"/>
      <c r="F41" s="209">
        <f t="shared" si="14"/>
        <v>0</v>
      </c>
      <c r="G41" s="268">
        <f t="shared" si="15"/>
        <v>0</v>
      </c>
    </row>
    <row r="42" spans="1:7" s="212" customFormat="1" ht="24" customHeight="1" x14ac:dyDescent="0.2">
      <c r="A42" s="207" t="str">
        <f t="shared" si="11"/>
        <v/>
      </c>
      <c r="B42" s="205" t="str">
        <f t="shared" si="12"/>
        <v/>
      </c>
      <c r="C42" s="206"/>
      <c r="D42" s="207" t="str">
        <f t="shared" si="13"/>
        <v/>
      </c>
      <c r="E42" s="208"/>
      <c r="F42" s="209">
        <f t="shared" si="14"/>
        <v>0</v>
      </c>
      <c r="G42" s="268">
        <f t="shared" si="15"/>
        <v>0</v>
      </c>
    </row>
    <row r="43" spans="1:7" s="212" customFormat="1" ht="24" customHeight="1" x14ac:dyDescent="0.2">
      <c r="A43" s="207" t="str">
        <f t="shared" si="11"/>
        <v/>
      </c>
      <c r="B43" s="205" t="str">
        <f t="shared" si="12"/>
        <v/>
      </c>
      <c r="C43" s="206"/>
      <c r="D43" s="207" t="str">
        <f t="shared" si="13"/>
        <v/>
      </c>
      <c r="E43" s="208"/>
      <c r="F43" s="209">
        <f t="shared" si="14"/>
        <v>0</v>
      </c>
      <c r="G43" s="268">
        <f t="shared" si="15"/>
        <v>0</v>
      </c>
    </row>
    <row r="44" spans="1:7" s="212" customFormat="1" ht="24" customHeight="1" x14ac:dyDescent="0.2">
      <c r="A44" s="207" t="str">
        <f t="shared" si="11"/>
        <v/>
      </c>
      <c r="B44" s="205" t="str">
        <f t="shared" si="12"/>
        <v/>
      </c>
      <c r="C44" s="206"/>
      <c r="D44" s="207" t="str">
        <f t="shared" si="13"/>
        <v/>
      </c>
      <c r="E44" s="208"/>
      <c r="F44" s="209">
        <f t="shared" si="14"/>
        <v>0</v>
      </c>
      <c r="G44" s="268">
        <f t="shared" si="15"/>
        <v>0</v>
      </c>
    </row>
    <row r="45" spans="1:7" s="212" customFormat="1" ht="24" customHeight="1" x14ac:dyDescent="0.2">
      <c r="A45" s="207" t="str">
        <f t="shared" si="11"/>
        <v/>
      </c>
      <c r="B45" s="205" t="str">
        <f t="shared" si="12"/>
        <v/>
      </c>
      <c r="C45" s="206"/>
      <c r="D45" s="207" t="str">
        <f t="shared" si="13"/>
        <v/>
      </c>
      <c r="E45" s="208"/>
      <c r="F45" s="209">
        <f t="shared" si="14"/>
        <v>0</v>
      </c>
      <c r="G45" s="268">
        <f t="shared" si="15"/>
        <v>0</v>
      </c>
    </row>
    <row r="46" spans="1:7" s="212" customFormat="1" ht="24" customHeight="1" x14ac:dyDescent="0.2">
      <c r="A46" s="207" t="str">
        <f t="shared" si="11"/>
        <v/>
      </c>
      <c r="B46" s="205" t="str">
        <f t="shared" si="12"/>
        <v/>
      </c>
      <c r="C46" s="206"/>
      <c r="D46" s="207" t="str">
        <f t="shared" si="13"/>
        <v/>
      </c>
      <c r="E46" s="208"/>
      <c r="F46" s="209">
        <f t="shared" si="14"/>
        <v>0</v>
      </c>
      <c r="G46" s="268">
        <f t="shared" si="15"/>
        <v>0</v>
      </c>
    </row>
    <row r="47" spans="1:7" ht="24" customHeight="1" x14ac:dyDescent="0.2">
      <c r="A47" s="272"/>
      <c r="B47" s="88"/>
      <c r="D47" s="88"/>
      <c r="E47" s="89"/>
      <c r="F47" s="255" t="s">
        <v>32</v>
      </c>
      <c r="G47" s="270">
        <f>SUBTOTAL(9,G38:G46)</f>
        <v>0</v>
      </c>
    </row>
    <row r="48" spans="1:7" ht="24" customHeight="1" x14ac:dyDescent="0.2">
      <c r="A48" s="273"/>
      <c r="B48" s="88"/>
      <c r="D48" s="88"/>
      <c r="E48" s="89"/>
      <c r="G48" s="271"/>
    </row>
    <row r="49" spans="1:123" ht="24" customHeight="1" x14ac:dyDescent="0.2">
      <c r="A49" s="274" t="str">
        <f>B7</f>
        <v>1.1.1</v>
      </c>
      <c r="B49" s="275" t="str">
        <f>C7</f>
        <v>Preparación y limpieza de los terrenos.</v>
      </c>
      <c r="C49" s="95"/>
      <c r="D49" s="95" t="s">
        <v>33</v>
      </c>
      <c r="E49" s="96"/>
      <c r="F49" s="277" t="s">
        <v>34</v>
      </c>
      <c r="G49" s="276">
        <f>SUBTOTAL(9,G12:G48)</f>
        <v>0</v>
      </c>
    </row>
    <row r="51" spans="1:123" ht="24" customHeight="1" x14ac:dyDescent="0.2">
      <c r="A51" s="256" t="s">
        <v>36</v>
      </c>
      <c r="B51" s="257"/>
      <c r="C51" s="257"/>
      <c r="D51" s="257"/>
      <c r="E51" s="257"/>
      <c r="F51" s="257"/>
      <c r="G51" s="258"/>
    </row>
    <row r="52" spans="1:123" ht="24" customHeight="1" x14ac:dyDescent="0.2">
      <c r="A52" s="259" t="s">
        <v>601</v>
      </c>
      <c r="B52" s="84" t="str">
        <f>Comitente</f>
        <v>SUBSECRETARIA DE ARQUITECTURA</v>
      </c>
      <c r="C52" s="80"/>
      <c r="D52" s="85"/>
      <c r="E52" s="85"/>
      <c r="F52" s="86"/>
      <c r="G52" s="260"/>
    </row>
    <row r="53" spans="1:123" ht="24" customHeight="1" x14ac:dyDescent="0.2">
      <c r="A53" s="259" t="s">
        <v>602</v>
      </c>
      <c r="B53" s="84">
        <f>Contratista</f>
        <v>0</v>
      </c>
      <c r="C53" s="81"/>
      <c r="D53" s="81"/>
      <c r="E53" s="81"/>
      <c r="F53" s="87"/>
      <c r="G53" s="261"/>
    </row>
    <row r="54" spans="1:123" ht="24" customHeight="1" x14ac:dyDescent="0.2">
      <c r="A54" s="259" t="s">
        <v>23</v>
      </c>
      <c r="B54" s="84" t="str">
        <f>Obra</f>
        <v>Creacion Primaria Bº Cruce de los Andes</v>
      </c>
      <c r="C54" s="81"/>
      <c r="D54" s="81"/>
      <c r="E54" s="81"/>
      <c r="F54" s="87" t="s">
        <v>37</v>
      </c>
      <c r="G54" s="262">
        <f>Fecha_Base</f>
        <v>0</v>
      </c>
    </row>
    <row r="55" spans="1:123" ht="24" customHeight="1" x14ac:dyDescent="0.2">
      <c r="A55" s="263" t="s">
        <v>600</v>
      </c>
      <c r="B55" s="82" t="str">
        <f>Ubicación</f>
        <v>Pocito</v>
      </c>
      <c r="C55" s="82"/>
      <c r="D55" s="88"/>
      <c r="E55" s="89"/>
      <c r="G55" s="264"/>
    </row>
    <row r="56" spans="1:123" ht="24" customHeight="1" x14ac:dyDescent="0.2">
      <c r="A56" s="263" t="s">
        <v>38</v>
      </c>
      <c r="B56" s="91">
        <f>IFERROR(VALUE(LEFT(B57,FIND(".",B57)-1)),"")</f>
        <v>1</v>
      </c>
      <c r="C56" s="83" t="str">
        <f>IFERROR(VLOOKUP(B56,Tabla_CyP,2,FALSE),"")</f>
        <v xml:space="preserve"> TRABAJOS PREPARATORIOS</v>
      </c>
      <c r="E56" s="89"/>
      <c r="G56" s="264"/>
    </row>
    <row r="57" spans="1:123" ht="24" customHeight="1" x14ac:dyDescent="0.2">
      <c r="A57" s="263" t="s">
        <v>24</v>
      </c>
      <c r="B57" s="92" t="str">
        <f>IFERROR(VLOOKUP(COUNTIF($A$1:A57,"ANALISIS DE PRECIOS"),Tabla_NumeroItem,2,FALSE),"")</f>
        <v>1.1.3</v>
      </c>
      <c r="C57" s="83" t="str">
        <f>IFERROR(VLOOKUP(B57,Tabla_CyP,2,FALSE),"")</f>
        <v>Construcción del Obrador, Depósito de materiales, Sanitarios de personal</v>
      </c>
      <c r="D57" s="88"/>
      <c r="E57" s="89"/>
      <c r="F57" s="87" t="s">
        <v>25</v>
      </c>
      <c r="G57" s="265" t="str">
        <f>IFERROR(VLOOKUP(B57,Tabla_CyP,4,FALSE),"")</f>
        <v>Un</v>
      </c>
    </row>
    <row r="58" spans="1:123" ht="24" customHeight="1" x14ac:dyDescent="0.2">
      <c r="A58" s="263"/>
      <c r="B58" s="82"/>
      <c r="D58" s="88"/>
      <c r="E58" s="89"/>
      <c r="G58" s="264"/>
    </row>
    <row r="59" spans="1:123" ht="24" customHeight="1" x14ac:dyDescent="0.2">
      <c r="A59" s="450" t="s">
        <v>506</v>
      </c>
      <c r="B59" s="451"/>
      <c r="C59" s="448" t="s">
        <v>0</v>
      </c>
      <c r="D59" s="448" t="s">
        <v>26</v>
      </c>
      <c r="E59" s="446" t="s">
        <v>27</v>
      </c>
      <c r="F59" s="444" t="s">
        <v>28</v>
      </c>
      <c r="G59" s="444" t="s">
        <v>29</v>
      </c>
    </row>
    <row r="60" spans="1:123" s="88" customFormat="1" ht="24" customHeight="1" x14ac:dyDescent="0.2">
      <c r="A60" s="93" t="s">
        <v>507</v>
      </c>
      <c r="B60" s="93" t="s">
        <v>508</v>
      </c>
      <c r="C60" s="449"/>
      <c r="D60" s="449"/>
      <c r="E60" s="447"/>
      <c r="F60" s="445"/>
      <c r="G60" s="445"/>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6"/>
      <c r="B61" s="94"/>
      <c r="C61" s="132" t="s">
        <v>603</v>
      </c>
      <c r="D61" s="95"/>
      <c r="E61" s="96"/>
      <c r="F61" s="97"/>
      <c r="G61" s="267"/>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8">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8">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8">
        <f t="shared" si="20"/>
        <v>0</v>
      </c>
    </row>
    <row r="65" spans="1:7" s="212" customFormat="1" ht="24" customHeight="1" x14ac:dyDescent="0.2">
      <c r="A65" s="207" t="str">
        <f t="shared" si="16"/>
        <v/>
      </c>
      <c r="B65" s="205" t="str">
        <f t="shared" si="19"/>
        <v/>
      </c>
      <c r="C65" s="206"/>
      <c r="D65" s="207" t="str">
        <f t="shared" si="17"/>
        <v/>
      </c>
      <c r="E65" s="208"/>
      <c r="F65" s="209">
        <f t="shared" si="18"/>
        <v>0</v>
      </c>
      <c r="G65" s="268">
        <f t="shared" si="20"/>
        <v>0</v>
      </c>
    </row>
    <row r="66" spans="1:7" s="212" customFormat="1" ht="24" customHeight="1" x14ac:dyDescent="0.2">
      <c r="A66" s="207" t="str">
        <f t="shared" si="16"/>
        <v/>
      </c>
      <c r="B66" s="205" t="str">
        <f t="shared" si="19"/>
        <v/>
      </c>
      <c r="C66" s="206"/>
      <c r="D66" s="207" t="str">
        <f t="shared" si="17"/>
        <v/>
      </c>
      <c r="E66" s="208"/>
      <c r="F66" s="209">
        <f t="shared" si="18"/>
        <v>0</v>
      </c>
      <c r="G66" s="268">
        <f t="shared" si="20"/>
        <v>0</v>
      </c>
    </row>
    <row r="67" spans="1:7" s="212" customFormat="1" ht="24" customHeight="1" x14ac:dyDescent="0.2">
      <c r="A67" s="207" t="str">
        <f t="shared" si="16"/>
        <v/>
      </c>
      <c r="B67" s="205" t="str">
        <f t="shared" si="19"/>
        <v/>
      </c>
      <c r="C67" s="206"/>
      <c r="D67" s="207" t="str">
        <f t="shared" si="17"/>
        <v/>
      </c>
      <c r="E67" s="208"/>
      <c r="F67" s="209">
        <f t="shared" si="18"/>
        <v>0</v>
      </c>
      <c r="G67" s="268">
        <f t="shared" si="20"/>
        <v>0</v>
      </c>
    </row>
    <row r="68" spans="1:7" s="212" customFormat="1" ht="24" customHeight="1" x14ac:dyDescent="0.2">
      <c r="A68" s="207" t="str">
        <f t="shared" si="16"/>
        <v/>
      </c>
      <c r="B68" s="205" t="str">
        <f t="shared" si="19"/>
        <v/>
      </c>
      <c r="C68" s="206"/>
      <c r="D68" s="207" t="str">
        <f t="shared" si="17"/>
        <v/>
      </c>
      <c r="E68" s="208"/>
      <c r="F68" s="209">
        <f t="shared" si="18"/>
        <v>0</v>
      </c>
      <c r="G68" s="268">
        <f t="shared" si="20"/>
        <v>0</v>
      </c>
    </row>
    <row r="69" spans="1:7" s="212" customFormat="1" ht="24" customHeight="1" x14ac:dyDescent="0.2">
      <c r="A69" s="207" t="str">
        <f t="shared" si="16"/>
        <v/>
      </c>
      <c r="B69" s="205" t="str">
        <f t="shared" si="19"/>
        <v/>
      </c>
      <c r="C69" s="206"/>
      <c r="D69" s="207" t="str">
        <f t="shared" si="17"/>
        <v/>
      </c>
      <c r="E69" s="208"/>
      <c r="F69" s="209">
        <f t="shared" si="18"/>
        <v>0</v>
      </c>
      <c r="G69" s="268">
        <f t="shared" si="20"/>
        <v>0</v>
      </c>
    </row>
    <row r="70" spans="1:7" s="212" customFormat="1" ht="24" customHeight="1" x14ac:dyDescent="0.2">
      <c r="A70" s="207" t="str">
        <f t="shared" si="16"/>
        <v/>
      </c>
      <c r="B70" s="205" t="str">
        <f t="shared" si="19"/>
        <v/>
      </c>
      <c r="C70" s="206"/>
      <c r="D70" s="207" t="str">
        <f t="shared" si="17"/>
        <v/>
      </c>
      <c r="E70" s="208"/>
      <c r="F70" s="209">
        <f t="shared" si="18"/>
        <v>0</v>
      </c>
      <c r="G70" s="268">
        <f t="shared" si="20"/>
        <v>0</v>
      </c>
    </row>
    <row r="71" spans="1:7" s="212" customFormat="1" ht="24" customHeight="1" x14ac:dyDescent="0.2">
      <c r="A71" s="207" t="str">
        <f t="shared" si="16"/>
        <v/>
      </c>
      <c r="B71" s="205" t="str">
        <f t="shared" si="19"/>
        <v/>
      </c>
      <c r="C71" s="206"/>
      <c r="D71" s="207" t="str">
        <f t="shared" si="17"/>
        <v/>
      </c>
      <c r="E71" s="208"/>
      <c r="F71" s="209">
        <f t="shared" si="18"/>
        <v>0</v>
      </c>
      <c r="G71" s="268">
        <f t="shared" si="20"/>
        <v>0</v>
      </c>
    </row>
    <row r="72" spans="1:7" s="212" customFormat="1" ht="24" customHeight="1" x14ac:dyDescent="0.2">
      <c r="A72" s="207" t="str">
        <f t="shared" si="16"/>
        <v/>
      </c>
      <c r="B72" s="205" t="str">
        <f t="shared" si="19"/>
        <v/>
      </c>
      <c r="C72" s="206"/>
      <c r="D72" s="207" t="str">
        <f t="shared" si="17"/>
        <v/>
      </c>
      <c r="E72" s="208"/>
      <c r="F72" s="209">
        <f t="shared" si="18"/>
        <v>0</v>
      </c>
      <c r="G72" s="268">
        <f t="shared" si="20"/>
        <v>0</v>
      </c>
    </row>
    <row r="73" spans="1:7" s="212" customFormat="1" ht="24" customHeight="1" x14ac:dyDescent="0.2">
      <c r="A73" s="207" t="str">
        <f t="shared" si="16"/>
        <v/>
      </c>
      <c r="B73" s="205" t="str">
        <f t="shared" si="19"/>
        <v/>
      </c>
      <c r="C73" s="206"/>
      <c r="D73" s="207" t="str">
        <f t="shared" si="17"/>
        <v/>
      </c>
      <c r="E73" s="208"/>
      <c r="F73" s="209">
        <f t="shared" si="18"/>
        <v>0</v>
      </c>
      <c r="G73" s="268">
        <f t="shared" si="20"/>
        <v>0</v>
      </c>
    </row>
    <row r="74" spans="1:7" s="212" customFormat="1" ht="24" customHeight="1" x14ac:dyDescent="0.2">
      <c r="A74" s="207" t="str">
        <f t="shared" si="16"/>
        <v/>
      </c>
      <c r="B74" s="205" t="str">
        <f t="shared" si="19"/>
        <v/>
      </c>
      <c r="C74" s="206"/>
      <c r="D74" s="207" t="str">
        <f t="shared" si="17"/>
        <v/>
      </c>
      <c r="E74" s="208"/>
      <c r="F74" s="209">
        <f t="shared" si="18"/>
        <v>0</v>
      </c>
      <c r="G74" s="268">
        <f t="shared" si="20"/>
        <v>0</v>
      </c>
    </row>
    <row r="75" spans="1:7" s="212" customFormat="1" ht="24" customHeight="1" x14ac:dyDescent="0.2">
      <c r="A75" s="207" t="str">
        <f t="shared" si="16"/>
        <v/>
      </c>
      <c r="B75" s="205" t="str">
        <f t="shared" si="19"/>
        <v/>
      </c>
      <c r="C75" s="206"/>
      <c r="D75" s="207" t="str">
        <f t="shared" si="17"/>
        <v/>
      </c>
      <c r="E75" s="208"/>
      <c r="F75" s="210">
        <f t="shared" si="18"/>
        <v>0</v>
      </c>
      <c r="G75" s="268">
        <f t="shared" si="20"/>
        <v>0</v>
      </c>
    </row>
    <row r="76" spans="1:7" ht="24" customHeight="1" x14ac:dyDescent="0.2">
      <c r="A76" s="269"/>
      <c r="D76" s="88"/>
      <c r="E76" s="89"/>
      <c r="F76" s="255" t="s">
        <v>30</v>
      </c>
      <c r="G76" s="270">
        <f>SUBTOTAL(9,G62:G75)</f>
        <v>0</v>
      </c>
    </row>
    <row r="77" spans="1:7" ht="24" customHeight="1" x14ac:dyDescent="0.2">
      <c r="A77" s="269"/>
      <c r="C77" s="98" t="s">
        <v>604</v>
      </c>
      <c r="D77" s="88"/>
      <c r="E77" s="89"/>
      <c r="G77" s="271"/>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8">
        <f>ROUND(E78*F78,2)</f>
        <v>0</v>
      </c>
    </row>
    <row r="79" spans="1:7" s="212" customFormat="1" ht="24" customHeight="1" x14ac:dyDescent="0.2">
      <c r="A79" s="207" t="str">
        <f t="shared" si="21"/>
        <v/>
      </c>
      <c r="B79" s="205">
        <f t="shared" si="22"/>
        <v>0</v>
      </c>
      <c r="C79" s="206"/>
      <c r="D79" s="207" t="str">
        <f t="shared" si="23"/>
        <v/>
      </c>
      <c r="E79" s="208"/>
      <c r="F79" s="211">
        <f t="shared" si="24"/>
        <v>0</v>
      </c>
      <c r="G79" s="268">
        <f>ROUND(E79*F79,2)</f>
        <v>0</v>
      </c>
    </row>
    <row r="80" spans="1:7" s="212" customFormat="1" ht="24" customHeight="1" x14ac:dyDescent="0.2">
      <c r="A80" s="207" t="str">
        <f t="shared" si="21"/>
        <v/>
      </c>
      <c r="B80" s="205">
        <f t="shared" si="22"/>
        <v>0</v>
      </c>
      <c r="C80" s="206"/>
      <c r="D80" s="207" t="str">
        <f t="shared" si="23"/>
        <v/>
      </c>
      <c r="E80" s="208"/>
      <c r="F80" s="211">
        <f t="shared" si="24"/>
        <v>0</v>
      </c>
      <c r="G80" s="268">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8">
        <f t="shared" si="25"/>
        <v>0</v>
      </c>
    </row>
    <row r="82" spans="1:7" s="212" customFormat="1" ht="24" customHeight="1" x14ac:dyDescent="0.2">
      <c r="A82" s="207" t="str">
        <f t="shared" si="21"/>
        <v/>
      </c>
      <c r="B82" s="205">
        <f t="shared" si="22"/>
        <v>0</v>
      </c>
      <c r="C82" s="206"/>
      <c r="D82" s="207" t="str">
        <f t="shared" si="23"/>
        <v/>
      </c>
      <c r="E82" s="208"/>
      <c r="F82" s="209">
        <f t="shared" si="24"/>
        <v>0</v>
      </c>
      <c r="G82" s="268">
        <f t="shared" si="25"/>
        <v>0</v>
      </c>
    </row>
    <row r="83" spans="1:7" s="212" customFormat="1" ht="24" customHeight="1" x14ac:dyDescent="0.2">
      <c r="A83" s="207" t="str">
        <f t="shared" si="21"/>
        <v/>
      </c>
      <c r="B83" s="205">
        <f t="shared" si="22"/>
        <v>0</v>
      </c>
      <c r="C83" s="206"/>
      <c r="D83" s="207" t="str">
        <f t="shared" si="23"/>
        <v/>
      </c>
      <c r="E83" s="208"/>
      <c r="F83" s="209">
        <f t="shared" si="24"/>
        <v>0</v>
      </c>
      <c r="G83" s="268">
        <f t="shared" si="25"/>
        <v>0</v>
      </c>
    </row>
    <row r="84" spans="1:7" s="212" customFormat="1" ht="24" customHeight="1" x14ac:dyDescent="0.2">
      <c r="A84" s="207" t="str">
        <f t="shared" si="21"/>
        <v/>
      </c>
      <c r="B84" s="205">
        <f t="shared" si="22"/>
        <v>0</v>
      </c>
      <c r="C84" s="206"/>
      <c r="D84" s="207" t="str">
        <f t="shared" si="23"/>
        <v/>
      </c>
      <c r="E84" s="208"/>
      <c r="F84" s="209">
        <f t="shared" si="24"/>
        <v>0</v>
      </c>
      <c r="G84" s="268">
        <f t="shared" si="25"/>
        <v>0</v>
      </c>
    </row>
    <row r="85" spans="1:7" s="212" customFormat="1" ht="24" customHeight="1" x14ac:dyDescent="0.2">
      <c r="A85" s="207" t="str">
        <f t="shared" si="21"/>
        <v/>
      </c>
      <c r="B85" s="205">
        <f t="shared" si="22"/>
        <v>0</v>
      </c>
      <c r="C85" s="206"/>
      <c r="D85" s="207" t="str">
        <f t="shared" si="23"/>
        <v/>
      </c>
      <c r="E85" s="208"/>
      <c r="F85" s="209">
        <f t="shared" si="24"/>
        <v>0</v>
      </c>
      <c r="G85" s="268">
        <f t="shared" si="25"/>
        <v>0</v>
      </c>
    </row>
    <row r="86" spans="1:7" ht="24" customHeight="1" x14ac:dyDescent="0.2">
      <c r="A86" s="269"/>
      <c r="D86" s="88"/>
      <c r="E86" s="89"/>
      <c r="F86" s="255" t="s">
        <v>31</v>
      </c>
      <c r="G86" s="270">
        <f>SUBTOTAL(9,G78:G85)</f>
        <v>0</v>
      </c>
    </row>
    <row r="87" spans="1:7" ht="24" customHeight="1" x14ac:dyDescent="0.2">
      <c r="A87" s="269"/>
      <c r="C87" s="98" t="s">
        <v>605</v>
      </c>
      <c r="D87" s="88"/>
      <c r="E87" s="89"/>
      <c r="G87" s="271"/>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8">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8">
        <f t="shared" si="30"/>
        <v>0</v>
      </c>
    </row>
    <row r="90" spans="1:7" s="212" customFormat="1" ht="24" customHeight="1" x14ac:dyDescent="0.2">
      <c r="A90" s="207" t="str">
        <f t="shared" si="26"/>
        <v/>
      </c>
      <c r="B90" s="205" t="str">
        <f t="shared" si="27"/>
        <v/>
      </c>
      <c r="C90" s="206"/>
      <c r="D90" s="207" t="str">
        <f t="shared" si="28"/>
        <v/>
      </c>
      <c r="E90" s="208"/>
      <c r="F90" s="209">
        <f t="shared" si="29"/>
        <v>0</v>
      </c>
      <c r="G90" s="268">
        <f t="shared" si="30"/>
        <v>0</v>
      </c>
    </row>
    <row r="91" spans="1:7" s="212" customFormat="1" ht="24" customHeight="1" x14ac:dyDescent="0.2">
      <c r="A91" s="207" t="str">
        <f t="shared" si="26"/>
        <v/>
      </c>
      <c r="B91" s="205" t="str">
        <f t="shared" si="27"/>
        <v/>
      </c>
      <c r="C91" s="206"/>
      <c r="D91" s="207" t="str">
        <f t="shared" si="28"/>
        <v/>
      </c>
      <c r="E91" s="208"/>
      <c r="F91" s="209">
        <f t="shared" si="29"/>
        <v>0</v>
      </c>
      <c r="G91" s="268">
        <f t="shared" si="30"/>
        <v>0</v>
      </c>
    </row>
    <row r="92" spans="1:7" s="212" customFormat="1" ht="24" customHeight="1" x14ac:dyDescent="0.2">
      <c r="A92" s="207" t="str">
        <f t="shared" si="26"/>
        <v/>
      </c>
      <c r="B92" s="205" t="str">
        <f t="shared" si="27"/>
        <v/>
      </c>
      <c r="C92" s="206"/>
      <c r="D92" s="207" t="str">
        <f t="shared" si="28"/>
        <v/>
      </c>
      <c r="E92" s="208"/>
      <c r="F92" s="209">
        <f t="shared" si="29"/>
        <v>0</v>
      </c>
      <c r="G92" s="268">
        <f t="shared" si="30"/>
        <v>0</v>
      </c>
    </row>
    <row r="93" spans="1:7" s="212" customFormat="1" ht="24" customHeight="1" x14ac:dyDescent="0.2">
      <c r="A93" s="207" t="str">
        <f t="shared" si="26"/>
        <v/>
      </c>
      <c r="B93" s="205" t="str">
        <f t="shared" si="27"/>
        <v/>
      </c>
      <c r="C93" s="206"/>
      <c r="D93" s="207" t="str">
        <f t="shared" si="28"/>
        <v/>
      </c>
      <c r="E93" s="208"/>
      <c r="F93" s="209">
        <f t="shared" si="29"/>
        <v>0</v>
      </c>
      <c r="G93" s="268">
        <f t="shared" si="30"/>
        <v>0</v>
      </c>
    </row>
    <row r="94" spans="1:7" s="212" customFormat="1" ht="24" customHeight="1" x14ac:dyDescent="0.2">
      <c r="A94" s="207" t="str">
        <f t="shared" si="26"/>
        <v/>
      </c>
      <c r="B94" s="205" t="str">
        <f t="shared" si="27"/>
        <v/>
      </c>
      <c r="C94" s="206"/>
      <c r="D94" s="207" t="str">
        <f t="shared" si="28"/>
        <v/>
      </c>
      <c r="E94" s="208"/>
      <c r="F94" s="209">
        <f t="shared" si="29"/>
        <v>0</v>
      </c>
      <c r="G94" s="268">
        <f t="shared" si="30"/>
        <v>0</v>
      </c>
    </row>
    <row r="95" spans="1:7" s="212" customFormat="1" ht="24" customHeight="1" x14ac:dyDescent="0.2">
      <c r="A95" s="207" t="str">
        <f t="shared" si="26"/>
        <v/>
      </c>
      <c r="B95" s="205" t="str">
        <f t="shared" si="27"/>
        <v/>
      </c>
      <c r="C95" s="206"/>
      <c r="D95" s="207" t="str">
        <f t="shared" si="28"/>
        <v/>
      </c>
      <c r="E95" s="208"/>
      <c r="F95" s="209">
        <f t="shared" si="29"/>
        <v>0</v>
      </c>
      <c r="G95" s="268">
        <f t="shared" si="30"/>
        <v>0</v>
      </c>
    </row>
    <row r="96" spans="1:7" s="212" customFormat="1" ht="24" customHeight="1" x14ac:dyDescent="0.2">
      <c r="A96" s="207" t="str">
        <f t="shared" si="26"/>
        <v/>
      </c>
      <c r="B96" s="205" t="str">
        <f t="shared" si="27"/>
        <v/>
      </c>
      <c r="C96" s="206"/>
      <c r="D96" s="207" t="str">
        <f t="shared" si="28"/>
        <v/>
      </c>
      <c r="E96" s="208"/>
      <c r="F96" s="209">
        <f t="shared" si="29"/>
        <v>0</v>
      </c>
      <c r="G96" s="268">
        <f t="shared" si="30"/>
        <v>0</v>
      </c>
    </row>
    <row r="97" spans="1:123" ht="24" customHeight="1" x14ac:dyDescent="0.2">
      <c r="A97" s="272"/>
      <c r="B97" s="88"/>
      <c r="D97" s="88"/>
      <c r="E97" s="89"/>
      <c r="F97" s="255" t="s">
        <v>32</v>
      </c>
      <c r="G97" s="270">
        <f>SUBTOTAL(9,G88:G96)</f>
        <v>0</v>
      </c>
    </row>
    <row r="98" spans="1:123" ht="24" customHeight="1" x14ac:dyDescent="0.2">
      <c r="A98" s="273"/>
      <c r="B98" s="88"/>
      <c r="D98" s="88"/>
      <c r="E98" s="89"/>
      <c r="G98" s="271"/>
    </row>
    <row r="99" spans="1:123" ht="24" customHeight="1" x14ac:dyDescent="0.2">
      <c r="A99" s="274" t="str">
        <f>B57</f>
        <v>1.1.3</v>
      </c>
      <c r="B99" s="275" t="str">
        <f>C57</f>
        <v>Construcción del Obrador, Depósito de materiales, Sanitarios de personal</v>
      </c>
      <c r="C99" s="95"/>
      <c r="D99" s="95" t="s">
        <v>33</v>
      </c>
      <c r="E99" s="96"/>
      <c r="F99" s="277" t="s">
        <v>34</v>
      </c>
      <c r="G99" s="276">
        <f>SUBTOTAL(9,G62:G98)</f>
        <v>0</v>
      </c>
    </row>
    <row r="101" spans="1:123" ht="24" customHeight="1" x14ac:dyDescent="0.2">
      <c r="A101" s="256" t="s">
        <v>36</v>
      </c>
      <c r="B101" s="257"/>
      <c r="C101" s="257"/>
      <c r="D101" s="257"/>
      <c r="E101" s="257"/>
      <c r="F101" s="257"/>
      <c r="G101" s="258"/>
    </row>
    <row r="102" spans="1:123" ht="24" customHeight="1" x14ac:dyDescent="0.2">
      <c r="A102" s="259" t="s">
        <v>601</v>
      </c>
      <c r="B102" s="84" t="str">
        <f>Comitente</f>
        <v>SUBSECRETARIA DE ARQUITECTURA</v>
      </c>
      <c r="C102" s="80"/>
      <c r="D102" s="85"/>
      <c r="E102" s="85"/>
      <c r="F102" s="86"/>
      <c r="G102" s="260"/>
    </row>
    <row r="103" spans="1:123" ht="24" customHeight="1" x14ac:dyDescent="0.2">
      <c r="A103" s="259" t="s">
        <v>602</v>
      </c>
      <c r="B103" s="84">
        <f>Contratista</f>
        <v>0</v>
      </c>
      <c r="C103" s="81"/>
      <c r="D103" s="81"/>
      <c r="E103" s="81"/>
      <c r="F103" s="87"/>
      <c r="G103" s="261"/>
    </row>
    <row r="104" spans="1:123" ht="24" customHeight="1" x14ac:dyDescent="0.2">
      <c r="A104" s="259" t="s">
        <v>23</v>
      </c>
      <c r="B104" s="84" t="str">
        <f>Obra</f>
        <v>Creacion Primaria Bº Cruce de los Andes</v>
      </c>
      <c r="C104" s="81"/>
      <c r="D104" s="81"/>
      <c r="E104" s="81"/>
      <c r="F104" s="87" t="s">
        <v>37</v>
      </c>
      <c r="G104" s="262">
        <f>Fecha_Base</f>
        <v>0</v>
      </c>
    </row>
    <row r="105" spans="1:123" ht="24" customHeight="1" x14ac:dyDescent="0.2">
      <c r="A105" s="263" t="s">
        <v>600</v>
      </c>
      <c r="B105" s="82" t="str">
        <f>Ubicación</f>
        <v>Pocito</v>
      </c>
      <c r="C105" s="82"/>
      <c r="D105" s="88"/>
      <c r="E105" s="89"/>
      <c r="G105" s="264"/>
    </row>
    <row r="106" spans="1:123" ht="24" customHeight="1" x14ac:dyDescent="0.2">
      <c r="A106" s="263" t="s">
        <v>38</v>
      </c>
      <c r="B106" s="91">
        <f>IFERROR(VALUE(LEFT(B107,FIND(".",B107)-1)),"")</f>
        <v>1</v>
      </c>
      <c r="C106" s="83" t="str">
        <f>IFERROR(VLOOKUP(B106,Tabla_CyP,2,FALSE),"")</f>
        <v xml:space="preserve"> TRABAJOS PREPARATORIOS</v>
      </c>
      <c r="E106" s="89"/>
      <c r="G106" s="264"/>
    </row>
    <row r="107" spans="1:123" ht="24" customHeight="1" x14ac:dyDescent="0.2">
      <c r="A107" s="263" t="s">
        <v>24</v>
      </c>
      <c r="B107" s="92" t="str">
        <f>IFERROR(VLOOKUP(COUNTIF($A$1:A107,"ANALISIS DE PRECIOS"),Tabla_NumeroItem,2,FALSE),"")</f>
        <v>1.1.4</v>
      </c>
      <c r="C107" s="83" t="str">
        <f>IFERROR(VLOOKUP(B107,Tabla_CyP,2,FALSE),"")</f>
        <v>Provisión y colocación del Cartel de Obra</v>
      </c>
      <c r="D107" s="88"/>
      <c r="E107" s="89"/>
      <c r="F107" s="87" t="s">
        <v>25</v>
      </c>
      <c r="G107" s="265" t="str">
        <f>IFERROR(VLOOKUP(B107,Tabla_CyP,4,FALSE),"")</f>
        <v xml:space="preserve">Un </v>
      </c>
    </row>
    <row r="108" spans="1:123" ht="24" customHeight="1" x14ac:dyDescent="0.2">
      <c r="A108" s="263"/>
      <c r="B108" s="82"/>
      <c r="D108" s="88"/>
      <c r="E108" s="89"/>
      <c r="G108" s="264"/>
    </row>
    <row r="109" spans="1:123" ht="24" customHeight="1" x14ac:dyDescent="0.2">
      <c r="A109" s="450" t="s">
        <v>506</v>
      </c>
      <c r="B109" s="451"/>
      <c r="C109" s="448" t="s">
        <v>0</v>
      </c>
      <c r="D109" s="448" t="s">
        <v>26</v>
      </c>
      <c r="E109" s="446" t="s">
        <v>27</v>
      </c>
      <c r="F109" s="444" t="s">
        <v>28</v>
      </c>
      <c r="G109" s="444" t="s">
        <v>29</v>
      </c>
    </row>
    <row r="110" spans="1:123" s="88" customFormat="1" ht="24" customHeight="1" x14ac:dyDescent="0.2">
      <c r="A110" s="93" t="s">
        <v>507</v>
      </c>
      <c r="B110" s="93" t="s">
        <v>508</v>
      </c>
      <c r="C110" s="449"/>
      <c r="D110" s="449"/>
      <c r="E110" s="447"/>
      <c r="F110" s="445"/>
      <c r="G110" s="445"/>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6"/>
      <c r="B111" s="94"/>
      <c r="C111" s="132" t="s">
        <v>603</v>
      </c>
      <c r="D111" s="95"/>
      <c r="E111" s="96"/>
      <c r="F111" s="97"/>
      <c r="G111" s="267"/>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8">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8">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8">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8">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8">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8">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8">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8">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8">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8">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8">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8">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8">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8">
        <f t="shared" si="35"/>
        <v>0</v>
      </c>
    </row>
    <row r="126" spans="1:7" ht="24" customHeight="1" x14ac:dyDescent="0.2">
      <c r="A126" s="269"/>
      <c r="D126" s="88"/>
      <c r="E126" s="89"/>
      <c r="F126" s="255" t="s">
        <v>30</v>
      </c>
      <c r="G126" s="270">
        <f>SUBTOTAL(9,G112:G125)</f>
        <v>0</v>
      </c>
    </row>
    <row r="127" spans="1:7" ht="24" customHeight="1" x14ac:dyDescent="0.2">
      <c r="A127" s="269"/>
      <c r="C127" s="98" t="s">
        <v>604</v>
      </c>
      <c r="D127" s="88"/>
      <c r="E127" s="89"/>
      <c r="G127" s="271"/>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8">
        <f>ROUND(E128*F128,2)</f>
        <v>0</v>
      </c>
    </row>
    <row r="129" spans="1:7" s="212" customFormat="1" ht="24" customHeight="1" x14ac:dyDescent="0.2">
      <c r="A129" s="207" t="str">
        <f t="shared" si="36"/>
        <v/>
      </c>
      <c r="B129" s="205">
        <f t="shared" si="37"/>
        <v>0</v>
      </c>
      <c r="C129" s="206"/>
      <c r="D129" s="207" t="str">
        <f t="shared" si="38"/>
        <v/>
      </c>
      <c r="E129" s="208"/>
      <c r="F129" s="211">
        <f t="shared" si="39"/>
        <v>0</v>
      </c>
      <c r="G129" s="268">
        <f>ROUND(E129*F129,2)</f>
        <v>0</v>
      </c>
    </row>
    <row r="130" spans="1:7" s="212" customFormat="1" ht="24" customHeight="1" x14ac:dyDescent="0.2">
      <c r="A130" s="207" t="str">
        <f t="shared" si="36"/>
        <v/>
      </c>
      <c r="B130" s="205">
        <f t="shared" si="37"/>
        <v>0</v>
      </c>
      <c r="C130" s="206"/>
      <c r="D130" s="207" t="str">
        <f t="shared" si="38"/>
        <v/>
      </c>
      <c r="E130" s="208"/>
      <c r="F130" s="211">
        <f t="shared" si="39"/>
        <v>0</v>
      </c>
      <c r="G130" s="268">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8">
        <f t="shared" si="40"/>
        <v>0</v>
      </c>
    </row>
    <row r="132" spans="1:7" s="212" customFormat="1" ht="24" customHeight="1" x14ac:dyDescent="0.2">
      <c r="A132" s="207" t="str">
        <f t="shared" si="36"/>
        <v/>
      </c>
      <c r="B132" s="205">
        <f t="shared" si="37"/>
        <v>0</v>
      </c>
      <c r="C132" s="206"/>
      <c r="D132" s="207" t="str">
        <f t="shared" si="38"/>
        <v/>
      </c>
      <c r="E132" s="208"/>
      <c r="F132" s="209">
        <f t="shared" si="39"/>
        <v>0</v>
      </c>
      <c r="G132" s="268">
        <f t="shared" si="40"/>
        <v>0</v>
      </c>
    </row>
    <row r="133" spans="1:7" s="212" customFormat="1" ht="24" customHeight="1" x14ac:dyDescent="0.2">
      <c r="A133" s="207" t="str">
        <f t="shared" si="36"/>
        <v/>
      </c>
      <c r="B133" s="205">
        <f t="shared" si="37"/>
        <v>0</v>
      </c>
      <c r="C133" s="206"/>
      <c r="D133" s="207" t="str">
        <f t="shared" si="38"/>
        <v/>
      </c>
      <c r="E133" s="208"/>
      <c r="F133" s="209">
        <f t="shared" si="39"/>
        <v>0</v>
      </c>
      <c r="G133" s="268">
        <f t="shared" si="40"/>
        <v>0</v>
      </c>
    </row>
    <row r="134" spans="1:7" s="212" customFormat="1" ht="24" customHeight="1" x14ac:dyDescent="0.2">
      <c r="A134" s="207" t="str">
        <f t="shared" si="36"/>
        <v/>
      </c>
      <c r="B134" s="205">
        <f t="shared" si="37"/>
        <v>0</v>
      </c>
      <c r="C134" s="206"/>
      <c r="D134" s="207" t="str">
        <f t="shared" si="38"/>
        <v/>
      </c>
      <c r="E134" s="208"/>
      <c r="F134" s="209">
        <f t="shared" si="39"/>
        <v>0</v>
      </c>
      <c r="G134" s="268">
        <f t="shared" si="40"/>
        <v>0</v>
      </c>
    </row>
    <row r="135" spans="1:7" s="212" customFormat="1" ht="24" customHeight="1" x14ac:dyDescent="0.2">
      <c r="A135" s="207" t="str">
        <f t="shared" si="36"/>
        <v/>
      </c>
      <c r="B135" s="205">
        <f t="shared" si="37"/>
        <v>0</v>
      </c>
      <c r="C135" s="206"/>
      <c r="D135" s="207" t="str">
        <f t="shared" si="38"/>
        <v/>
      </c>
      <c r="E135" s="208"/>
      <c r="F135" s="209">
        <f t="shared" si="39"/>
        <v>0</v>
      </c>
      <c r="G135" s="268">
        <f t="shared" si="40"/>
        <v>0</v>
      </c>
    </row>
    <row r="136" spans="1:7" ht="24" customHeight="1" x14ac:dyDescent="0.2">
      <c r="A136" s="269"/>
      <c r="D136" s="88"/>
      <c r="E136" s="89"/>
      <c r="F136" s="255" t="s">
        <v>31</v>
      </c>
      <c r="G136" s="270">
        <f>SUBTOTAL(9,G128:G135)</f>
        <v>0</v>
      </c>
    </row>
    <row r="137" spans="1:7" ht="24" customHeight="1" x14ac:dyDescent="0.2">
      <c r="A137" s="269"/>
      <c r="C137" s="98" t="s">
        <v>605</v>
      </c>
      <c r="D137" s="88"/>
      <c r="E137" s="89"/>
      <c r="G137" s="271"/>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8">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8">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8">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8">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8">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8">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8">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8">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8">
        <f t="shared" si="45"/>
        <v>0</v>
      </c>
    </row>
    <row r="147" spans="1:123" ht="24" customHeight="1" x14ac:dyDescent="0.2">
      <c r="A147" s="272"/>
      <c r="B147" s="88"/>
      <c r="D147" s="88"/>
      <c r="E147" s="89"/>
      <c r="F147" s="255" t="s">
        <v>32</v>
      </c>
      <c r="G147" s="270">
        <f>SUBTOTAL(9,G138:G146)</f>
        <v>0</v>
      </c>
    </row>
    <row r="148" spans="1:123" ht="24" customHeight="1" x14ac:dyDescent="0.2">
      <c r="A148" s="273"/>
      <c r="B148" s="88"/>
      <c r="D148" s="88"/>
      <c r="E148" s="89"/>
      <c r="G148" s="271"/>
    </row>
    <row r="149" spans="1:123" ht="24" customHeight="1" x14ac:dyDescent="0.2">
      <c r="A149" s="274" t="str">
        <f>B107</f>
        <v>1.1.4</v>
      </c>
      <c r="B149" s="275" t="str">
        <f>C107</f>
        <v>Provisión y colocación del Cartel de Obra</v>
      </c>
      <c r="C149" s="95"/>
      <c r="D149" s="95" t="s">
        <v>33</v>
      </c>
      <c r="E149" s="96"/>
      <c r="F149" s="277" t="s">
        <v>34</v>
      </c>
      <c r="G149" s="276">
        <f>SUBTOTAL(9,G112:G148)</f>
        <v>0</v>
      </c>
    </row>
    <row r="151" spans="1:123" ht="24" customHeight="1" x14ac:dyDescent="0.2">
      <c r="A151" s="256" t="s">
        <v>36</v>
      </c>
      <c r="B151" s="257"/>
      <c r="C151" s="257"/>
      <c r="D151" s="257"/>
      <c r="E151" s="257"/>
      <c r="F151" s="257"/>
      <c r="G151" s="258"/>
    </row>
    <row r="152" spans="1:123" ht="24" customHeight="1" x14ac:dyDescent="0.2">
      <c r="A152" s="259" t="s">
        <v>601</v>
      </c>
      <c r="B152" s="84" t="str">
        <f>Comitente</f>
        <v>SUBSECRETARIA DE ARQUITECTURA</v>
      </c>
      <c r="C152" s="80"/>
      <c r="D152" s="85"/>
      <c r="E152" s="85"/>
      <c r="F152" s="86"/>
      <c r="G152" s="260"/>
    </row>
    <row r="153" spans="1:123" ht="24" customHeight="1" x14ac:dyDescent="0.2">
      <c r="A153" s="259" t="s">
        <v>602</v>
      </c>
      <c r="B153" s="84">
        <f>Contratista</f>
        <v>0</v>
      </c>
      <c r="C153" s="81"/>
      <c r="D153" s="81"/>
      <c r="E153" s="81"/>
      <c r="F153" s="87"/>
      <c r="G153" s="261"/>
    </row>
    <row r="154" spans="1:123" ht="24" customHeight="1" x14ac:dyDescent="0.2">
      <c r="A154" s="259" t="s">
        <v>23</v>
      </c>
      <c r="B154" s="84" t="str">
        <f>Obra</f>
        <v>Creacion Primaria Bº Cruce de los Andes</v>
      </c>
      <c r="C154" s="81"/>
      <c r="D154" s="81"/>
      <c r="E154" s="81"/>
      <c r="F154" s="87" t="s">
        <v>37</v>
      </c>
      <c r="G154" s="262">
        <f>Fecha_Base</f>
        <v>0</v>
      </c>
    </row>
    <row r="155" spans="1:123" ht="24" customHeight="1" x14ac:dyDescent="0.2">
      <c r="A155" s="263" t="s">
        <v>600</v>
      </c>
      <c r="B155" s="82" t="str">
        <f>Ubicación</f>
        <v>Pocito</v>
      </c>
      <c r="C155" s="82"/>
      <c r="D155" s="88"/>
      <c r="E155" s="89"/>
      <c r="G155" s="264"/>
    </row>
    <row r="156" spans="1:123" ht="24" customHeight="1" x14ac:dyDescent="0.2">
      <c r="A156" s="263" t="s">
        <v>38</v>
      </c>
      <c r="B156" s="91">
        <f>IFERROR(VALUE(LEFT(B157,FIND(".",B157)-1)),"")</f>
        <v>1</v>
      </c>
      <c r="C156" s="83" t="str">
        <f>IFERROR(VLOOKUP(B156,Tabla_CyP,2,FALSE),"")</f>
        <v xml:space="preserve"> TRABAJOS PREPARATORIOS</v>
      </c>
      <c r="E156" s="89"/>
      <c r="G156" s="264"/>
    </row>
    <row r="157" spans="1:123" ht="24" customHeight="1" x14ac:dyDescent="0.2">
      <c r="A157" s="263" t="s">
        <v>24</v>
      </c>
      <c r="B157" s="92" t="str">
        <f>IFERROR(VLOOKUP(COUNTIF($A$1:A157,"ANALISIS DE PRECIOS"),Tabla_NumeroItem,2,FALSE),"")</f>
        <v>1.2.1</v>
      </c>
      <c r="C157" s="83" t="str">
        <f>IFERROR(VLOOKUP(B157,Tabla_CyP,2,FALSE),"")</f>
        <v>Replanteo de la Obra</v>
      </c>
      <c r="D157" s="88"/>
      <c r="E157" s="89"/>
      <c r="F157" s="87" t="s">
        <v>25</v>
      </c>
      <c r="G157" s="265" t="str">
        <f>IFERROR(VLOOKUP(B157,Tabla_CyP,4,FALSE),"")</f>
        <v>m2</v>
      </c>
    </row>
    <row r="158" spans="1:123" ht="24" customHeight="1" x14ac:dyDescent="0.2">
      <c r="A158" s="263"/>
      <c r="B158" s="82"/>
      <c r="D158" s="88"/>
      <c r="E158" s="89"/>
      <c r="G158" s="264"/>
    </row>
    <row r="159" spans="1:123" ht="24" customHeight="1" x14ac:dyDescent="0.2">
      <c r="A159" s="450" t="s">
        <v>506</v>
      </c>
      <c r="B159" s="451"/>
      <c r="C159" s="448" t="s">
        <v>0</v>
      </c>
      <c r="D159" s="448" t="s">
        <v>26</v>
      </c>
      <c r="E159" s="446" t="s">
        <v>27</v>
      </c>
      <c r="F159" s="444" t="s">
        <v>28</v>
      </c>
      <c r="G159" s="444" t="s">
        <v>29</v>
      </c>
    </row>
    <row r="160" spans="1:123" s="88" customFormat="1" ht="24" customHeight="1" x14ac:dyDescent="0.2">
      <c r="A160" s="93" t="s">
        <v>507</v>
      </c>
      <c r="B160" s="93" t="s">
        <v>508</v>
      </c>
      <c r="C160" s="449"/>
      <c r="D160" s="449"/>
      <c r="E160" s="447"/>
      <c r="F160" s="445"/>
      <c r="G160" s="445"/>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6"/>
      <c r="B161" s="94"/>
      <c r="C161" s="132" t="s">
        <v>603</v>
      </c>
      <c r="D161" s="95"/>
      <c r="E161" s="96"/>
      <c r="F161" s="97"/>
      <c r="G161" s="267"/>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8">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8">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8">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8">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8">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8">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8">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8">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8">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8">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8">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8">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8">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8">
        <f t="shared" si="50"/>
        <v>0</v>
      </c>
    </row>
    <row r="176" spans="1:7" ht="24" customHeight="1" x14ac:dyDescent="0.2">
      <c r="A176" s="269"/>
      <c r="D176" s="88"/>
      <c r="E176" s="89"/>
      <c r="F176" s="255" t="s">
        <v>30</v>
      </c>
      <c r="G176" s="270">
        <f>SUBTOTAL(9,G162:G175)</f>
        <v>0</v>
      </c>
    </row>
    <row r="177" spans="1:7" ht="24" customHeight="1" x14ac:dyDescent="0.2">
      <c r="A177" s="269"/>
      <c r="C177" s="98" t="s">
        <v>604</v>
      </c>
      <c r="D177" s="88"/>
      <c r="E177" s="89"/>
      <c r="G177" s="271"/>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8">
        <f>ROUND(E178*F178,2)</f>
        <v>0</v>
      </c>
    </row>
    <row r="179" spans="1:7" s="212" customFormat="1" ht="24" customHeight="1" x14ac:dyDescent="0.2">
      <c r="A179" s="207" t="str">
        <f t="shared" si="51"/>
        <v/>
      </c>
      <c r="B179" s="205">
        <f t="shared" si="52"/>
        <v>0</v>
      </c>
      <c r="C179" s="206"/>
      <c r="D179" s="207" t="str">
        <f t="shared" si="53"/>
        <v/>
      </c>
      <c r="E179" s="208"/>
      <c r="F179" s="211">
        <f t="shared" si="54"/>
        <v>0</v>
      </c>
      <c r="G179" s="268">
        <f>ROUND(E179*F179,2)</f>
        <v>0</v>
      </c>
    </row>
    <row r="180" spans="1:7" s="212" customFormat="1" ht="24" customHeight="1" x14ac:dyDescent="0.2">
      <c r="A180" s="207" t="str">
        <f t="shared" si="51"/>
        <v/>
      </c>
      <c r="B180" s="205">
        <f t="shared" si="52"/>
        <v>0</v>
      </c>
      <c r="C180" s="206"/>
      <c r="D180" s="207" t="str">
        <f t="shared" si="53"/>
        <v/>
      </c>
      <c r="E180" s="208"/>
      <c r="F180" s="211">
        <f t="shared" si="54"/>
        <v>0</v>
      </c>
      <c r="G180" s="268">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8">
        <f t="shared" si="55"/>
        <v>0</v>
      </c>
    </row>
    <row r="182" spans="1:7" s="212" customFormat="1" ht="24" customHeight="1" x14ac:dyDescent="0.2">
      <c r="A182" s="207" t="str">
        <f t="shared" si="51"/>
        <v/>
      </c>
      <c r="B182" s="205">
        <f t="shared" si="52"/>
        <v>0</v>
      </c>
      <c r="C182" s="206"/>
      <c r="D182" s="207" t="str">
        <f t="shared" si="53"/>
        <v/>
      </c>
      <c r="E182" s="208"/>
      <c r="F182" s="209">
        <f t="shared" si="54"/>
        <v>0</v>
      </c>
      <c r="G182" s="268">
        <f t="shared" si="55"/>
        <v>0</v>
      </c>
    </row>
    <row r="183" spans="1:7" s="212" customFormat="1" ht="24" customHeight="1" x14ac:dyDescent="0.2">
      <c r="A183" s="207" t="str">
        <f t="shared" si="51"/>
        <v/>
      </c>
      <c r="B183" s="205">
        <f t="shared" si="52"/>
        <v>0</v>
      </c>
      <c r="C183" s="206"/>
      <c r="D183" s="207" t="str">
        <f t="shared" si="53"/>
        <v/>
      </c>
      <c r="E183" s="208"/>
      <c r="F183" s="209">
        <f t="shared" si="54"/>
        <v>0</v>
      </c>
      <c r="G183" s="268">
        <f t="shared" si="55"/>
        <v>0</v>
      </c>
    </row>
    <row r="184" spans="1:7" s="212" customFormat="1" ht="24" customHeight="1" x14ac:dyDescent="0.2">
      <c r="A184" s="207" t="str">
        <f t="shared" si="51"/>
        <v/>
      </c>
      <c r="B184" s="205">
        <f t="shared" si="52"/>
        <v>0</v>
      </c>
      <c r="C184" s="206"/>
      <c r="D184" s="207" t="str">
        <f t="shared" si="53"/>
        <v/>
      </c>
      <c r="E184" s="208"/>
      <c r="F184" s="209">
        <f t="shared" si="54"/>
        <v>0</v>
      </c>
      <c r="G184" s="268">
        <f t="shared" si="55"/>
        <v>0</v>
      </c>
    </row>
    <row r="185" spans="1:7" s="212" customFormat="1" ht="24" customHeight="1" x14ac:dyDescent="0.2">
      <c r="A185" s="207" t="str">
        <f t="shared" si="51"/>
        <v/>
      </c>
      <c r="B185" s="205">
        <f t="shared" si="52"/>
        <v>0</v>
      </c>
      <c r="C185" s="206"/>
      <c r="D185" s="207" t="str">
        <f t="shared" si="53"/>
        <v/>
      </c>
      <c r="E185" s="208"/>
      <c r="F185" s="209">
        <f t="shared" si="54"/>
        <v>0</v>
      </c>
      <c r="G185" s="268">
        <f t="shared" si="55"/>
        <v>0</v>
      </c>
    </row>
    <row r="186" spans="1:7" ht="24" customHeight="1" x14ac:dyDescent="0.2">
      <c r="A186" s="269"/>
      <c r="D186" s="88"/>
      <c r="E186" s="89"/>
      <c r="F186" s="255" t="s">
        <v>31</v>
      </c>
      <c r="G186" s="270">
        <f>SUBTOTAL(9,G178:G185)</f>
        <v>0</v>
      </c>
    </row>
    <row r="187" spans="1:7" ht="24" customHeight="1" x14ac:dyDescent="0.2">
      <c r="A187" s="269"/>
      <c r="C187" s="98" t="s">
        <v>605</v>
      </c>
      <c r="D187" s="88"/>
      <c r="E187" s="89"/>
      <c r="G187" s="271"/>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8">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8">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8">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8">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8">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8">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8">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8">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8">
        <f t="shared" si="60"/>
        <v>0</v>
      </c>
    </row>
    <row r="197" spans="1:7" ht="24" customHeight="1" x14ac:dyDescent="0.2">
      <c r="A197" s="272"/>
      <c r="B197" s="88"/>
      <c r="D197" s="88"/>
      <c r="E197" s="89"/>
      <c r="F197" s="255" t="s">
        <v>32</v>
      </c>
      <c r="G197" s="270">
        <f>SUBTOTAL(9,G188:G196)</f>
        <v>0</v>
      </c>
    </row>
    <row r="198" spans="1:7" ht="24" customHeight="1" x14ac:dyDescent="0.2">
      <c r="A198" s="273"/>
      <c r="B198" s="88"/>
      <c r="D198" s="88"/>
      <c r="E198" s="89"/>
      <c r="G198" s="271"/>
    </row>
    <row r="199" spans="1:7" ht="24" customHeight="1" x14ac:dyDescent="0.2">
      <c r="A199" s="274" t="str">
        <f>B157</f>
        <v>1.2.1</v>
      </c>
      <c r="B199" s="275" t="str">
        <f>C157</f>
        <v>Replanteo de la Obra</v>
      </c>
      <c r="C199" s="95"/>
      <c r="D199" s="95" t="s">
        <v>33</v>
      </c>
      <c r="E199" s="96"/>
      <c r="F199" s="277" t="s">
        <v>34</v>
      </c>
      <c r="G199" s="276">
        <f>SUBTOTAL(9,G162:G198)</f>
        <v>0</v>
      </c>
    </row>
    <row r="201" spans="1:7" ht="24" customHeight="1" x14ac:dyDescent="0.2">
      <c r="A201" s="256" t="s">
        <v>36</v>
      </c>
      <c r="B201" s="257"/>
      <c r="C201" s="257"/>
      <c r="D201" s="257"/>
      <c r="E201" s="257"/>
      <c r="F201" s="257"/>
      <c r="G201" s="258"/>
    </row>
    <row r="202" spans="1:7" ht="24" customHeight="1" x14ac:dyDescent="0.2">
      <c r="A202" s="259" t="s">
        <v>601</v>
      </c>
      <c r="B202" s="84" t="str">
        <f>Comitente</f>
        <v>SUBSECRETARIA DE ARQUITECTURA</v>
      </c>
      <c r="C202" s="80"/>
      <c r="D202" s="85"/>
      <c r="E202" s="85"/>
      <c r="F202" s="86"/>
      <c r="G202" s="260"/>
    </row>
    <row r="203" spans="1:7" ht="24" customHeight="1" x14ac:dyDescent="0.2">
      <c r="A203" s="259" t="s">
        <v>602</v>
      </c>
      <c r="B203" s="84">
        <f>Contratista</f>
        <v>0</v>
      </c>
      <c r="C203" s="81"/>
      <c r="D203" s="81"/>
      <c r="E203" s="81"/>
      <c r="F203" s="87"/>
      <c r="G203" s="261"/>
    </row>
    <row r="204" spans="1:7" ht="24" customHeight="1" x14ac:dyDescent="0.2">
      <c r="A204" s="259" t="s">
        <v>23</v>
      </c>
      <c r="B204" s="84" t="str">
        <f>Obra</f>
        <v>Creacion Primaria Bº Cruce de los Andes</v>
      </c>
      <c r="C204" s="81"/>
      <c r="D204" s="81"/>
      <c r="E204" s="81"/>
      <c r="F204" s="87" t="s">
        <v>37</v>
      </c>
      <c r="G204" s="262">
        <f>Fecha_Base</f>
        <v>0</v>
      </c>
    </row>
    <row r="205" spans="1:7" ht="24" customHeight="1" x14ac:dyDescent="0.2">
      <c r="A205" s="263" t="s">
        <v>600</v>
      </c>
      <c r="B205" s="82" t="str">
        <f>Ubicación</f>
        <v>Pocito</v>
      </c>
      <c r="C205" s="82"/>
      <c r="D205" s="88"/>
      <c r="E205" s="89"/>
      <c r="G205" s="264"/>
    </row>
    <row r="206" spans="1:7" ht="24" customHeight="1" x14ac:dyDescent="0.2">
      <c r="A206" s="263" t="s">
        <v>38</v>
      </c>
      <c r="B206" s="91">
        <f>IFERROR(VALUE(LEFT(B207,FIND(".",B207)-1)),"")</f>
        <v>1</v>
      </c>
      <c r="C206" s="83" t="str">
        <f>IFERROR(VLOOKUP(B206,Tabla_CyP,2,FALSE),"")</f>
        <v xml:space="preserve"> TRABAJOS PREPARATORIOS</v>
      </c>
      <c r="E206" s="89"/>
      <c r="G206" s="264"/>
    </row>
    <row r="207" spans="1:7" ht="24" customHeight="1" x14ac:dyDescent="0.2">
      <c r="A207" s="263" t="s">
        <v>24</v>
      </c>
      <c r="B207" s="92" t="str">
        <f>IFERROR(VLOOKUP(COUNTIF($A$1:A207,"ANALISIS DE PRECIOS"),Tabla_NumeroItem,2,FALSE),"")</f>
        <v>1.2.3</v>
      </c>
      <c r="C207" s="83" t="str">
        <f>IFERROR(VLOOKUP(B207,Tabla_CyP,2,FALSE),"")</f>
        <v>Cegado de Pozos Absorbentes o Negros, Cámaras, Zanjas o excavaciones</v>
      </c>
      <c r="D207" s="88"/>
      <c r="E207" s="89"/>
      <c r="F207" s="87" t="s">
        <v>25</v>
      </c>
      <c r="G207" s="265" t="str">
        <f>IFERROR(VLOOKUP(B207,Tabla_CyP,4,FALSE),"")</f>
        <v>gl</v>
      </c>
    </row>
    <row r="208" spans="1:7" ht="24" customHeight="1" x14ac:dyDescent="0.2">
      <c r="A208" s="263"/>
      <c r="B208" s="82"/>
      <c r="D208" s="88"/>
      <c r="E208" s="89"/>
      <c r="G208" s="264"/>
    </row>
    <row r="209" spans="1:123" ht="24" customHeight="1" x14ac:dyDescent="0.2">
      <c r="A209" s="450" t="s">
        <v>506</v>
      </c>
      <c r="B209" s="451"/>
      <c r="C209" s="448" t="s">
        <v>0</v>
      </c>
      <c r="D209" s="448" t="s">
        <v>26</v>
      </c>
      <c r="E209" s="446" t="s">
        <v>27</v>
      </c>
      <c r="F209" s="444" t="s">
        <v>28</v>
      </c>
      <c r="G209" s="444" t="s">
        <v>29</v>
      </c>
    </row>
    <row r="210" spans="1:123" s="88" customFormat="1" ht="24" customHeight="1" x14ac:dyDescent="0.2">
      <c r="A210" s="93" t="s">
        <v>507</v>
      </c>
      <c r="B210" s="93" t="s">
        <v>508</v>
      </c>
      <c r="C210" s="449"/>
      <c r="D210" s="449"/>
      <c r="E210" s="447"/>
      <c r="F210" s="445"/>
      <c r="G210" s="445"/>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6"/>
      <c r="B211" s="94"/>
      <c r="C211" s="132" t="s">
        <v>603</v>
      </c>
      <c r="D211" s="95"/>
      <c r="E211" s="96"/>
      <c r="F211" s="97"/>
      <c r="G211" s="267"/>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8">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8">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8">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8">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8">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8">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8">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8">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8">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8">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8">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8">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8">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8">
        <f t="shared" si="65"/>
        <v>0</v>
      </c>
    </row>
    <row r="226" spans="1:7" ht="24" customHeight="1" x14ac:dyDescent="0.2">
      <c r="A226" s="269"/>
      <c r="D226" s="88"/>
      <c r="E226" s="89"/>
      <c r="F226" s="255" t="s">
        <v>30</v>
      </c>
      <c r="G226" s="270">
        <f>SUBTOTAL(9,G212:G225)</f>
        <v>0</v>
      </c>
    </row>
    <row r="227" spans="1:7" ht="24" customHeight="1" x14ac:dyDescent="0.2">
      <c r="A227" s="269"/>
      <c r="C227" s="98" t="s">
        <v>604</v>
      </c>
      <c r="D227" s="88"/>
      <c r="E227" s="89"/>
      <c r="G227" s="271"/>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8">
        <f>ROUND(E228*F228,2)</f>
        <v>0</v>
      </c>
    </row>
    <row r="229" spans="1:7" s="212" customFormat="1" ht="24" customHeight="1" x14ac:dyDescent="0.2">
      <c r="A229" s="207" t="str">
        <f t="shared" si="66"/>
        <v/>
      </c>
      <c r="B229" s="205">
        <f t="shared" si="67"/>
        <v>0</v>
      </c>
      <c r="C229" s="206"/>
      <c r="D229" s="207" t="str">
        <f t="shared" si="68"/>
        <v/>
      </c>
      <c r="E229" s="208"/>
      <c r="F229" s="211">
        <f t="shared" si="69"/>
        <v>0</v>
      </c>
      <c r="G229" s="268">
        <f>ROUND(E229*F229,2)</f>
        <v>0</v>
      </c>
    </row>
    <row r="230" spans="1:7" s="212" customFormat="1" ht="24" customHeight="1" x14ac:dyDescent="0.2">
      <c r="A230" s="207" t="str">
        <f t="shared" si="66"/>
        <v/>
      </c>
      <c r="B230" s="205">
        <f t="shared" si="67"/>
        <v>0</v>
      </c>
      <c r="C230" s="206"/>
      <c r="D230" s="207" t="str">
        <f t="shared" si="68"/>
        <v/>
      </c>
      <c r="E230" s="208"/>
      <c r="F230" s="211">
        <f t="shared" si="69"/>
        <v>0</v>
      </c>
      <c r="G230" s="268">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8">
        <f t="shared" si="70"/>
        <v>0</v>
      </c>
    </row>
    <row r="232" spans="1:7" s="212" customFormat="1" ht="24" customHeight="1" x14ac:dyDescent="0.2">
      <c r="A232" s="207" t="str">
        <f t="shared" si="66"/>
        <v/>
      </c>
      <c r="B232" s="205">
        <f t="shared" si="67"/>
        <v>0</v>
      </c>
      <c r="C232" s="206"/>
      <c r="D232" s="207" t="str">
        <f t="shared" si="68"/>
        <v/>
      </c>
      <c r="E232" s="208"/>
      <c r="F232" s="209">
        <f t="shared" si="69"/>
        <v>0</v>
      </c>
      <c r="G232" s="268">
        <f t="shared" si="70"/>
        <v>0</v>
      </c>
    </row>
    <row r="233" spans="1:7" s="212" customFormat="1" ht="24" customHeight="1" x14ac:dyDescent="0.2">
      <c r="A233" s="207" t="str">
        <f t="shared" si="66"/>
        <v/>
      </c>
      <c r="B233" s="205">
        <f t="shared" si="67"/>
        <v>0</v>
      </c>
      <c r="C233" s="206"/>
      <c r="D233" s="207" t="str">
        <f t="shared" si="68"/>
        <v/>
      </c>
      <c r="E233" s="208"/>
      <c r="F233" s="209">
        <f t="shared" si="69"/>
        <v>0</v>
      </c>
      <c r="G233" s="268">
        <f t="shared" si="70"/>
        <v>0</v>
      </c>
    </row>
    <row r="234" spans="1:7" s="212" customFormat="1" ht="24" customHeight="1" x14ac:dyDescent="0.2">
      <c r="A234" s="207" t="str">
        <f t="shared" si="66"/>
        <v/>
      </c>
      <c r="B234" s="205">
        <f t="shared" si="67"/>
        <v>0</v>
      </c>
      <c r="C234" s="206"/>
      <c r="D234" s="207" t="str">
        <f t="shared" si="68"/>
        <v/>
      </c>
      <c r="E234" s="208"/>
      <c r="F234" s="209">
        <f t="shared" si="69"/>
        <v>0</v>
      </c>
      <c r="G234" s="268">
        <f t="shared" si="70"/>
        <v>0</v>
      </c>
    </row>
    <row r="235" spans="1:7" s="212" customFormat="1" ht="24" customHeight="1" x14ac:dyDescent="0.2">
      <c r="A235" s="207" t="str">
        <f t="shared" si="66"/>
        <v/>
      </c>
      <c r="B235" s="205">
        <f t="shared" si="67"/>
        <v>0</v>
      </c>
      <c r="C235" s="206"/>
      <c r="D235" s="207" t="str">
        <f t="shared" si="68"/>
        <v/>
      </c>
      <c r="E235" s="208"/>
      <c r="F235" s="209">
        <f t="shared" si="69"/>
        <v>0</v>
      </c>
      <c r="G235" s="268">
        <f t="shared" si="70"/>
        <v>0</v>
      </c>
    </row>
    <row r="236" spans="1:7" ht="24" customHeight="1" x14ac:dyDescent="0.2">
      <c r="A236" s="269"/>
      <c r="D236" s="88"/>
      <c r="E236" s="89"/>
      <c r="F236" s="255" t="s">
        <v>31</v>
      </c>
      <c r="G236" s="270">
        <f>SUBTOTAL(9,G228:G235)</f>
        <v>0</v>
      </c>
    </row>
    <row r="237" spans="1:7" ht="24" customHeight="1" x14ac:dyDescent="0.2">
      <c r="A237" s="269"/>
      <c r="C237" s="98" t="s">
        <v>605</v>
      </c>
      <c r="D237" s="88"/>
      <c r="E237" s="89"/>
      <c r="G237" s="271"/>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8">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8">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8">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8">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8">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8">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8">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8">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8">
        <f t="shared" si="75"/>
        <v>0</v>
      </c>
    </row>
    <row r="247" spans="1:7" ht="24" customHeight="1" x14ac:dyDescent="0.2">
      <c r="A247" s="272"/>
      <c r="B247" s="88"/>
      <c r="D247" s="88"/>
      <c r="E247" s="89"/>
      <c r="F247" s="255" t="s">
        <v>32</v>
      </c>
      <c r="G247" s="270">
        <f>SUBTOTAL(9,G238:G246)</f>
        <v>0</v>
      </c>
    </row>
    <row r="248" spans="1:7" ht="24" customHeight="1" x14ac:dyDescent="0.2">
      <c r="A248" s="273"/>
      <c r="B248" s="88"/>
      <c r="D248" s="88"/>
      <c r="E248" s="89"/>
      <c r="G248" s="271"/>
    </row>
    <row r="249" spans="1:7" ht="24" customHeight="1" x14ac:dyDescent="0.2">
      <c r="A249" s="274" t="str">
        <f>B207</f>
        <v>1.2.3</v>
      </c>
      <c r="B249" s="275" t="str">
        <f>C207</f>
        <v>Cegado de Pozos Absorbentes o Negros, Cámaras, Zanjas o excavaciones</v>
      </c>
      <c r="C249" s="95"/>
      <c r="D249" s="95" t="s">
        <v>33</v>
      </c>
      <c r="E249" s="96"/>
      <c r="F249" s="277" t="s">
        <v>34</v>
      </c>
      <c r="G249" s="276">
        <f>SUBTOTAL(9,G212:G248)</f>
        <v>0</v>
      </c>
    </row>
    <row r="251" spans="1:7" ht="24" customHeight="1" x14ac:dyDescent="0.2">
      <c r="A251" s="256" t="s">
        <v>36</v>
      </c>
      <c r="B251" s="257"/>
      <c r="C251" s="257"/>
      <c r="D251" s="257"/>
      <c r="E251" s="257"/>
      <c r="F251" s="257"/>
      <c r="G251" s="258"/>
    </row>
    <row r="252" spans="1:7" ht="24" customHeight="1" x14ac:dyDescent="0.2">
      <c r="A252" s="259" t="s">
        <v>601</v>
      </c>
      <c r="B252" s="84" t="str">
        <f>Comitente</f>
        <v>SUBSECRETARIA DE ARQUITECTURA</v>
      </c>
      <c r="C252" s="80"/>
      <c r="D252" s="85"/>
      <c r="E252" s="85"/>
      <c r="F252" s="86"/>
      <c r="G252" s="260"/>
    </row>
    <row r="253" spans="1:7" ht="24" customHeight="1" x14ac:dyDescent="0.2">
      <c r="A253" s="259" t="s">
        <v>602</v>
      </c>
      <c r="B253" s="84">
        <f>Contratista</f>
        <v>0</v>
      </c>
      <c r="C253" s="81"/>
      <c r="D253" s="81"/>
      <c r="E253" s="81"/>
      <c r="F253" s="87"/>
      <c r="G253" s="261"/>
    </row>
    <row r="254" spans="1:7" ht="24" customHeight="1" x14ac:dyDescent="0.2">
      <c r="A254" s="259" t="s">
        <v>23</v>
      </c>
      <c r="B254" s="84" t="str">
        <f>Obra</f>
        <v>Creacion Primaria Bº Cruce de los Andes</v>
      </c>
      <c r="C254" s="81"/>
      <c r="D254" s="81"/>
      <c r="E254" s="81"/>
      <c r="F254" s="87" t="s">
        <v>37</v>
      </c>
      <c r="G254" s="262">
        <f>Fecha_Base</f>
        <v>0</v>
      </c>
    </row>
    <row r="255" spans="1:7" ht="24" customHeight="1" x14ac:dyDescent="0.2">
      <c r="A255" s="263" t="s">
        <v>600</v>
      </c>
      <c r="B255" s="82" t="str">
        <f>Ubicación</f>
        <v>Pocito</v>
      </c>
      <c r="C255" s="82"/>
      <c r="D255" s="88"/>
      <c r="E255" s="89"/>
      <c r="G255" s="264"/>
    </row>
    <row r="256" spans="1:7" ht="24" customHeight="1" x14ac:dyDescent="0.2">
      <c r="A256" s="263" t="s">
        <v>38</v>
      </c>
      <c r="B256" s="91">
        <f>IFERROR(VALUE(LEFT(B257,FIND(".",B257)-1)),"")</f>
        <v>1</v>
      </c>
      <c r="C256" s="83" t="str">
        <f>IFERROR(VLOOKUP(B256,Tabla_CyP,2,FALSE),"")</f>
        <v xml:space="preserve"> TRABAJOS PREPARATORIOS</v>
      </c>
      <c r="E256" s="89"/>
      <c r="G256" s="264"/>
    </row>
    <row r="257" spans="1:123" ht="24" customHeight="1" x14ac:dyDescent="0.2">
      <c r="A257" s="263" t="s">
        <v>24</v>
      </c>
      <c r="B257" s="92" t="str">
        <f>IFERROR(VLOOKUP(COUNTIF($A$1:A257,"ANALISIS DE PRECIOS"),Tabla_NumeroItem,2,FALSE),"")</f>
        <v>1.2.5</v>
      </c>
      <c r="C257" s="83" t="str">
        <f>IFERROR(VLOOKUP(B257,Tabla_CyP,2,FALSE),"")</f>
        <v>Vallados y Cierres Perimetrales</v>
      </c>
      <c r="D257" s="88"/>
      <c r="E257" s="89"/>
      <c r="F257" s="87" t="s">
        <v>25</v>
      </c>
      <c r="G257" s="265" t="str">
        <f>IFERROR(VLOOKUP(B257,Tabla_CyP,4,FALSE),"")</f>
        <v>gl</v>
      </c>
    </row>
    <row r="258" spans="1:123" ht="24" customHeight="1" x14ac:dyDescent="0.2">
      <c r="A258" s="263"/>
      <c r="B258" s="82"/>
      <c r="D258" s="88"/>
      <c r="E258" s="89"/>
      <c r="G258" s="264"/>
    </row>
    <row r="259" spans="1:123" ht="24" customHeight="1" x14ac:dyDescent="0.2">
      <c r="A259" s="450" t="s">
        <v>506</v>
      </c>
      <c r="B259" s="451"/>
      <c r="C259" s="448" t="s">
        <v>0</v>
      </c>
      <c r="D259" s="448" t="s">
        <v>26</v>
      </c>
      <c r="E259" s="446" t="s">
        <v>27</v>
      </c>
      <c r="F259" s="444" t="s">
        <v>28</v>
      </c>
      <c r="G259" s="444" t="s">
        <v>29</v>
      </c>
    </row>
    <row r="260" spans="1:123" s="88" customFormat="1" ht="24" customHeight="1" x14ac:dyDescent="0.2">
      <c r="A260" s="93" t="s">
        <v>507</v>
      </c>
      <c r="B260" s="93" t="s">
        <v>508</v>
      </c>
      <c r="C260" s="449"/>
      <c r="D260" s="449"/>
      <c r="E260" s="447"/>
      <c r="F260" s="445"/>
      <c r="G260" s="445"/>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6"/>
      <c r="B261" s="94"/>
      <c r="C261" s="132" t="s">
        <v>603</v>
      </c>
      <c r="D261" s="95"/>
      <c r="E261" s="96"/>
      <c r="F261" s="97"/>
      <c r="G261" s="267"/>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8">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8">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8">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8">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8">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8">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8">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8">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8">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8">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8">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8">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8">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8">
        <f t="shared" si="80"/>
        <v>0</v>
      </c>
    </row>
    <row r="276" spans="1:7" ht="24" customHeight="1" x14ac:dyDescent="0.2">
      <c r="A276" s="269"/>
      <c r="D276" s="88"/>
      <c r="E276" s="89"/>
      <c r="F276" s="255" t="s">
        <v>30</v>
      </c>
      <c r="G276" s="270">
        <f>SUBTOTAL(9,G262:G275)</f>
        <v>0</v>
      </c>
    </row>
    <row r="277" spans="1:7" ht="24" customHeight="1" x14ac:dyDescent="0.2">
      <c r="A277" s="269"/>
      <c r="C277" s="98" t="s">
        <v>604</v>
      </c>
      <c r="D277" s="88"/>
      <c r="E277" s="89"/>
      <c r="G277" s="271"/>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8">
        <f>ROUND(E278*F278,2)</f>
        <v>0</v>
      </c>
    </row>
    <row r="279" spans="1:7" s="212" customFormat="1" ht="24" customHeight="1" x14ac:dyDescent="0.2">
      <c r="A279" s="207" t="str">
        <f t="shared" si="81"/>
        <v/>
      </c>
      <c r="B279" s="205">
        <f t="shared" si="82"/>
        <v>0</v>
      </c>
      <c r="C279" s="206"/>
      <c r="D279" s="207" t="str">
        <f t="shared" si="83"/>
        <v/>
      </c>
      <c r="E279" s="208"/>
      <c r="F279" s="211">
        <f t="shared" si="84"/>
        <v>0</v>
      </c>
      <c r="G279" s="268">
        <f>ROUND(E279*F279,2)</f>
        <v>0</v>
      </c>
    </row>
    <row r="280" spans="1:7" s="212" customFormat="1" ht="24" customHeight="1" x14ac:dyDescent="0.2">
      <c r="A280" s="207" t="str">
        <f t="shared" si="81"/>
        <v/>
      </c>
      <c r="B280" s="205">
        <f t="shared" si="82"/>
        <v>0</v>
      </c>
      <c r="C280" s="206"/>
      <c r="D280" s="207" t="str">
        <f t="shared" si="83"/>
        <v/>
      </c>
      <c r="E280" s="208"/>
      <c r="F280" s="211">
        <f t="shared" si="84"/>
        <v>0</v>
      </c>
      <c r="G280" s="268">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8">
        <f t="shared" si="85"/>
        <v>0</v>
      </c>
    </row>
    <row r="282" spans="1:7" s="212" customFormat="1" ht="24" customHeight="1" x14ac:dyDescent="0.2">
      <c r="A282" s="207" t="str">
        <f t="shared" si="81"/>
        <v/>
      </c>
      <c r="B282" s="205">
        <f t="shared" si="82"/>
        <v>0</v>
      </c>
      <c r="C282" s="206"/>
      <c r="D282" s="207" t="str">
        <f t="shared" si="83"/>
        <v/>
      </c>
      <c r="E282" s="208"/>
      <c r="F282" s="209">
        <f t="shared" si="84"/>
        <v>0</v>
      </c>
      <c r="G282" s="268">
        <f t="shared" si="85"/>
        <v>0</v>
      </c>
    </row>
    <row r="283" spans="1:7" s="212" customFormat="1" ht="24" customHeight="1" x14ac:dyDescent="0.2">
      <c r="A283" s="207" t="str">
        <f t="shared" si="81"/>
        <v/>
      </c>
      <c r="B283" s="205">
        <f t="shared" si="82"/>
        <v>0</v>
      </c>
      <c r="C283" s="206"/>
      <c r="D283" s="207" t="str">
        <f t="shared" si="83"/>
        <v/>
      </c>
      <c r="E283" s="208"/>
      <c r="F283" s="209">
        <f t="shared" si="84"/>
        <v>0</v>
      </c>
      <c r="G283" s="268">
        <f t="shared" si="85"/>
        <v>0</v>
      </c>
    </row>
    <row r="284" spans="1:7" s="212" customFormat="1" ht="24" customHeight="1" x14ac:dyDescent="0.2">
      <c r="A284" s="207" t="str">
        <f t="shared" si="81"/>
        <v/>
      </c>
      <c r="B284" s="205">
        <f t="shared" si="82"/>
        <v>0</v>
      </c>
      <c r="C284" s="206"/>
      <c r="D284" s="207" t="str">
        <f t="shared" si="83"/>
        <v/>
      </c>
      <c r="E284" s="208"/>
      <c r="F284" s="209">
        <f t="shared" si="84"/>
        <v>0</v>
      </c>
      <c r="G284" s="268">
        <f t="shared" si="85"/>
        <v>0</v>
      </c>
    </row>
    <row r="285" spans="1:7" s="212" customFormat="1" ht="24" customHeight="1" x14ac:dyDescent="0.2">
      <c r="A285" s="207" t="str">
        <f t="shared" si="81"/>
        <v/>
      </c>
      <c r="B285" s="205">
        <f t="shared" si="82"/>
        <v>0</v>
      </c>
      <c r="C285" s="206"/>
      <c r="D285" s="207" t="str">
        <f t="shared" si="83"/>
        <v/>
      </c>
      <c r="E285" s="208"/>
      <c r="F285" s="209">
        <f t="shared" si="84"/>
        <v>0</v>
      </c>
      <c r="G285" s="268">
        <f t="shared" si="85"/>
        <v>0</v>
      </c>
    </row>
    <row r="286" spans="1:7" ht="24" customHeight="1" x14ac:dyDescent="0.2">
      <c r="A286" s="269"/>
      <c r="D286" s="88"/>
      <c r="E286" s="89"/>
      <c r="F286" s="255" t="s">
        <v>31</v>
      </c>
      <c r="G286" s="270">
        <f>SUBTOTAL(9,G278:G285)</f>
        <v>0</v>
      </c>
    </row>
    <row r="287" spans="1:7" ht="24" customHeight="1" x14ac:dyDescent="0.2">
      <c r="A287" s="269"/>
      <c r="C287" s="98" t="s">
        <v>605</v>
      </c>
      <c r="D287" s="88"/>
      <c r="E287" s="89"/>
      <c r="G287" s="271"/>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8">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8">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8">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8">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8">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8">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8">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8">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8">
        <f t="shared" si="90"/>
        <v>0</v>
      </c>
    </row>
    <row r="297" spans="1:7" ht="24" customHeight="1" x14ac:dyDescent="0.2">
      <c r="A297" s="272"/>
      <c r="B297" s="88"/>
      <c r="D297" s="88"/>
      <c r="E297" s="89"/>
      <c r="F297" s="255" t="s">
        <v>32</v>
      </c>
      <c r="G297" s="270">
        <f>SUBTOTAL(9,G288:G296)</f>
        <v>0</v>
      </c>
    </row>
    <row r="298" spans="1:7" ht="24" customHeight="1" x14ac:dyDescent="0.2">
      <c r="A298" s="273"/>
      <c r="B298" s="88"/>
      <c r="D298" s="88"/>
      <c r="E298" s="89"/>
      <c r="G298" s="271"/>
    </row>
    <row r="299" spans="1:7" ht="24" customHeight="1" x14ac:dyDescent="0.2">
      <c r="A299" s="274" t="str">
        <f>B257</f>
        <v>1.2.5</v>
      </c>
      <c r="B299" s="275" t="str">
        <f>C257</f>
        <v>Vallados y Cierres Perimetrales</v>
      </c>
      <c r="C299" s="95"/>
      <c r="D299" s="95" t="s">
        <v>33</v>
      </c>
      <c r="E299" s="96"/>
      <c r="F299" s="277" t="s">
        <v>34</v>
      </c>
      <c r="G299" s="276">
        <f>SUBTOTAL(9,G262:G298)</f>
        <v>0</v>
      </c>
    </row>
    <row r="301" spans="1:7" ht="24" customHeight="1" x14ac:dyDescent="0.2">
      <c r="A301" s="256" t="s">
        <v>36</v>
      </c>
      <c r="B301" s="257"/>
      <c r="C301" s="257"/>
      <c r="D301" s="257"/>
      <c r="E301" s="257"/>
      <c r="F301" s="257"/>
      <c r="G301" s="258"/>
    </row>
    <row r="302" spans="1:7" ht="24" customHeight="1" x14ac:dyDescent="0.2">
      <c r="A302" s="259" t="s">
        <v>601</v>
      </c>
      <c r="B302" s="84" t="str">
        <f>Comitente</f>
        <v>SUBSECRETARIA DE ARQUITECTURA</v>
      </c>
      <c r="C302" s="80"/>
      <c r="D302" s="85"/>
      <c r="E302" s="85"/>
      <c r="F302" s="86"/>
      <c r="G302" s="260"/>
    </row>
    <row r="303" spans="1:7" ht="24" customHeight="1" x14ac:dyDescent="0.2">
      <c r="A303" s="259" t="s">
        <v>602</v>
      </c>
      <c r="B303" s="84">
        <f>Contratista</f>
        <v>0</v>
      </c>
      <c r="C303" s="81"/>
      <c r="D303" s="81"/>
      <c r="E303" s="81"/>
      <c r="F303" s="87"/>
      <c r="G303" s="261"/>
    </row>
    <row r="304" spans="1:7" ht="24" customHeight="1" x14ac:dyDescent="0.2">
      <c r="A304" s="259" t="s">
        <v>23</v>
      </c>
      <c r="B304" s="84" t="str">
        <f>Obra</f>
        <v>Creacion Primaria Bº Cruce de los Andes</v>
      </c>
      <c r="C304" s="81"/>
      <c r="D304" s="81"/>
      <c r="E304" s="81"/>
      <c r="F304" s="87" t="s">
        <v>37</v>
      </c>
      <c r="G304" s="262">
        <f>Fecha_Base</f>
        <v>0</v>
      </c>
    </row>
    <row r="305" spans="1:123" ht="24" customHeight="1" x14ac:dyDescent="0.2">
      <c r="A305" s="263" t="s">
        <v>600</v>
      </c>
      <c r="B305" s="82" t="str">
        <f>Ubicación</f>
        <v>Pocito</v>
      </c>
      <c r="C305" s="82"/>
      <c r="D305" s="88"/>
      <c r="E305" s="89"/>
      <c r="G305" s="264"/>
    </row>
    <row r="306" spans="1:123" ht="24" customHeight="1" x14ac:dyDescent="0.2">
      <c r="A306" s="263" t="s">
        <v>38</v>
      </c>
      <c r="B306" s="91">
        <f>IFERROR(VALUE(LEFT(B307,FIND(".",B307)-1)),"")</f>
        <v>1</v>
      </c>
      <c r="C306" s="83" t="str">
        <f>IFERROR(VLOOKUP(B306,Tabla_CyP,2,FALSE),"")</f>
        <v xml:space="preserve"> TRABAJOS PREPARATORIOS</v>
      </c>
      <c r="E306" s="89"/>
      <c r="G306" s="264"/>
    </row>
    <row r="307" spans="1:123" ht="24" customHeight="1" x14ac:dyDescent="0.2">
      <c r="A307" s="263" t="s">
        <v>24</v>
      </c>
      <c r="B307" s="92" t="str">
        <f>IFERROR(VLOOKUP(COUNTIF($A$1:A307,"ANALISIS DE PRECIOS"),Tabla_NumeroItem,2,FALSE),"")</f>
        <v>1.3.1</v>
      </c>
      <c r="C307" s="83" t="str">
        <f>IFERROR(VLOOKUP(B307,Tabla_CyP,2,FALSE),"")</f>
        <v>Vigilancia y alumbrado de obra</v>
      </c>
      <c r="D307" s="88"/>
      <c r="E307" s="89"/>
      <c r="F307" s="87" t="s">
        <v>25</v>
      </c>
      <c r="G307" s="265" t="str">
        <f>IFERROR(VLOOKUP(B307,Tabla_CyP,4,FALSE),"")</f>
        <v>gl</v>
      </c>
    </row>
    <row r="308" spans="1:123" ht="24" customHeight="1" x14ac:dyDescent="0.2">
      <c r="A308" s="263"/>
      <c r="B308" s="82"/>
      <c r="D308" s="88"/>
      <c r="E308" s="89"/>
      <c r="G308" s="264"/>
    </row>
    <row r="309" spans="1:123" ht="24" customHeight="1" x14ac:dyDescent="0.2">
      <c r="A309" s="450" t="s">
        <v>506</v>
      </c>
      <c r="B309" s="451"/>
      <c r="C309" s="448" t="s">
        <v>0</v>
      </c>
      <c r="D309" s="448" t="s">
        <v>26</v>
      </c>
      <c r="E309" s="446" t="s">
        <v>27</v>
      </c>
      <c r="F309" s="444" t="s">
        <v>28</v>
      </c>
      <c r="G309" s="444" t="s">
        <v>29</v>
      </c>
    </row>
    <row r="310" spans="1:123" s="88" customFormat="1" ht="24" customHeight="1" x14ac:dyDescent="0.2">
      <c r="A310" s="93" t="s">
        <v>507</v>
      </c>
      <c r="B310" s="93" t="s">
        <v>508</v>
      </c>
      <c r="C310" s="449"/>
      <c r="D310" s="449"/>
      <c r="E310" s="447"/>
      <c r="F310" s="445"/>
      <c r="G310" s="445"/>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6"/>
      <c r="B311" s="94"/>
      <c r="C311" s="132" t="s">
        <v>603</v>
      </c>
      <c r="D311" s="95"/>
      <c r="E311" s="96"/>
      <c r="F311" s="97"/>
      <c r="G311" s="267"/>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8">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8">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8">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8">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8">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8">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8">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8">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8">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8">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8">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8">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8">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8">
        <f t="shared" si="95"/>
        <v>0</v>
      </c>
    </row>
    <row r="326" spans="1:7" ht="24" customHeight="1" x14ac:dyDescent="0.2">
      <c r="A326" s="269"/>
      <c r="D326" s="88"/>
      <c r="E326" s="89"/>
      <c r="F326" s="255" t="s">
        <v>30</v>
      </c>
      <c r="G326" s="270">
        <f>SUBTOTAL(9,G312:G325)</f>
        <v>0</v>
      </c>
    </row>
    <row r="327" spans="1:7" ht="24" customHeight="1" x14ac:dyDescent="0.2">
      <c r="A327" s="269"/>
      <c r="C327" s="98" t="s">
        <v>604</v>
      </c>
      <c r="D327" s="88"/>
      <c r="E327" s="89"/>
      <c r="G327" s="271"/>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8">
        <f>ROUND(E328*F328,2)</f>
        <v>0</v>
      </c>
    </row>
    <row r="329" spans="1:7" s="212" customFormat="1" ht="24" customHeight="1" x14ac:dyDescent="0.2">
      <c r="A329" s="207" t="str">
        <f t="shared" si="96"/>
        <v/>
      </c>
      <c r="B329" s="205">
        <f t="shared" si="97"/>
        <v>0</v>
      </c>
      <c r="C329" s="206"/>
      <c r="D329" s="207" t="str">
        <f t="shared" si="98"/>
        <v/>
      </c>
      <c r="E329" s="208"/>
      <c r="F329" s="211">
        <f t="shared" si="99"/>
        <v>0</v>
      </c>
      <c r="G329" s="268">
        <f>ROUND(E329*F329,2)</f>
        <v>0</v>
      </c>
    </row>
    <row r="330" spans="1:7" s="212" customFormat="1" ht="24" customHeight="1" x14ac:dyDescent="0.2">
      <c r="A330" s="207" t="str">
        <f t="shared" si="96"/>
        <v/>
      </c>
      <c r="B330" s="205">
        <f t="shared" si="97"/>
        <v>0</v>
      </c>
      <c r="C330" s="206"/>
      <c r="D330" s="207" t="str">
        <f t="shared" si="98"/>
        <v/>
      </c>
      <c r="E330" s="208"/>
      <c r="F330" s="211">
        <f t="shared" si="99"/>
        <v>0</v>
      </c>
      <c r="G330" s="268">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8">
        <f t="shared" si="100"/>
        <v>0</v>
      </c>
    </row>
    <row r="332" spans="1:7" s="212" customFormat="1" ht="24" customHeight="1" x14ac:dyDescent="0.2">
      <c r="A332" s="207" t="str">
        <f t="shared" si="96"/>
        <v/>
      </c>
      <c r="B332" s="205">
        <f t="shared" si="97"/>
        <v>0</v>
      </c>
      <c r="C332" s="206"/>
      <c r="D332" s="207" t="str">
        <f t="shared" si="98"/>
        <v/>
      </c>
      <c r="E332" s="208"/>
      <c r="F332" s="209">
        <f t="shared" si="99"/>
        <v>0</v>
      </c>
      <c r="G332" s="268">
        <f t="shared" si="100"/>
        <v>0</v>
      </c>
    </row>
    <row r="333" spans="1:7" s="212" customFormat="1" ht="24" customHeight="1" x14ac:dyDescent="0.2">
      <c r="A333" s="207" t="str">
        <f t="shared" si="96"/>
        <v/>
      </c>
      <c r="B333" s="205">
        <f t="shared" si="97"/>
        <v>0</v>
      </c>
      <c r="C333" s="206"/>
      <c r="D333" s="207" t="str">
        <f t="shared" si="98"/>
        <v/>
      </c>
      <c r="E333" s="208"/>
      <c r="F333" s="209">
        <f t="shared" si="99"/>
        <v>0</v>
      </c>
      <c r="G333" s="268">
        <f t="shared" si="100"/>
        <v>0</v>
      </c>
    </row>
    <row r="334" spans="1:7" s="212" customFormat="1" ht="24" customHeight="1" x14ac:dyDescent="0.2">
      <c r="A334" s="207" t="str">
        <f t="shared" si="96"/>
        <v/>
      </c>
      <c r="B334" s="205">
        <f t="shared" si="97"/>
        <v>0</v>
      </c>
      <c r="C334" s="206"/>
      <c r="D334" s="207" t="str">
        <f t="shared" si="98"/>
        <v/>
      </c>
      <c r="E334" s="208"/>
      <c r="F334" s="209">
        <f t="shared" si="99"/>
        <v>0</v>
      </c>
      <c r="G334" s="268">
        <f t="shared" si="100"/>
        <v>0</v>
      </c>
    </row>
    <row r="335" spans="1:7" s="212" customFormat="1" ht="24" customHeight="1" x14ac:dyDescent="0.2">
      <c r="A335" s="207" t="str">
        <f t="shared" si="96"/>
        <v/>
      </c>
      <c r="B335" s="205">
        <f t="shared" si="97"/>
        <v>0</v>
      </c>
      <c r="C335" s="206"/>
      <c r="D335" s="207" t="str">
        <f t="shared" si="98"/>
        <v/>
      </c>
      <c r="E335" s="208"/>
      <c r="F335" s="209">
        <f t="shared" si="99"/>
        <v>0</v>
      </c>
      <c r="G335" s="268">
        <f t="shared" si="100"/>
        <v>0</v>
      </c>
    </row>
    <row r="336" spans="1:7" ht="24" customHeight="1" x14ac:dyDescent="0.2">
      <c r="A336" s="269"/>
      <c r="D336" s="88"/>
      <c r="E336" s="89"/>
      <c r="F336" s="255" t="s">
        <v>31</v>
      </c>
      <c r="G336" s="270">
        <f>SUBTOTAL(9,G328:G335)</f>
        <v>0</v>
      </c>
    </row>
    <row r="337" spans="1:7" ht="24" customHeight="1" x14ac:dyDescent="0.2">
      <c r="A337" s="269"/>
      <c r="C337" s="98" t="s">
        <v>605</v>
      </c>
      <c r="D337" s="88"/>
      <c r="E337" s="89"/>
      <c r="G337" s="271"/>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8">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8">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8">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8">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8">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8">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8">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8">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8">
        <f t="shared" si="105"/>
        <v>0</v>
      </c>
    </row>
    <row r="347" spans="1:7" ht="24" customHeight="1" x14ac:dyDescent="0.2">
      <c r="A347" s="272"/>
      <c r="B347" s="88"/>
      <c r="D347" s="88"/>
      <c r="E347" s="89"/>
      <c r="F347" s="255" t="s">
        <v>32</v>
      </c>
      <c r="G347" s="270">
        <f>SUBTOTAL(9,G338:G346)</f>
        <v>0</v>
      </c>
    </row>
    <row r="348" spans="1:7" ht="24" customHeight="1" x14ac:dyDescent="0.2">
      <c r="A348" s="273"/>
      <c r="B348" s="88"/>
      <c r="D348" s="88"/>
      <c r="E348" s="89"/>
      <c r="G348" s="271"/>
    </row>
    <row r="349" spans="1:7" ht="24" customHeight="1" x14ac:dyDescent="0.2">
      <c r="A349" s="274" t="str">
        <f>B307</f>
        <v>1.3.1</v>
      </c>
      <c r="B349" s="275" t="str">
        <f>C307</f>
        <v>Vigilancia y alumbrado de obra</v>
      </c>
      <c r="C349" s="95"/>
      <c r="D349" s="95" t="s">
        <v>33</v>
      </c>
      <c r="E349" s="96"/>
      <c r="F349" s="277" t="s">
        <v>34</v>
      </c>
      <c r="G349" s="276">
        <f>SUBTOTAL(9,G312:G348)</f>
        <v>0</v>
      </c>
    </row>
    <row r="351" spans="1:7" ht="24" customHeight="1" x14ac:dyDescent="0.2">
      <c r="A351" s="256" t="s">
        <v>36</v>
      </c>
      <c r="B351" s="257"/>
      <c r="C351" s="257"/>
      <c r="D351" s="257"/>
      <c r="E351" s="257"/>
      <c r="F351" s="257"/>
      <c r="G351" s="258"/>
    </row>
    <row r="352" spans="1:7" ht="24" customHeight="1" x14ac:dyDescent="0.2">
      <c r="A352" s="259" t="s">
        <v>601</v>
      </c>
      <c r="B352" s="84" t="str">
        <f>Comitente</f>
        <v>SUBSECRETARIA DE ARQUITECTURA</v>
      </c>
      <c r="C352" s="80"/>
      <c r="D352" s="85"/>
      <c r="E352" s="85"/>
      <c r="F352" s="86"/>
      <c r="G352" s="260"/>
    </row>
    <row r="353" spans="1:123" ht="24" customHeight="1" x14ac:dyDescent="0.2">
      <c r="A353" s="259" t="s">
        <v>602</v>
      </c>
      <c r="B353" s="84">
        <f>Contratista</f>
        <v>0</v>
      </c>
      <c r="C353" s="81"/>
      <c r="D353" s="81"/>
      <c r="E353" s="81"/>
      <c r="F353" s="87"/>
      <c r="G353" s="261"/>
    </row>
    <row r="354" spans="1:123" ht="24" customHeight="1" x14ac:dyDescent="0.2">
      <c r="A354" s="259" t="s">
        <v>23</v>
      </c>
      <c r="B354" s="84" t="str">
        <f>Obra</f>
        <v>Creacion Primaria Bº Cruce de los Andes</v>
      </c>
      <c r="C354" s="81"/>
      <c r="D354" s="81"/>
      <c r="E354" s="81"/>
      <c r="F354" s="87" t="s">
        <v>37</v>
      </c>
      <c r="G354" s="262">
        <f>Fecha_Base</f>
        <v>0</v>
      </c>
    </row>
    <row r="355" spans="1:123" ht="24" customHeight="1" x14ac:dyDescent="0.2">
      <c r="A355" s="263" t="s">
        <v>600</v>
      </c>
      <c r="B355" s="82" t="str">
        <f>Ubicación</f>
        <v>Pocito</v>
      </c>
      <c r="C355" s="82"/>
      <c r="D355" s="88"/>
      <c r="E355" s="89"/>
      <c r="G355" s="264"/>
    </row>
    <row r="356" spans="1:123" ht="24" customHeight="1" x14ac:dyDescent="0.2">
      <c r="A356" s="263" t="s">
        <v>38</v>
      </c>
      <c r="B356" s="91">
        <f>IFERROR(VALUE(LEFT(B357,FIND(".",B357)-1)),"")</f>
        <v>1</v>
      </c>
      <c r="C356" s="83" t="str">
        <f>IFERROR(VLOOKUP(B356,Tabla_CyP,2,FALSE),"")</f>
        <v xml:space="preserve"> TRABAJOS PREPARATORIOS</v>
      </c>
      <c r="E356" s="89"/>
      <c r="G356" s="264"/>
    </row>
    <row r="357" spans="1:123" ht="24" customHeight="1" x14ac:dyDescent="0.2">
      <c r="A357" s="263" t="s">
        <v>24</v>
      </c>
      <c r="B357" s="92" t="str">
        <f>IFERROR(VLOOKUP(COUNTIF($A$1:A357,"ANALISIS DE PRECIOS"),Tabla_NumeroItem,2,FALSE),"")</f>
        <v>1.3.2</v>
      </c>
      <c r="C357" s="83" t="str">
        <f>IFERROR(VLOOKUP(B357,Tabla_CyP,2,FALSE),"")</f>
        <v>Energia de obra. Agua para construcción</v>
      </c>
      <c r="D357" s="88"/>
      <c r="E357" s="89"/>
      <c r="F357" s="87" t="s">
        <v>25</v>
      </c>
      <c r="G357" s="265" t="str">
        <f>IFERROR(VLOOKUP(B357,Tabla_CyP,4,FALSE),"")</f>
        <v>gl</v>
      </c>
    </row>
    <row r="358" spans="1:123" ht="24" customHeight="1" x14ac:dyDescent="0.2">
      <c r="A358" s="263"/>
      <c r="B358" s="82"/>
      <c r="D358" s="88"/>
      <c r="E358" s="89"/>
      <c r="G358" s="264"/>
    </row>
    <row r="359" spans="1:123" ht="24" customHeight="1" x14ac:dyDescent="0.2">
      <c r="A359" s="450" t="s">
        <v>506</v>
      </c>
      <c r="B359" s="451"/>
      <c r="C359" s="448" t="s">
        <v>0</v>
      </c>
      <c r="D359" s="448" t="s">
        <v>26</v>
      </c>
      <c r="E359" s="446" t="s">
        <v>27</v>
      </c>
      <c r="F359" s="444" t="s">
        <v>28</v>
      </c>
      <c r="G359" s="444" t="s">
        <v>29</v>
      </c>
    </row>
    <row r="360" spans="1:123" s="88" customFormat="1" ht="24" customHeight="1" x14ac:dyDescent="0.2">
      <c r="A360" s="93" t="s">
        <v>507</v>
      </c>
      <c r="B360" s="93" t="s">
        <v>508</v>
      </c>
      <c r="C360" s="449"/>
      <c r="D360" s="449"/>
      <c r="E360" s="447"/>
      <c r="F360" s="445"/>
      <c r="G360" s="445"/>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6"/>
      <c r="B361" s="94"/>
      <c r="C361" s="132" t="s">
        <v>603</v>
      </c>
      <c r="D361" s="95"/>
      <c r="E361" s="96"/>
      <c r="F361" s="97"/>
      <c r="G361" s="267"/>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8">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8">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8">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8">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8">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8">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8">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8">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8">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8">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8">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8">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8">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8">
        <f t="shared" si="110"/>
        <v>0</v>
      </c>
    </row>
    <row r="376" spans="1:7" ht="24" customHeight="1" x14ac:dyDescent="0.2">
      <c r="A376" s="269"/>
      <c r="D376" s="88"/>
      <c r="E376" s="89"/>
      <c r="F376" s="255" t="s">
        <v>30</v>
      </c>
      <c r="G376" s="270">
        <f>SUBTOTAL(9,G362:G375)</f>
        <v>0</v>
      </c>
    </row>
    <row r="377" spans="1:7" ht="24" customHeight="1" x14ac:dyDescent="0.2">
      <c r="A377" s="269"/>
      <c r="C377" s="98" t="s">
        <v>604</v>
      </c>
      <c r="D377" s="88"/>
      <c r="E377" s="89"/>
      <c r="G377" s="271"/>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8">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8">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8">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8">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8">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8">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8">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8">
        <f t="shared" si="115"/>
        <v>0</v>
      </c>
    </row>
    <row r="386" spans="1:7" ht="24" customHeight="1" x14ac:dyDescent="0.2">
      <c r="A386" s="269"/>
      <c r="D386" s="88"/>
      <c r="E386" s="89"/>
      <c r="F386" s="255" t="s">
        <v>31</v>
      </c>
      <c r="G386" s="270">
        <f>SUBTOTAL(9,G378:G385)</f>
        <v>0</v>
      </c>
    </row>
    <row r="387" spans="1:7" ht="24" customHeight="1" x14ac:dyDescent="0.2">
      <c r="A387" s="269"/>
      <c r="C387" s="98" t="s">
        <v>605</v>
      </c>
      <c r="D387" s="88"/>
      <c r="E387" s="89"/>
      <c r="G387" s="271"/>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8">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8">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8">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8">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8">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8">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8">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8">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8">
        <f t="shared" si="120"/>
        <v>0</v>
      </c>
    </row>
    <row r="397" spans="1:7" ht="24" customHeight="1" x14ac:dyDescent="0.2">
      <c r="A397" s="272"/>
      <c r="B397" s="88"/>
      <c r="D397" s="88"/>
      <c r="E397" s="89"/>
      <c r="F397" s="255" t="s">
        <v>32</v>
      </c>
      <c r="G397" s="270">
        <f>SUBTOTAL(9,G388:G396)</f>
        <v>0</v>
      </c>
    </row>
    <row r="398" spans="1:7" ht="24" customHeight="1" x14ac:dyDescent="0.2">
      <c r="A398" s="273"/>
      <c r="B398" s="88"/>
      <c r="D398" s="88"/>
      <c r="E398" s="89"/>
      <c r="G398" s="271"/>
    </row>
    <row r="399" spans="1:7" ht="24" customHeight="1" x14ac:dyDescent="0.2">
      <c r="A399" s="274" t="str">
        <f>B357</f>
        <v>1.3.2</v>
      </c>
      <c r="B399" s="275" t="str">
        <f>C357</f>
        <v>Energia de obra. Agua para construcción</v>
      </c>
      <c r="C399" s="95"/>
      <c r="D399" s="95" t="s">
        <v>33</v>
      </c>
      <c r="E399" s="96"/>
      <c r="F399" s="277" t="s">
        <v>34</v>
      </c>
      <c r="G399" s="276">
        <f>SUBTOTAL(9,G362:G398)</f>
        <v>0</v>
      </c>
    </row>
    <row r="401" spans="1:123" ht="24" customHeight="1" x14ac:dyDescent="0.2">
      <c r="A401" s="256" t="s">
        <v>36</v>
      </c>
      <c r="B401" s="257"/>
      <c r="C401" s="257"/>
      <c r="D401" s="257"/>
      <c r="E401" s="257"/>
      <c r="F401" s="257"/>
      <c r="G401" s="258"/>
    </row>
    <row r="402" spans="1:123" ht="24" customHeight="1" x14ac:dyDescent="0.2">
      <c r="A402" s="259" t="s">
        <v>601</v>
      </c>
      <c r="B402" s="84" t="str">
        <f>Comitente</f>
        <v>SUBSECRETARIA DE ARQUITECTURA</v>
      </c>
      <c r="C402" s="80"/>
      <c r="D402" s="85"/>
      <c r="E402" s="85"/>
      <c r="F402" s="86"/>
      <c r="G402" s="260"/>
    </row>
    <row r="403" spans="1:123" ht="24" customHeight="1" x14ac:dyDescent="0.2">
      <c r="A403" s="259" t="s">
        <v>602</v>
      </c>
      <c r="B403" s="84">
        <f>Contratista</f>
        <v>0</v>
      </c>
      <c r="C403" s="81"/>
      <c r="D403" s="81"/>
      <c r="E403" s="81"/>
      <c r="F403" s="87"/>
      <c r="G403" s="261"/>
    </row>
    <row r="404" spans="1:123" ht="24" customHeight="1" x14ac:dyDescent="0.2">
      <c r="A404" s="259" t="s">
        <v>23</v>
      </c>
      <c r="B404" s="84" t="str">
        <f>Obra</f>
        <v>Creacion Primaria Bº Cruce de los Andes</v>
      </c>
      <c r="C404" s="81"/>
      <c r="D404" s="81"/>
      <c r="E404" s="81"/>
      <c r="F404" s="87" t="s">
        <v>37</v>
      </c>
      <c r="G404" s="262">
        <f>Fecha_Base</f>
        <v>0</v>
      </c>
    </row>
    <row r="405" spans="1:123" ht="24" customHeight="1" x14ac:dyDescent="0.2">
      <c r="A405" s="263" t="s">
        <v>600</v>
      </c>
      <c r="B405" s="82" t="str">
        <f>Ubicación</f>
        <v>Pocito</v>
      </c>
      <c r="C405" s="82"/>
      <c r="D405" s="88"/>
      <c r="E405" s="89"/>
      <c r="G405" s="264"/>
    </row>
    <row r="406" spans="1:123" ht="24" customHeight="1" x14ac:dyDescent="0.2">
      <c r="A406" s="263" t="s">
        <v>38</v>
      </c>
      <c r="B406" s="91">
        <f>IFERROR(VALUE(LEFT(B407,FIND(".",B407)-1)),"")</f>
        <v>1</v>
      </c>
      <c r="C406" s="83" t="str">
        <f>IFERROR(VLOOKUP(B406,Tabla_CyP,2,FALSE),"")</f>
        <v xml:space="preserve"> TRABAJOS PREPARATORIOS</v>
      </c>
      <c r="E406" s="89"/>
      <c r="G406" s="264"/>
    </row>
    <row r="407" spans="1:123" ht="24" customHeight="1" x14ac:dyDescent="0.2">
      <c r="A407" s="263" t="s">
        <v>24</v>
      </c>
      <c r="B407" s="92" t="str">
        <f>IFERROR(VLOOKUP(COUNTIF($A$1:A407,"ANALISIS DE PRECIOS"),Tabla_NumeroItem,2,FALSE),"")</f>
        <v>1.3.3</v>
      </c>
      <c r="C407" s="83" t="str">
        <f>IFERROR(VLOOKUP(B407,Tabla_CyP,2,FALSE),"")</f>
        <v>Medidas de seguridad</v>
      </c>
      <c r="D407" s="88"/>
      <c r="E407" s="89"/>
      <c r="F407" s="87" t="s">
        <v>25</v>
      </c>
      <c r="G407" s="265" t="str">
        <f>IFERROR(VLOOKUP(B407,Tabla_CyP,4,FALSE),"")</f>
        <v>gl</v>
      </c>
    </row>
    <row r="408" spans="1:123" ht="24" customHeight="1" x14ac:dyDescent="0.2">
      <c r="A408" s="263"/>
      <c r="B408" s="82"/>
      <c r="D408" s="88"/>
      <c r="E408" s="89"/>
      <c r="G408" s="264"/>
    </row>
    <row r="409" spans="1:123" ht="24" customHeight="1" x14ac:dyDescent="0.2">
      <c r="A409" s="450" t="s">
        <v>506</v>
      </c>
      <c r="B409" s="451"/>
      <c r="C409" s="448" t="s">
        <v>0</v>
      </c>
      <c r="D409" s="448" t="s">
        <v>26</v>
      </c>
      <c r="E409" s="446" t="s">
        <v>27</v>
      </c>
      <c r="F409" s="444" t="s">
        <v>28</v>
      </c>
      <c r="G409" s="444" t="s">
        <v>29</v>
      </c>
    </row>
    <row r="410" spans="1:123" s="88" customFormat="1" ht="24" customHeight="1" x14ac:dyDescent="0.2">
      <c r="A410" s="93" t="s">
        <v>507</v>
      </c>
      <c r="B410" s="93" t="s">
        <v>508</v>
      </c>
      <c r="C410" s="449"/>
      <c r="D410" s="449"/>
      <c r="E410" s="447"/>
      <c r="F410" s="445"/>
      <c r="G410" s="445"/>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6"/>
      <c r="B411" s="94"/>
      <c r="C411" s="132" t="s">
        <v>603</v>
      </c>
      <c r="D411" s="95"/>
      <c r="E411" s="96"/>
      <c r="F411" s="97"/>
      <c r="G411" s="267"/>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8">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8">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8">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8">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8">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8">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8">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8">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8">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8">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8">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8">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8">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8">
        <f t="shared" si="125"/>
        <v>0</v>
      </c>
    </row>
    <row r="426" spans="1:7" ht="24" customHeight="1" x14ac:dyDescent="0.2">
      <c r="A426" s="269"/>
      <c r="D426" s="88"/>
      <c r="E426" s="89"/>
      <c r="F426" s="255" t="s">
        <v>30</v>
      </c>
      <c r="G426" s="270">
        <f>SUBTOTAL(9,G412:G425)</f>
        <v>0</v>
      </c>
    </row>
    <row r="427" spans="1:7" ht="24" customHeight="1" x14ac:dyDescent="0.2">
      <c r="A427" s="269"/>
      <c r="C427" s="98" t="s">
        <v>604</v>
      </c>
      <c r="D427" s="88"/>
      <c r="E427" s="89"/>
      <c r="G427" s="271"/>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8">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8">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8">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8">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8">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8">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8">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8">
        <f t="shared" si="130"/>
        <v>0</v>
      </c>
    </row>
    <row r="436" spans="1:7" ht="24" customHeight="1" x14ac:dyDescent="0.2">
      <c r="A436" s="269"/>
      <c r="D436" s="88"/>
      <c r="E436" s="89"/>
      <c r="F436" s="255" t="s">
        <v>31</v>
      </c>
      <c r="G436" s="270">
        <f>SUBTOTAL(9,G428:G435)</f>
        <v>0</v>
      </c>
    </row>
    <row r="437" spans="1:7" ht="24" customHeight="1" x14ac:dyDescent="0.2">
      <c r="A437" s="269"/>
      <c r="C437" s="98" t="s">
        <v>605</v>
      </c>
      <c r="D437" s="88"/>
      <c r="E437" s="89"/>
      <c r="G437" s="271"/>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8">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8">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8">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8">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8">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8">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8">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8">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8">
        <f t="shared" si="135"/>
        <v>0</v>
      </c>
    </row>
    <row r="447" spans="1:7" ht="24" customHeight="1" x14ac:dyDescent="0.2">
      <c r="A447" s="272"/>
      <c r="B447" s="88"/>
      <c r="D447" s="88"/>
      <c r="E447" s="89"/>
      <c r="F447" s="255" t="s">
        <v>32</v>
      </c>
      <c r="G447" s="270">
        <f>SUBTOTAL(9,G438:G446)</f>
        <v>0</v>
      </c>
    </row>
    <row r="448" spans="1:7" ht="24" customHeight="1" x14ac:dyDescent="0.2">
      <c r="A448" s="273"/>
      <c r="B448" s="88"/>
      <c r="D448" s="88"/>
      <c r="E448" s="89"/>
      <c r="G448" s="271"/>
    </row>
    <row r="449" spans="1:123" ht="24" customHeight="1" x14ac:dyDescent="0.2">
      <c r="A449" s="274" t="str">
        <f>B407</f>
        <v>1.3.3</v>
      </c>
      <c r="B449" s="275" t="str">
        <f>C407</f>
        <v>Medidas de seguridad</v>
      </c>
      <c r="C449" s="95"/>
      <c r="D449" s="95" t="s">
        <v>33</v>
      </c>
      <c r="E449" s="96"/>
      <c r="F449" s="277" t="s">
        <v>34</v>
      </c>
      <c r="G449" s="276">
        <f>SUBTOTAL(9,G412:G448)</f>
        <v>0</v>
      </c>
    </row>
    <row r="451" spans="1:123" ht="24" customHeight="1" x14ac:dyDescent="0.2">
      <c r="A451" s="256" t="s">
        <v>36</v>
      </c>
      <c r="B451" s="257"/>
      <c r="C451" s="257"/>
      <c r="D451" s="257"/>
      <c r="E451" s="257"/>
      <c r="F451" s="257"/>
      <c r="G451" s="258"/>
    </row>
    <row r="452" spans="1:123" ht="24" customHeight="1" x14ac:dyDescent="0.2">
      <c r="A452" s="259" t="s">
        <v>601</v>
      </c>
      <c r="B452" s="84" t="str">
        <f>Comitente</f>
        <v>SUBSECRETARIA DE ARQUITECTURA</v>
      </c>
      <c r="C452" s="80"/>
      <c r="D452" s="85"/>
      <c r="E452" s="85"/>
      <c r="F452" s="86"/>
      <c r="G452" s="260"/>
    </row>
    <row r="453" spans="1:123" ht="24" customHeight="1" x14ac:dyDescent="0.2">
      <c r="A453" s="259" t="s">
        <v>602</v>
      </c>
      <c r="B453" s="84">
        <f>Contratista</f>
        <v>0</v>
      </c>
      <c r="C453" s="81"/>
      <c r="D453" s="81"/>
      <c r="E453" s="81"/>
      <c r="F453" s="87"/>
      <c r="G453" s="261"/>
    </row>
    <row r="454" spans="1:123" ht="24" customHeight="1" x14ac:dyDescent="0.2">
      <c r="A454" s="259" t="s">
        <v>23</v>
      </c>
      <c r="B454" s="84" t="str">
        <f>Obra</f>
        <v>Creacion Primaria Bº Cruce de los Andes</v>
      </c>
      <c r="C454" s="81"/>
      <c r="D454" s="81"/>
      <c r="E454" s="81"/>
      <c r="F454" s="87" t="s">
        <v>37</v>
      </c>
      <c r="G454" s="262">
        <f>Fecha_Base</f>
        <v>0</v>
      </c>
    </row>
    <row r="455" spans="1:123" ht="24" customHeight="1" x14ac:dyDescent="0.2">
      <c r="A455" s="263" t="s">
        <v>600</v>
      </c>
      <c r="B455" s="82" t="str">
        <f>Ubicación</f>
        <v>Pocito</v>
      </c>
      <c r="C455" s="82"/>
      <c r="D455" s="88"/>
      <c r="E455" s="89"/>
      <c r="G455" s="264"/>
    </row>
    <row r="456" spans="1:123" ht="24" customHeight="1" x14ac:dyDescent="0.2">
      <c r="A456" s="263" t="s">
        <v>38</v>
      </c>
      <c r="B456" s="91">
        <f>IFERROR(VALUE(LEFT(B457,FIND(".",B457)-1)),"")</f>
        <v>1</v>
      </c>
      <c r="C456" s="83" t="str">
        <f>IFERROR(VLOOKUP(B456,Tabla_CyP,2,FALSE),"")</f>
        <v xml:space="preserve"> TRABAJOS PREPARATORIOS</v>
      </c>
      <c r="E456" s="89"/>
      <c r="G456" s="264"/>
    </row>
    <row r="457" spans="1:123" ht="24" customHeight="1" x14ac:dyDescent="0.2">
      <c r="A457" s="263" t="s">
        <v>24</v>
      </c>
      <c r="B457" s="92" t="str">
        <f>IFERROR(VLOOKUP(COUNTIF($A$1:A457,"ANALISIS DE PRECIOS"),Tabla_NumeroItem,2,FALSE),"")</f>
        <v>1.4.1</v>
      </c>
      <c r="C457" s="83" t="str">
        <f>IFERROR(VLOOKUP(B457,Tabla_CyP,2,FALSE),"")</f>
        <v>Plan de Manejo Ambiental</v>
      </c>
      <c r="D457" s="88"/>
      <c r="E457" s="89"/>
      <c r="F457" s="87" t="s">
        <v>25</v>
      </c>
      <c r="G457" s="265" t="str">
        <f>IFERROR(VLOOKUP(B457,Tabla_CyP,4,FALSE),"")</f>
        <v>gl</v>
      </c>
    </row>
    <row r="458" spans="1:123" ht="24" customHeight="1" x14ac:dyDescent="0.2">
      <c r="A458" s="263"/>
      <c r="B458" s="82"/>
      <c r="D458" s="88"/>
      <c r="E458" s="89"/>
      <c r="G458" s="264"/>
    </row>
    <row r="459" spans="1:123" ht="24" customHeight="1" x14ac:dyDescent="0.2">
      <c r="A459" s="450" t="s">
        <v>506</v>
      </c>
      <c r="B459" s="451"/>
      <c r="C459" s="448" t="s">
        <v>0</v>
      </c>
      <c r="D459" s="448" t="s">
        <v>26</v>
      </c>
      <c r="E459" s="446" t="s">
        <v>27</v>
      </c>
      <c r="F459" s="444" t="s">
        <v>28</v>
      </c>
      <c r="G459" s="444" t="s">
        <v>29</v>
      </c>
    </row>
    <row r="460" spans="1:123" s="88" customFormat="1" ht="24" customHeight="1" x14ac:dyDescent="0.2">
      <c r="A460" s="93" t="s">
        <v>507</v>
      </c>
      <c r="B460" s="93" t="s">
        <v>508</v>
      </c>
      <c r="C460" s="449"/>
      <c r="D460" s="449"/>
      <c r="E460" s="447"/>
      <c r="F460" s="445"/>
      <c r="G460" s="445"/>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6"/>
      <c r="B461" s="94"/>
      <c r="C461" s="132" t="s">
        <v>603</v>
      </c>
      <c r="D461" s="95"/>
      <c r="E461" s="96"/>
      <c r="F461" s="97"/>
      <c r="G461" s="267"/>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8">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8">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8">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8">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8">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8">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8">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8">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8">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8">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8">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8">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8">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8">
        <f t="shared" si="140"/>
        <v>0</v>
      </c>
    </row>
    <row r="476" spans="1:7" ht="24" customHeight="1" x14ac:dyDescent="0.2">
      <c r="A476" s="269"/>
      <c r="D476" s="88"/>
      <c r="E476" s="89"/>
      <c r="F476" s="255" t="s">
        <v>30</v>
      </c>
      <c r="G476" s="270">
        <f>SUBTOTAL(9,G462:G475)</f>
        <v>0</v>
      </c>
    </row>
    <row r="477" spans="1:7" ht="24" customHeight="1" x14ac:dyDescent="0.2">
      <c r="A477" s="269"/>
      <c r="C477" s="98" t="s">
        <v>604</v>
      </c>
      <c r="D477" s="88"/>
      <c r="E477" s="89"/>
      <c r="G477" s="271"/>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8">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8">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8">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8">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8">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8">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8">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8">
        <f t="shared" si="145"/>
        <v>0</v>
      </c>
    </row>
    <row r="486" spans="1:7" ht="24" customHeight="1" x14ac:dyDescent="0.2">
      <c r="A486" s="269"/>
      <c r="D486" s="88"/>
      <c r="E486" s="89"/>
      <c r="F486" s="255" t="s">
        <v>31</v>
      </c>
      <c r="G486" s="270">
        <f>SUBTOTAL(9,G478:G485)</f>
        <v>0</v>
      </c>
    </row>
    <row r="487" spans="1:7" ht="24" customHeight="1" x14ac:dyDescent="0.2">
      <c r="A487" s="269"/>
      <c r="C487" s="98" t="s">
        <v>605</v>
      </c>
      <c r="D487" s="88"/>
      <c r="E487" s="89"/>
      <c r="G487" s="271"/>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8">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8">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8">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8">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8">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8">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8">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8">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8">
        <f t="shared" si="150"/>
        <v>0</v>
      </c>
    </row>
    <row r="497" spans="1:123" ht="24" customHeight="1" x14ac:dyDescent="0.2">
      <c r="A497" s="272"/>
      <c r="B497" s="88"/>
      <c r="D497" s="88"/>
      <c r="E497" s="89"/>
      <c r="F497" s="255" t="s">
        <v>32</v>
      </c>
      <c r="G497" s="270">
        <f>SUBTOTAL(9,G488:G496)</f>
        <v>0</v>
      </c>
    </row>
    <row r="498" spans="1:123" ht="24" customHeight="1" x14ac:dyDescent="0.2">
      <c r="A498" s="273"/>
      <c r="B498" s="88"/>
      <c r="D498" s="88"/>
      <c r="E498" s="89"/>
      <c r="G498" s="271"/>
    </row>
    <row r="499" spans="1:123" ht="24" customHeight="1" x14ac:dyDescent="0.2">
      <c r="A499" s="274" t="str">
        <f>B457</f>
        <v>1.4.1</v>
      </c>
      <c r="B499" s="275" t="str">
        <f>C457</f>
        <v>Plan de Manejo Ambiental</v>
      </c>
      <c r="C499" s="95"/>
      <c r="D499" s="95" t="s">
        <v>33</v>
      </c>
      <c r="E499" s="96"/>
      <c r="F499" s="277" t="s">
        <v>34</v>
      </c>
      <c r="G499" s="276">
        <f>SUBTOTAL(9,G462:G498)</f>
        <v>0</v>
      </c>
    </row>
    <row r="501" spans="1:123" ht="24" customHeight="1" x14ac:dyDescent="0.2">
      <c r="A501" s="256" t="s">
        <v>36</v>
      </c>
      <c r="B501" s="257"/>
      <c r="C501" s="257"/>
      <c r="D501" s="257"/>
      <c r="E501" s="257"/>
      <c r="F501" s="257"/>
      <c r="G501" s="258"/>
    </row>
    <row r="502" spans="1:123" ht="24" customHeight="1" x14ac:dyDescent="0.2">
      <c r="A502" s="259" t="s">
        <v>601</v>
      </c>
      <c r="B502" s="84" t="str">
        <f>Comitente</f>
        <v>SUBSECRETARIA DE ARQUITECTURA</v>
      </c>
      <c r="C502" s="80"/>
      <c r="D502" s="85"/>
      <c r="E502" s="85"/>
      <c r="F502" s="86"/>
      <c r="G502" s="260"/>
    </row>
    <row r="503" spans="1:123" ht="24" customHeight="1" x14ac:dyDescent="0.2">
      <c r="A503" s="259" t="s">
        <v>602</v>
      </c>
      <c r="B503" s="84">
        <f>Contratista</f>
        <v>0</v>
      </c>
      <c r="C503" s="81"/>
      <c r="D503" s="81"/>
      <c r="E503" s="81"/>
      <c r="F503" s="87"/>
      <c r="G503" s="261"/>
    </row>
    <row r="504" spans="1:123" ht="24" customHeight="1" x14ac:dyDescent="0.2">
      <c r="A504" s="259" t="s">
        <v>23</v>
      </c>
      <c r="B504" s="84" t="str">
        <f>Obra</f>
        <v>Creacion Primaria Bº Cruce de los Andes</v>
      </c>
      <c r="C504" s="81"/>
      <c r="D504" s="81"/>
      <c r="E504" s="81"/>
      <c r="F504" s="87" t="s">
        <v>37</v>
      </c>
      <c r="G504" s="262">
        <f>Fecha_Base</f>
        <v>0</v>
      </c>
    </row>
    <row r="505" spans="1:123" ht="24" customHeight="1" x14ac:dyDescent="0.2">
      <c r="A505" s="263" t="s">
        <v>600</v>
      </c>
      <c r="B505" s="82" t="str">
        <f>Ubicación</f>
        <v>Pocito</v>
      </c>
      <c r="C505" s="82"/>
      <c r="D505" s="88"/>
      <c r="E505" s="89"/>
      <c r="G505" s="264"/>
    </row>
    <row r="506" spans="1:123" ht="24" customHeight="1" x14ac:dyDescent="0.2">
      <c r="A506" s="263" t="s">
        <v>38</v>
      </c>
      <c r="B506" s="91">
        <f>IFERROR(VALUE(LEFT(B507,FIND(".",B507)-1)),"")</f>
        <v>1</v>
      </c>
      <c r="C506" s="83" t="str">
        <f>IFERROR(VLOOKUP(B506,Tabla_CyP,2,FALSE),"")</f>
        <v xml:space="preserve"> TRABAJOS PREPARATORIOS</v>
      </c>
      <c r="E506" s="89"/>
      <c r="G506" s="264"/>
    </row>
    <row r="507" spans="1:123" ht="24" customHeight="1" x14ac:dyDescent="0.2">
      <c r="A507" s="263" t="s">
        <v>24</v>
      </c>
      <c r="B507" s="92" t="str">
        <f>IFERROR(VLOOKUP(COUNTIF($A$1:A507,"ANALISIS DE PRECIOS"),Tabla_NumeroItem,2,FALSE),"")</f>
        <v>1.4.2</v>
      </c>
      <c r="C507" s="83" t="str">
        <f>IFERROR(VLOOKUP(B507,Tabla_CyP,2,FALSE),"")</f>
        <v>Permiso Ambiental</v>
      </c>
      <c r="D507" s="88"/>
      <c r="E507" s="89"/>
      <c r="F507" s="87" t="s">
        <v>25</v>
      </c>
      <c r="G507" s="265" t="str">
        <f>IFERROR(VLOOKUP(B507,Tabla_CyP,4,FALSE),"")</f>
        <v>mes</v>
      </c>
    </row>
    <row r="508" spans="1:123" ht="24" customHeight="1" x14ac:dyDescent="0.2">
      <c r="A508" s="263"/>
      <c r="B508" s="82"/>
      <c r="D508" s="88"/>
      <c r="E508" s="89"/>
      <c r="G508" s="264"/>
    </row>
    <row r="509" spans="1:123" ht="24" customHeight="1" x14ac:dyDescent="0.2">
      <c r="A509" s="450" t="s">
        <v>506</v>
      </c>
      <c r="B509" s="451"/>
      <c r="C509" s="448" t="s">
        <v>0</v>
      </c>
      <c r="D509" s="448" t="s">
        <v>26</v>
      </c>
      <c r="E509" s="446" t="s">
        <v>27</v>
      </c>
      <c r="F509" s="444" t="s">
        <v>28</v>
      </c>
      <c r="G509" s="444" t="s">
        <v>29</v>
      </c>
    </row>
    <row r="510" spans="1:123" s="88" customFormat="1" ht="24" customHeight="1" x14ac:dyDescent="0.2">
      <c r="A510" s="93" t="s">
        <v>507</v>
      </c>
      <c r="B510" s="93" t="s">
        <v>508</v>
      </c>
      <c r="C510" s="449"/>
      <c r="D510" s="449"/>
      <c r="E510" s="447"/>
      <c r="F510" s="445"/>
      <c r="G510" s="445"/>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6"/>
      <c r="B511" s="94"/>
      <c r="C511" s="132" t="s">
        <v>603</v>
      </c>
      <c r="D511" s="95"/>
      <c r="E511" s="96"/>
      <c r="F511" s="97"/>
      <c r="G511" s="267"/>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8">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8">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8">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8">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8">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8">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8">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8">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8">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8">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8">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8">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8">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8">
        <f t="shared" si="155"/>
        <v>0</v>
      </c>
    </row>
    <row r="526" spans="1:7" ht="24" customHeight="1" x14ac:dyDescent="0.2">
      <c r="A526" s="269"/>
      <c r="D526" s="88"/>
      <c r="E526" s="89"/>
      <c r="F526" s="255" t="s">
        <v>30</v>
      </c>
      <c r="G526" s="270">
        <f>SUBTOTAL(9,G512:G525)</f>
        <v>0</v>
      </c>
    </row>
    <row r="527" spans="1:7" ht="24" customHeight="1" x14ac:dyDescent="0.2">
      <c r="A527" s="269"/>
      <c r="C527" s="98" t="s">
        <v>604</v>
      </c>
      <c r="D527" s="88"/>
      <c r="E527" s="89"/>
      <c r="G527" s="271"/>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8">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8">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8">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8">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8">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8">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8">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8">
        <f t="shared" si="160"/>
        <v>0</v>
      </c>
    </row>
    <row r="536" spans="1:7" ht="24" customHeight="1" x14ac:dyDescent="0.2">
      <c r="A536" s="269"/>
      <c r="D536" s="88"/>
      <c r="E536" s="89"/>
      <c r="F536" s="255" t="s">
        <v>31</v>
      </c>
      <c r="G536" s="270">
        <f>SUBTOTAL(9,G528:G535)</f>
        <v>0</v>
      </c>
    </row>
    <row r="537" spans="1:7" ht="24" customHeight="1" x14ac:dyDescent="0.2">
      <c r="A537" s="269"/>
      <c r="C537" s="98" t="s">
        <v>605</v>
      </c>
      <c r="D537" s="88"/>
      <c r="E537" s="89"/>
      <c r="G537" s="271"/>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8">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8">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8">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8">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8">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8">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8">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8">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8">
        <f t="shared" si="165"/>
        <v>0</v>
      </c>
    </row>
    <row r="547" spans="1:123" ht="24" customHeight="1" x14ac:dyDescent="0.2">
      <c r="A547" s="272"/>
      <c r="B547" s="88"/>
      <c r="D547" s="88"/>
      <c r="E547" s="89"/>
      <c r="F547" s="255" t="s">
        <v>32</v>
      </c>
      <c r="G547" s="270">
        <f>SUBTOTAL(9,G538:G546)</f>
        <v>0</v>
      </c>
    </row>
    <row r="548" spans="1:123" ht="24" customHeight="1" x14ac:dyDescent="0.2">
      <c r="A548" s="273"/>
      <c r="B548" s="88"/>
      <c r="D548" s="88"/>
      <c r="E548" s="89"/>
      <c r="G548" s="271"/>
    </row>
    <row r="549" spans="1:123" ht="24" customHeight="1" x14ac:dyDescent="0.2">
      <c r="A549" s="274" t="str">
        <f>B507</f>
        <v>1.4.2</v>
      </c>
      <c r="B549" s="275" t="str">
        <f>C507</f>
        <v>Permiso Ambiental</v>
      </c>
      <c r="C549" s="95"/>
      <c r="D549" s="95" t="s">
        <v>33</v>
      </c>
      <c r="E549" s="96"/>
      <c r="F549" s="277" t="s">
        <v>34</v>
      </c>
      <c r="G549" s="276">
        <f>SUBTOTAL(9,G512:G548)</f>
        <v>0</v>
      </c>
    </row>
    <row r="551" spans="1:123" ht="24" customHeight="1" x14ac:dyDescent="0.2">
      <c r="A551" s="256" t="s">
        <v>36</v>
      </c>
      <c r="B551" s="257"/>
      <c r="C551" s="257"/>
      <c r="D551" s="257"/>
      <c r="E551" s="257"/>
      <c r="F551" s="257"/>
      <c r="G551" s="258"/>
    </row>
    <row r="552" spans="1:123" ht="24" customHeight="1" x14ac:dyDescent="0.2">
      <c r="A552" s="259" t="s">
        <v>601</v>
      </c>
      <c r="B552" s="84" t="str">
        <f>Comitente</f>
        <v>SUBSECRETARIA DE ARQUITECTURA</v>
      </c>
      <c r="C552" s="80"/>
      <c r="D552" s="85"/>
      <c r="E552" s="85"/>
      <c r="F552" s="86"/>
      <c r="G552" s="260"/>
    </row>
    <row r="553" spans="1:123" ht="24" customHeight="1" x14ac:dyDescent="0.2">
      <c r="A553" s="259" t="s">
        <v>602</v>
      </c>
      <c r="B553" s="84">
        <f>Contratista</f>
        <v>0</v>
      </c>
      <c r="C553" s="81"/>
      <c r="D553" s="81"/>
      <c r="E553" s="81"/>
      <c r="F553" s="87"/>
      <c r="G553" s="261"/>
    </row>
    <row r="554" spans="1:123" ht="24" customHeight="1" x14ac:dyDescent="0.2">
      <c r="A554" s="259" t="s">
        <v>23</v>
      </c>
      <c r="B554" s="84" t="str">
        <f>Obra</f>
        <v>Creacion Primaria Bº Cruce de los Andes</v>
      </c>
      <c r="C554" s="81"/>
      <c r="D554" s="81"/>
      <c r="E554" s="81"/>
      <c r="F554" s="87" t="s">
        <v>37</v>
      </c>
      <c r="G554" s="262">
        <f>Fecha_Base</f>
        <v>0</v>
      </c>
    </row>
    <row r="555" spans="1:123" ht="24" customHeight="1" x14ac:dyDescent="0.2">
      <c r="A555" s="263" t="s">
        <v>600</v>
      </c>
      <c r="B555" s="82" t="str">
        <f>Ubicación</f>
        <v>Pocito</v>
      </c>
      <c r="C555" s="82"/>
      <c r="D555" s="88"/>
      <c r="E555" s="89"/>
      <c r="G555" s="264"/>
    </row>
    <row r="556" spans="1:123" ht="24" customHeight="1" x14ac:dyDescent="0.2">
      <c r="A556" s="263" t="s">
        <v>38</v>
      </c>
      <c r="B556" s="91">
        <f>IFERROR(VALUE(LEFT(B557,FIND(".",B557)-1)),"")</f>
        <v>1</v>
      </c>
      <c r="C556" s="83" t="str">
        <f>IFERROR(VLOOKUP(B556,Tabla_CyP,2,FALSE),"")</f>
        <v xml:space="preserve"> TRABAJOS PREPARATORIOS</v>
      </c>
      <c r="E556" s="89"/>
      <c r="G556" s="264"/>
    </row>
    <row r="557" spans="1:123" ht="24" customHeight="1" x14ac:dyDescent="0.2">
      <c r="A557" s="263" t="s">
        <v>24</v>
      </c>
      <c r="B557" s="92" t="str">
        <f>IFERROR(VLOOKUP(COUNTIF($A$1:A557,"ANALISIS DE PRECIOS"),Tabla_NumeroItem,2,FALSE),"")</f>
        <v>1.4.3</v>
      </c>
      <c r="C557" s="83" t="str">
        <f>IFERROR(VLOOKUP(B557,Tabla_CyP,2,FALSE),"")</f>
        <v>Seguimiento Pmas</v>
      </c>
      <c r="D557" s="88"/>
      <c r="E557" s="89"/>
      <c r="F557" s="87" t="s">
        <v>25</v>
      </c>
      <c r="G557" s="265" t="str">
        <f>IFERROR(VLOOKUP(B557,Tabla_CyP,4,FALSE),"")</f>
        <v>mes</v>
      </c>
    </row>
    <row r="558" spans="1:123" ht="24" customHeight="1" x14ac:dyDescent="0.2">
      <c r="A558" s="263"/>
      <c r="B558" s="82"/>
      <c r="D558" s="88"/>
      <c r="E558" s="89"/>
      <c r="G558" s="264"/>
    </row>
    <row r="559" spans="1:123" ht="24" customHeight="1" x14ac:dyDescent="0.2">
      <c r="A559" s="450" t="s">
        <v>506</v>
      </c>
      <c r="B559" s="451"/>
      <c r="C559" s="448" t="s">
        <v>0</v>
      </c>
      <c r="D559" s="448" t="s">
        <v>26</v>
      </c>
      <c r="E559" s="446" t="s">
        <v>27</v>
      </c>
      <c r="F559" s="444" t="s">
        <v>28</v>
      </c>
      <c r="G559" s="444" t="s">
        <v>29</v>
      </c>
    </row>
    <row r="560" spans="1:123" s="88" customFormat="1" ht="24" customHeight="1" x14ac:dyDescent="0.2">
      <c r="A560" s="93" t="s">
        <v>507</v>
      </c>
      <c r="B560" s="93" t="s">
        <v>508</v>
      </c>
      <c r="C560" s="449"/>
      <c r="D560" s="449"/>
      <c r="E560" s="447"/>
      <c r="F560" s="445"/>
      <c r="G560" s="445"/>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6"/>
      <c r="B561" s="94"/>
      <c r="C561" s="132" t="s">
        <v>603</v>
      </c>
      <c r="D561" s="95"/>
      <c r="E561" s="96"/>
      <c r="F561" s="97"/>
      <c r="G561" s="267"/>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8">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8">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8">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8">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8">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8">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8">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8">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8">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8">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8">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8">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8">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8">
        <f t="shared" si="170"/>
        <v>0</v>
      </c>
    </row>
    <row r="576" spans="1:7" ht="24" customHeight="1" x14ac:dyDescent="0.2">
      <c r="A576" s="269"/>
      <c r="D576" s="88"/>
      <c r="E576" s="89"/>
      <c r="F576" s="255" t="s">
        <v>30</v>
      </c>
      <c r="G576" s="270">
        <f>SUBTOTAL(9,G562:G575)</f>
        <v>0</v>
      </c>
    </row>
    <row r="577" spans="1:7" ht="24" customHeight="1" x14ac:dyDescent="0.2">
      <c r="A577" s="269"/>
      <c r="C577" s="98" t="s">
        <v>604</v>
      </c>
      <c r="D577" s="88"/>
      <c r="E577" s="89"/>
      <c r="G577" s="271"/>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8">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8">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8">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8">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8">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8">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8">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8">
        <f t="shared" si="175"/>
        <v>0</v>
      </c>
    </row>
    <row r="586" spans="1:7" ht="24" customHeight="1" x14ac:dyDescent="0.2">
      <c r="A586" s="269"/>
      <c r="D586" s="88"/>
      <c r="E586" s="89"/>
      <c r="F586" s="255" t="s">
        <v>31</v>
      </c>
      <c r="G586" s="270">
        <f>SUBTOTAL(9,G578:G585)</f>
        <v>0</v>
      </c>
    </row>
    <row r="587" spans="1:7" ht="24" customHeight="1" x14ac:dyDescent="0.2">
      <c r="A587" s="269"/>
      <c r="C587" s="98" t="s">
        <v>605</v>
      </c>
      <c r="D587" s="88"/>
      <c r="E587" s="89"/>
      <c r="G587" s="271"/>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8">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8">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8">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8">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8">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8">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8">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8">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8">
        <f t="shared" si="180"/>
        <v>0</v>
      </c>
    </row>
    <row r="597" spans="1:7" ht="24" customHeight="1" x14ac:dyDescent="0.2">
      <c r="A597" s="272"/>
      <c r="B597" s="88"/>
      <c r="D597" s="88"/>
      <c r="E597" s="89"/>
      <c r="F597" s="255" t="s">
        <v>32</v>
      </c>
      <c r="G597" s="270">
        <f>SUBTOTAL(9,G588:G596)</f>
        <v>0</v>
      </c>
    </row>
    <row r="598" spans="1:7" ht="24" customHeight="1" x14ac:dyDescent="0.2">
      <c r="A598" s="273"/>
      <c r="B598" s="88"/>
      <c r="D598" s="88"/>
      <c r="E598" s="89"/>
      <c r="G598" s="271"/>
    </row>
    <row r="599" spans="1:7" ht="24" customHeight="1" x14ac:dyDescent="0.2">
      <c r="A599" s="274" t="str">
        <f>B557</f>
        <v>1.4.3</v>
      </c>
      <c r="B599" s="275" t="str">
        <f>C557</f>
        <v>Seguimiento Pmas</v>
      </c>
      <c r="C599" s="95"/>
      <c r="D599" s="95" t="s">
        <v>33</v>
      </c>
      <c r="E599" s="96"/>
      <c r="F599" s="277" t="s">
        <v>34</v>
      </c>
      <c r="G599" s="276">
        <f>SUBTOTAL(9,G562:G598)</f>
        <v>0</v>
      </c>
    </row>
    <row r="601" spans="1:7" ht="24" customHeight="1" x14ac:dyDescent="0.2">
      <c r="A601" s="256" t="s">
        <v>36</v>
      </c>
      <c r="B601" s="257"/>
      <c r="C601" s="257"/>
      <c r="D601" s="257"/>
      <c r="E601" s="257"/>
      <c r="F601" s="257"/>
      <c r="G601" s="258"/>
    </row>
    <row r="602" spans="1:7" ht="24" customHeight="1" x14ac:dyDescent="0.2">
      <c r="A602" s="259" t="s">
        <v>601</v>
      </c>
      <c r="B602" s="84" t="str">
        <f>Comitente</f>
        <v>SUBSECRETARIA DE ARQUITECTURA</v>
      </c>
      <c r="C602" s="80"/>
      <c r="D602" s="85"/>
      <c r="E602" s="85"/>
      <c r="F602" s="86"/>
      <c r="G602" s="260"/>
    </row>
    <row r="603" spans="1:7" ht="24" customHeight="1" x14ac:dyDescent="0.2">
      <c r="A603" s="259" t="s">
        <v>602</v>
      </c>
      <c r="B603" s="84">
        <f>Contratista</f>
        <v>0</v>
      </c>
      <c r="C603" s="81"/>
      <c r="D603" s="81"/>
      <c r="E603" s="81"/>
      <c r="F603" s="87"/>
      <c r="G603" s="261"/>
    </row>
    <row r="604" spans="1:7" ht="24" customHeight="1" x14ac:dyDescent="0.2">
      <c r="A604" s="259" t="s">
        <v>23</v>
      </c>
      <c r="B604" s="84" t="str">
        <f>Obra</f>
        <v>Creacion Primaria Bº Cruce de los Andes</v>
      </c>
      <c r="C604" s="81"/>
      <c r="D604" s="81"/>
      <c r="E604" s="81"/>
      <c r="F604" s="87" t="s">
        <v>37</v>
      </c>
      <c r="G604" s="262">
        <f>Fecha_Base</f>
        <v>0</v>
      </c>
    </row>
    <row r="605" spans="1:7" ht="24" customHeight="1" x14ac:dyDescent="0.2">
      <c r="A605" s="263" t="s">
        <v>600</v>
      </c>
      <c r="B605" s="82" t="str">
        <f>Ubicación</f>
        <v>Pocito</v>
      </c>
      <c r="C605" s="82"/>
      <c r="D605" s="88"/>
      <c r="E605" s="89"/>
      <c r="G605" s="264"/>
    </row>
    <row r="606" spans="1:7" ht="24" customHeight="1" x14ac:dyDescent="0.2">
      <c r="A606" s="263" t="s">
        <v>38</v>
      </c>
      <c r="B606" s="91">
        <f>IFERROR(VALUE(LEFT(B607,FIND(".",B607)-1)),"")</f>
        <v>2</v>
      </c>
      <c r="C606" s="83" t="str">
        <f>IFERROR(VLOOKUP(B606,Tabla_CyP,2,FALSE),"")</f>
        <v>MOVIMIENTO DE SUELOS</v>
      </c>
      <c r="E606" s="89"/>
      <c r="G606" s="264"/>
    </row>
    <row r="607" spans="1:7" ht="24" customHeight="1" x14ac:dyDescent="0.2">
      <c r="A607" s="263" t="s">
        <v>24</v>
      </c>
      <c r="B607" s="92" t="str">
        <f>IFERROR(VLOOKUP(COUNTIF($A$1:A607,"ANALISIS DE PRECIOS"),Tabla_NumeroItem,2,FALSE),"")</f>
        <v>2.1.1</v>
      </c>
      <c r="C607" s="83" t="str">
        <f>IFERROR(VLOOKUP(B607,Tabla_CyP,2,FALSE),"")</f>
        <v>Relleno Bajo Contrapiso</v>
      </c>
      <c r="D607" s="88"/>
      <c r="E607" s="89"/>
      <c r="F607" s="87" t="s">
        <v>25</v>
      </c>
      <c r="G607" s="265" t="str">
        <f>IFERROR(VLOOKUP(B607,Tabla_CyP,4,FALSE),"")</f>
        <v>m3</v>
      </c>
    </row>
    <row r="608" spans="1:7" ht="24" customHeight="1" x14ac:dyDescent="0.2">
      <c r="A608" s="263"/>
      <c r="B608" s="82"/>
      <c r="D608" s="88"/>
      <c r="E608" s="89"/>
      <c r="G608" s="264"/>
    </row>
    <row r="609" spans="1:123" ht="24" customHeight="1" x14ac:dyDescent="0.2">
      <c r="A609" s="450" t="s">
        <v>506</v>
      </c>
      <c r="B609" s="451"/>
      <c r="C609" s="448" t="s">
        <v>0</v>
      </c>
      <c r="D609" s="448" t="s">
        <v>26</v>
      </c>
      <c r="E609" s="446" t="s">
        <v>27</v>
      </c>
      <c r="F609" s="444" t="s">
        <v>28</v>
      </c>
      <c r="G609" s="444" t="s">
        <v>29</v>
      </c>
    </row>
    <row r="610" spans="1:123" s="88" customFormat="1" ht="24" customHeight="1" x14ac:dyDescent="0.2">
      <c r="A610" s="93" t="s">
        <v>507</v>
      </c>
      <c r="B610" s="93" t="s">
        <v>508</v>
      </c>
      <c r="C610" s="449"/>
      <c r="D610" s="449"/>
      <c r="E610" s="447"/>
      <c r="F610" s="445"/>
      <c r="G610" s="445"/>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6"/>
      <c r="B611" s="94"/>
      <c r="C611" s="132" t="s">
        <v>603</v>
      </c>
      <c r="D611" s="95"/>
      <c r="E611" s="96"/>
      <c r="F611" s="97"/>
      <c r="G611" s="267"/>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8">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8">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8">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8">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8">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8">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8">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8">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8">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8">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8">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8">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8">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8">
        <f t="shared" si="185"/>
        <v>0</v>
      </c>
    </row>
    <row r="626" spans="1:7" ht="24" customHeight="1" x14ac:dyDescent="0.2">
      <c r="A626" s="269"/>
      <c r="D626" s="88"/>
      <c r="E626" s="89"/>
      <c r="F626" s="255" t="s">
        <v>30</v>
      </c>
      <c r="G626" s="270">
        <f>SUBTOTAL(9,G612:G625)</f>
        <v>0</v>
      </c>
    </row>
    <row r="627" spans="1:7" ht="24" customHeight="1" x14ac:dyDescent="0.2">
      <c r="A627" s="269"/>
      <c r="C627" s="98" t="s">
        <v>604</v>
      </c>
      <c r="D627" s="88"/>
      <c r="E627" s="89"/>
      <c r="G627" s="271"/>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8">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8">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8">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8">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8">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8">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8">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8">
        <f t="shared" si="190"/>
        <v>0</v>
      </c>
    </row>
    <row r="636" spans="1:7" ht="24" customHeight="1" x14ac:dyDescent="0.2">
      <c r="A636" s="269"/>
      <c r="D636" s="88"/>
      <c r="E636" s="89"/>
      <c r="F636" s="255" t="s">
        <v>31</v>
      </c>
      <c r="G636" s="270">
        <f>SUBTOTAL(9,G628:G635)</f>
        <v>0</v>
      </c>
    </row>
    <row r="637" spans="1:7" ht="24" customHeight="1" x14ac:dyDescent="0.2">
      <c r="A637" s="269"/>
      <c r="C637" s="98" t="s">
        <v>605</v>
      </c>
      <c r="D637" s="88"/>
      <c r="E637" s="89"/>
      <c r="G637" s="271"/>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8">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8">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8">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8">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8">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8">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8">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8">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8">
        <f t="shared" si="195"/>
        <v>0</v>
      </c>
    </row>
    <row r="647" spans="1:7" ht="24" customHeight="1" x14ac:dyDescent="0.2">
      <c r="A647" s="272"/>
      <c r="B647" s="88"/>
      <c r="D647" s="88"/>
      <c r="E647" s="89"/>
      <c r="F647" s="255" t="s">
        <v>32</v>
      </c>
      <c r="G647" s="270">
        <f>SUBTOTAL(9,G638:G646)</f>
        <v>0</v>
      </c>
    </row>
    <row r="648" spans="1:7" ht="24" customHeight="1" x14ac:dyDescent="0.2">
      <c r="A648" s="273"/>
      <c r="B648" s="88"/>
      <c r="D648" s="88"/>
      <c r="E648" s="89"/>
      <c r="G648" s="271"/>
    </row>
    <row r="649" spans="1:7" ht="24" customHeight="1" x14ac:dyDescent="0.2">
      <c r="A649" s="274" t="str">
        <f>B607</f>
        <v>2.1.1</v>
      </c>
      <c r="B649" s="275" t="str">
        <f>C607</f>
        <v>Relleno Bajo Contrapiso</v>
      </c>
      <c r="C649" s="95"/>
      <c r="D649" s="95" t="s">
        <v>33</v>
      </c>
      <c r="E649" s="96"/>
      <c r="F649" s="277" t="s">
        <v>34</v>
      </c>
      <c r="G649" s="276">
        <f>SUBTOTAL(9,G612:G648)</f>
        <v>0</v>
      </c>
    </row>
    <row r="651" spans="1:7" ht="24" customHeight="1" x14ac:dyDescent="0.2">
      <c r="A651" s="256" t="s">
        <v>36</v>
      </c>
      <c r="B651" s="257"/>
      <c r="C651" s="257"/>
      <c r="D651" s="257"/>
      <c r="E651" s="257"/>
      <c r="F651" s="257"/>
      <c r="G651" s="258"/>
    </row>
    <row r="652" spans="1:7" ht="24" customHeight="1" x14ac:dyDescent="0.2">
      <c r="A652" s="259" t="s">
        <v>601</v>
      </c>
      <c r="B652" s="84" t="str">
        <f>Comitente</f>
        <v>SUBSECRETARIA DE ARQUITECTURA</v>
      </c>
      <c r="C652" s="80"/>
      <c r="D652" s="85"/>
      <c r="E652" s="85"/>
      <c r="F652" s="86"/>
      <c r="G652" s="260"/>
    </row>
    <row r="653" spans="1:7" ht="24" customHeight="1" x14ac:dyDescent="0.2">
      <c r="A653" s="259" t="s">
        <v>602</v>
      </c>
      <c r="B653" s="84">
        <f>Contratista</f>
        <v>0</v>
      </c>
      <c r="C653" s="81"/>
      <c r="D653" s="81"/>
      <c r="E653" s="81"/>
      <c r="F653" s="87"/>
      <c r="G653" s="261"/>
    </row>
    <row r="654" spans="1:7" ht="24" customHeight="1" x14ac:dyDescent="0.2">
      <c r="A654" s="259" t="s">
        <v>23</v>
      </c>
      <c r="B654" s="84" t="str">
        <f>Obra</f>
        <v>Creacion Primaria Bº Cruce de los Andes</v>
      </c>
      <c r="C654" s="81"/>
      <c r="D654" s="81"/>
      <c r="E654" s="81"/>
      <c r="F654" s="87" t="s">
        <v>37</v>
      </c>
      <c r="G654" s="262">
        <f>Fecha_Base</f>
        <v>0</v>
      </c>
    </row>
    <row r="655" spans="1:7" ht="24" customHeight="1" x14ac:dyDescent="0.2">
      <c r="A655" s="263" t="s">
        <v>600</v>
      </c>
      <c r="B655" s="82" t="str">
        <f>Ubicación</f>
        <v>Pocito</v>
      </c>
      <c r="C655" s="82"/>
      <c r="D655" s="88"/>
      <c r="E655" s="89"/>
      <c r="G655" s="264"/>
    </row>
    <row r="656" spans="1:7" ht="24" customHeight="1" x14ac:dyDescent="0.2">
      <c r="A656" s="263" t="s">
        <v>38</v>
      </c>
      <c r="B656" s="91">
        <f>IFERROR(VALUE(LEFT(B657,FIND(".",B657)-1)),"")</f>
        <v>2</v>
      </c>
      <c r="C656" s="83" t="str">
        <f>IFERROR(VLOOKUP(B656,Tabla_CyP,2,FALSE),"")</f>
        <v>MOVIMIENTO DE SUELOS</v>
      </c>
      <c r="E656" s="89"/>
      <c r="G656" s="264"/>
    </row>
    <row r="657" spans="1:123" ht="24" customHeight="1" x14ac:dyDescent="0.2">
      <c r="A657" s="263" t="s">
        <v>24</v>
      </c>
      <c r="B657" s="92" t="str">
        <f>IFERROR(VLOOKUP(COUNTIF($A$1:A657,"ANALISIS DE PRECIOS"),Tabla_NumeroItem,2,FALSE),"")</f>
        <v>2.1.2</v>
      </c>
      <c r="C657" s="83" t="str">
        <f>IFERROR(VLOOKUP(B657,Tabla_CyP,2,FALSE),"")</f>
        <v>Relleno de Zanjas y Conductos</v>
      </c>
      <c r="D657" s="88"/>
      <c r="E657" s="89"/>
      <c r="F657" s="87" t="s">
        <v>25</v>
      </c>
      <c r="G657" s="265" t="str">
        <f>IFERROR(VLOOKUP(B657,Tabla_CyP,4,FALSE),"")</f>
        <v>m3</v>
      </c>
    </row>
    <row r="658" spans="1:123" ht="24" customHeight="1" x14ac:dyDescent="0.2">
      <c r="A658" s="263"/>
      <c r="B658" s="82"/>
      <c r="D658" s="88"/>
      <c r="E658" s="89"/>
      <c r="G658" s="264"/>
    </row>
    <row r="659" spans="1:123" ht="24" customHeight="1" x14ac:dyDescent="0.2">
      <c r="A659" s="450" t="s">
        <v>506</v>
      </c>
      <c r="B659" s="451"/>
      <c r="C659" s="448" t="s">
        <v>0</v>
      </c>
      <c r="D659" s="448" t="s">
        <v>26</v>
      </c>
      <c r="E659" s="446" t="s">
        <v>27</v>
      </c>
      <c r="F659" s="444" t="s">
        <v>28</v>
      </c>
      <c r="G659" s="444" t="s">
        <v>29</v>
      </c>
    </row>
    <row r="660" spans="1:123" s="88" customFormat="1" ht="24" customHeight="1" x14ac:dyDescent="0.2">
      <c r="A660" s="93" t="s">
        <v>507</v>
      </c>
      <c r="B660" s="93" t="s">
        <v>508</v>
      </c>
      <c r="C660" s="449"/>
      <c r="D660" s="449"/>
      <c r="E660" s="447"/>
      <c r="F660" s="445"/>
      <c r="G660" s="445"/>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6"/>
      <c r="B661" s="94"/>
      <c r="C661" s="132" t="s">
        <v>603</v>
      </c>
      <c r="D661" s="95"/>
      <c r="E661" s="96"/>
      <c r="F661" s="97"/>
      <c r="G661" s="267"/>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8">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8">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8">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8">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8">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8">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8">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8">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8">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8">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8">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8">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8">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8">
        <f t="shared" si="200"/>
        <v>0</v>
      </c>
    </row>
    <row r="676" spans="1:7" ht="24" customHeight="1" x14ac:dyDescent="0.2">
      <c r="A676" s="269"/>
      <c r="D676" s="88"/>
      <c r="E676" s="89"/>
      <c r="F676" s="255" t="s">
        <v>30</v>
      </c>
      <c r="G676" s="270">
        <f>SUBTOTAL(9,G662:G675)</f>
        <v>0</v>
      </c>
    </row>
    <row r="677" spans="1:7" ht="24" customHeight="1" x14ac:dyDescent="0.2">
      <c r="A677" s="269"/>
      <c r="C677" s="98" t="s">
        <v>604</v>
      </c>
      <c r="D677" s="88"/>
      <c r="E677" s="89"/>
      <c r="G677" s="271"/>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8">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8">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8">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8">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8">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8">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8">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8">
        <f t="shared" si="205"/>
        <v>0</v>
      </c>
    </row>
    <row r="686" spans="1:7" ht="24" customHeight="1" x14ac:dyDescent="0.2">
      <c r="A686" s="269"/>
      <c r="D686" s="88"/>
      <c r="E686" s="89"/>
      <c r="F686" s="255" t="s">
        <v>31</v>
      </c>
      <c r="G686" s="270">
        <f>SUBTOTAL(9,G678:G685)</f>
        <v>0</v>
      </c>
    </row>
    <row r="687" spans="1:7" ht="24" customHeight="1" x14ac:dyDescent="0.2">
      <c r="A687" s="269"/>
      <c r="C687" s="98" t="s">
        <v>605</v>
      </c>
      <c r="D687" s="88"/>
      <c r="E687" s="89"/>
      <c r="G687" s="271"/>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8">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8">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8">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8">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8">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8">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8">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8">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8">
        <f t="shared" si="210"/>
        <v>0</v>
      </c>
    </row>
    <row r="697" spans="1:7" ht="24" customHeight="1" x14ac:dyDescent="0.2">
      <c r="A697" s="272"/>
      <c r="B697" s="88"/>
      <c r="D697" s="88"/>
      <c r="E697" s="89"/>
      <c r="F697" s="255" t="s">
        <v>32</v>
      </c>
      <c r="G697" s="270">
        <f>SUBTOTAL(9,G688:G696)</f>
        <v>0</v>
      </c>
    </row>
    <row r="698" spans="1:7" ht="24" customHeight="1" x14ac:dyDescent="0.2">
      <c r="A698" s="273"/>
      <c r="B698" s="88"/>
      <c r="D698" s="88"/>
      <c r="E698" s="89"/>
      <c r="G698" s="271"/>
    </row>
    <row r="699" spans="1:7" ht="24" customHeight="1" x14ac:dyDescent="0.2">
      <c r="A699" s="274" t="str">
        <f>B657</f>
        <v>2.1.2</v>
      </c>
      <c r="B699" s="275" t="str">
        <f>C657</f>
        <v>Relleno de Zanjas y Conductos</v>
      </c>
      <c r="C699" s="95"/>
      <c r="D699" s="95" t="s">
        <v>33</v>
      </c>
      <c r="E699" s="96"/>
      <c r="F699" s="277" t="s">
        <v>34</v>
      </c>
      <c r="G699" s="276">
        <f>SUBTOTAL(9,G662:G698)</f>
        <v>0</v>
      </c>
    </row>
    <row r="701" spans="1:7" ht="24" customHeight="1" x14ac:dyDescent="0.2">
      <c r="A701" s="256" t="s">
        <v>36</v>
      </c>
      <c r="B701" s="257"/>
      <c r="C701" s="257"/>
      <c r="D701" s="257"/>
      <c r="E701" s="257"/>
      <c r="F701" s="257"/>
      <c r="G701" s="258"/>
    </row>
    <row r="702" spans="1:7" ht="24" customHeight="1" x14ac:dyDescent="0.2">
      <c r="A702" s="259" t="s">
        <v>601</v>
      </c>
      <c r="B702" s="84" t="str">
        <f>Comitente</f>
        <v>SUBSECRETARIA DE ARQUITECTURA</v>
      </c>
      <c r="C702" s="80"/>
      <c r="D702" s="85"/>
      <c r="E702" s="85"/>
      <c r="F702" s="86"/>
      <c r="G702" s="260"/>
    </row>
    <row r="703" spans="1:7" ht="24" customHeight="1" x14ac:dyDescent="0.2">
      <c r="A703" s="259" t="s">
        <v>602</v>
      </c>
      <c r="B703" s="84">
        <f>Contratista</f>
        <v>0</v>
      </c>
      <c r="C703" s="81"/>
      <c r="D703" s="81"/>
      <c r="E703" s="81"/>
      <c r="F703" s="87"/>
      <c r="G703" s="261"/>
    </row>
    <row r="704" spans="1:7" ht="24" customHeight="1" x14ac:dyDescent="0.2">
      <c r="A704" s="259" t="s">
        <v>23</v>
      </c>
      <c r="B704" s="84" t="str">
        <f>Obra</f>
        <v>Creacion Primaria Bº Cruce de los Andes</v>
      </c>
      <c r="C704" s="81"/>
      <c r="D704" s="81"/>
      <c r="E704" s="81"/>
      <c r="F704" s="87" t="s">
        <v>37</v>
      </c>
      <c r="G704" s="262">
        <f>Fecha_Base</f>
        <v>0</v>
      </c>
    </row>
    <row r="705" spans="1:123" ht="24" customHeight="1" x14ac:dyDescent="0.2">
      <c r="A705" s="263" t="s">
        <v>600</v>
      </c>
      <c r="B705" s="82" t="str">
        <f>Ubicación</f>
        <v>Pocito</v>
      </c>
      <c r="C705" s="82"/>
      <c r="D705" s="88"/>
      <c r="E705" s="89"/>
      <c r="G705" s="264"/>
    </row>
    <row r="706" spans="1:123" ht="24" customHeight="1" x14ac:dyDescent="0.2">
      <c r="A706" s="263" t="s">
        <v>38</v>
      </c>
      <c r="B706" s="91">
        <f>IFERROR(VALUE(LEFT(B707,FIND(".",B707)-1)),"")</f>
        <v>2</v>
      </c>
      <c r="C706" s="83" t="str">
        <f>IFERROR(VLOOKUP(B706,Tabla_CyP,2,FALSE),"")</f>
        <v>MOVIMIENTO DE SUELOS</v>
      </c>
      <c r="E706" s="89"/>
      <c r="G706" s="264"/>
    </row>
    <row r="707" spans="1:123" ht="24" customHeight="1" x14ac:dyDescent="0.2">
      <c r="A707" s="263" t="s">
        <v>24</v>
      </c>
      <c r="B707" s="92" t="str">
        <f>IFERROR(VLOOKUP(COUNTIF($A$1:A707,"ANALISIS DE PRECIOS"),Tabla_NumeroItem,2,FALSE),"")</f>
        <v>2.1.3</v>
      </c>
      <c r="C707" s="83" t="str">
        <f>IFERROR(VLOOKUP(B707,Tabla_CyP,2,FALSE),"")</f>
        <v>Nivelación del Terreno</v>
      </c>
      <c r="D707" s="88"/>
      <c r="E707" s="89"/>
      <c r="F707" s="87" t="s">
        <v>25</v>
      </c>
      <c r="G707" s="265" t="str">
        <f>IFERROR(VLOOKUP(B707,Tabla_CyP,4,FALSE),"")</f>
        <v>m3</v>
      </c>
    </row>
    <row r="708" spans="1:123" ht="24" customHeight="1" x14ac:dyDescent="0.2">
      <c r="A708" s="263"/>
      <c r="B708" s="82"/>
      <c r="D708" s="88"/>
      <c r="E708" s="89"/>
      <c r="G708" s="264"/>
    </row>
    <row r="709" spans="1:123" ht="24" customHeight="1" x14ac:dyDescent="0.2">
      <c r="A709" s="450" t="s">
        <v>506</v>
      </c>
      <c r="B709" s="451"/>
      <c r="C709" s="448" t="s">
        <v>0</v>
      </c>
      <c r="D709" s="448" t="s">
        <v>26</v>
      </c>
      <c r="E709" s="446" t="s">
        <v>27</v>
      </c>
      <c r="F709" s="444" t="s">
        <v>28</v>
      </c>
      <c r="G709" s="444" t="s">
        <v>29</v>
      </c>
    </row>
    <row r="710" spans="1:123" s="88" customFormat="1" ht="24" customHeight="1" x14ac:dyDescent="0.2">
      <c r="A710" s="93" t="s">
        <v>507</v>
      </c>
      <c r="B710" s="93" t="s">
        <v>508</v>
      </c>
      <c r="C710" s="449"/>
      <c r="D710" s="449"/>
      <c r="E710" s="447"/>
      <c r="F710" s="445"/>
      <c r="G710" s="445"/>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6"/>
      <c r="B711" s="94"/>
      <c r="C711" s="132" t="s">
        <v>603</v>
      </c>
      <c r="D711" s="95"/>
      <c r="E711" s="96"/>
      <c r="F711" s="97"/>
      <c r="G711" s="267"/>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8">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8">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8">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8">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8">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8">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8">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8">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8">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8">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8">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8">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8">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8">
        <f t="shared" si="215"/>
        <v>0</v>
      </c>
    </row>
    <row r="726" spans="1:7" ht="24" customHeight="1" x14ac:dyDescent="0.2">
      <c r="A726" s="269"/>
      <c r="D726" s="88"/>
      <c r="E726" s="89"/>
      <c r="F726" s="255" t="s">
        <v>30</v>
      </c>
      <c r="G726" s="270">
        <f>SUBTOTAL(9,G712:G725)</f>
        <v>0</v>
      </c>
    </row>
    <row r="727" spans="1:7" ht="24" customHeight="1" x14ac:dyDescent="0.2">
      <c r="A727" s="269"/>
      <c r="C727" s="98" t="s">
        <v>604</v>
      </c>
      <c r="D727" s="88"/>
      <c r="E727" s="89"/>
      <c r="G727" s="271"/>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8">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8">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8">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8">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8">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8">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8">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8">
        <f t="shared" si="220"/>
        <v>0</v>
      </c>
    </row>
    <row r="736" spans="1:7" ht="24" customHeight="1" x14ac:dyDescent="0.2">
      <c r="A736" s="269"/>
      <c r="D736" s="88"/>
      <c r="E736" s="89"/>
      <c r="F736" s="255" t="s">
        <v>31</v>
      </c>
      <c r="G736" s="270">
        <f>SUBTOTAL(9,G728:G735)</f>
        <v>0</v>
      </c>
    </row>
    <row r="737" spans="1:7" ht="24" customHeight="1" x14ac:dyDescent="0.2">
      <c r="A737" s="269"/>
      <c r="C737" s="98" t="s">
        <v>605</v>
      </c>
      <c r="D737" s="88"/>
      <c r="E737" s="89"/>
      <c r="G737" s="271"/>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8">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8">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8">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8">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8">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8">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8">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8">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8">
        <f t="shared" si="225"/>
        <v>0</v>
      </c>
    </row>
    <row r="747" spans="1:7" ht="24" customHeight="1" x14ac:dyDescent="0.2">
      <c r="A747" s="272"/>
      <c r="B747" s="88"/>
      <c r="D747" s="88"/>
      <c r="E747" s="89"/>
      <c r="F747" s="255" t="s">
        <v>32</v>
      </c>
      <c r="G747" s="270">
        <f>SUBTOTAL(9,G738:G746)</f>
        <v>0</v>
      </c>
    </row>
    <row r="748" spans="1:7" ht="24" customHeight="1" x14ac:dyDescent="0.2">
      <c r="A748" s="273"/>
      <c r="B748" s="88"/>
      <c r="D748" s="88"/>
      <c r="E748" s="89"/>
      <c r="G748" s="271"/>
    </row>
    <row r="749" spans="1:7" ht="24" customHeight="1" x14ac:dyDescent="0.2">
      <c r="A749" s="274" t="str">
        <f>B707</f>
        <v>2.1.3</v>
      </c>
      <c r="B749" s="275" t="str">
        <f>C707</f>
        <v>Nivelación del Terreno</v>
      </c>
      <c r="C749" s="95"/>
      <c r="D749" s="95" t="s">
        <v>33</v>
      </c>
      <c r="E749" s="96"/>
      <c r="F749" s="277" t="s">
        <v>34</v>
      </c>
      <c r="G749" s="276">
        <f>SUBTOTAL(9,G712:G748)</f>
        <v>0</v>
      </c>
    </row>
    <row r="751" spans="1:7" ht="24" customHeight="1" x14ac:dyDescent="0.2">
      <c r="A751" s="256" t="s">
        <v>36</v>
      </c>
      <c r="B751" s="257"/>
      <c r="C751" s="257"/>
      <c r="D751" s="257"/>
      <c r="E751" s="257"/>
      <c r="F751" s="257"/>
      <c r="G751" s="258"/>
    </row>
    <row r="752" spans="1:7" ht="24" customHeight="1" x14ac:dyDescent="0.2">
      <c r="A752" s="259" t="s">
        <v>601</v>
      </c>
      <c r="B752" s="84" t="str">
        <f>Comitente</f>
        <v>SUBSECRETARIA DE ARQUITECTURA</v>
      </c>
      <c r="C752" s="80"/>
      <c r="D752" s="85"/>
      <c r="E752" s="85"/>
      <c r="F752" s="86"/>
      <c r="G752" s="260"/>
    </row>
    <row r="753" spans="1:123" ht="24" customHeight="1" x14ac:dyDescent="0.2">
      <c r="A753" s="259" t="s">
        <v>602</v>
      </c>
      <c r="B753" s="84">
        <f>Contratista</f>
        <v>0</v>
      </c>
      <c r="C753" s="81"/>
      <c r="D753" s="81"/>
      <c r="E753" s="81"/>
      <c r="F753" s="87"/>
      <c r="G753" s="261"/>
    </row>
    <row r="754" spans="1:123" ht="24" customHeight="1" x14ac:dyDescent="0.2">
      <c r="A754" s="259" t="s">
        <v>23</v>
      </c>
      <c r="B754" s="84" t="str">
        <f>Obra</f>
        <v>Creacion Primaria Bº Cruce de los Andes</v>
      </c>
      <c r="C754" s="81"/>
      <c r="D754" s="81"/>
      <c r="E754" s="81"/>
      <c r="F754" s="87" t="s">
        <v>37</v>
      </c>
      <c r="G754" s="262">
        <f>Fecha_Base</f>
        <v>0</v>
      </c>
    </row>
    <row r="755" spans="1:123" ht="24" customHeight="1" x14ac:dyDescent="0.2">
      <c r="A755" s="263" t="s">
        <v>600</v>
      </c>
      <c r="B755" s="82" t="str">
        <f>Ubicación</f>
        <v>Pocito</v>
      </c>
      <c r="C755" s="82"/>
      <c r="D755" s="88"/>
      <c r="E755" s="89"/>
      <c r="G755" s="264"/>
    </row>
    <row r="756" spans="1:123" ht="24" customHeight="1" x14ac:dyDescent="0.2">
      <c r="A756" s="263" t="s">
        <v>38</v>
      </c>
      <c r="B756" s="91">
        <f>IFERROR(VALUE(LEFT(B757,FIND(".",B757)-1)),"")</f>
        <v>2</v>
      </c>
      <c r="C756" s="83" t="str">
        <f>IFERROR(VLOOKUP(B756,Tabla_CyP,2,FALSE),"")</f>
        <v>MOVIMIENTO DE SUELOS</v>
      </c>
      <c r="E756" s="89"/>
      <c r="G756" s="264"/>
    </row>
    <row r="757" spans="1:123" ht="24" customHeight="1" x14ac:dyDescent="0.2">
      <c r="A757" s="263" t="s">
        <v>24</v>
      </c>
      <c r="B757" s="92" t="str">
        <f>IFERROR(VLOOKUP(COUNTIF($A$1:A757,"ANALISIS DE PRECIOS"),Tabla_NumeroItem,2,FALSE),"")</f>
        <v>2.2</v>
      </c>
      <c r="C757" s="83" t="str">
        <f>IFERROR(VLOOKUP(B757,Tabla_CyP,2,FALSE),"")</f>
        <v>Excavacion para fundaciones</v>
      </c>
      <c r="D757" s="88"/>
      <c r="E757" s="89"/>
      <c r="F757" s="87" t="s">
        <v>25</v>
      </c>
      <c r="G757" s="265" t="str">
        <f>IFERROR(VLOOKUP(B757,Tabla_CyP,4,FALSE),"")</f>
        <v>m3</v>
      </c>
    </row>
    <row r="758" spans="1:123" ht="24" customHeight="1" x14ac:dyDescent="0.2">
      <c r="A758" s="263"/>
      <c r="B758" s="82"/>
      <c r="D758" s="88"/>
      <c r="E758" s="89"/>
      <c r="G758" s="264"/>
    </row>
    <row r="759" spans="1:123" ht="24" customHeight="1" x14ac:dyDescent="0.2">
      <c r="A759" s="450" t="s">
        <v>506</v>
      </c>
      <c r="B759" s="451"/>
      <c r="C759" s="448" t="s">
        <v>0</v>
      </c>
      <c r="D759" s="448" t="s">
        <v>26</v>
      </c>
      <c r="E759" s="446" t="s">
        <v>27</v>
      </c>
      <c r="F759" s="444" t="s">
        <v>28</v>
      </c>
      <c r="G759" s="444" t="s">
        <v>29</v>
      </c>
    </row>
    <row r="760" spans="1:123" s="88" customFormat="1" ht="24" customHeight="1" x14ac:dyDescent="0.2">
      <c r="A760" s="93" t="s">
        <v>507</v>
      </c>
      <c r="B760" s="93" t="s">
        <v>508</v>
      </c>
      <c r="C760" s="449"/>
      <c r="D760" s="449"/>
      <c r="E760" s="447"/>
      <c r="F760" s="445"/>
      <c r="G760" s="445"/>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6"/>
      <c r="B761" s="94"/>
      <c r="C761" s="132" t="s">
        <v>603</v>
      </c>
      <c r="D761" s="95"/>
      <c r="E761" s="96"/>
      <c r="F761" s="97"/>
      <c r="G761" s="267"/>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8">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8">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8">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8">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8">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8">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8">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8">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8">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8">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8">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8">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8">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8">
        <f t="shared" si="230"/>
        <v>0</v>
      </c>
    </row>
    <row r="776" spans="1:7" ht="24" customHeight="1" x14ac:dyDescent="0.2">
      <c r="A776" s="269"/>
      <c r="D776" s="88"/>
      <c r="E776" s="89"/>
      <c r="F776" s="255" t="s">
        <v>30</v>
      </c>
      <c r="G776" s="270">
        <f>SUBTOTAL(9,G762:G775)</f>
        <v>0</v>
      </c>
    </row>
    <row r="777" spans="1:7" ht="24" customHeight="1" x14ac:dyDescent="0.2">
      <c r="A777" s="269"/>
      <c r="C777" s="98" t="s">
        <v>604</v>
      </c>
      <c r="D777" s="88"/>
      <c r="E777" s="89"/>
      <c r="G777" s="271"/>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8">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8">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8">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8">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8">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8">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8">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8">
        <f t="shared" si="235"/>
        <v>0</v>
      </c>
    </row>
    <row r="786" spans="1:7" ht="24" customHeight="1" x14ac:dyDescent="0.2">
      <c r="A786" s="269"/>
      <c r="D786" s="88"/>
      <c r="E786" s="89"/>
      <c r="F786" s="255" t="s">
        <v>31</v>
      </c>
      <c r="G786" s="270">
        <f>SUBTOTAL(9,G778:G785)</f>
        <v>0</v>
      </c>
    </row>
    <row r="787" spans="1:7" ht="24" customHeight="1" x14ac:dyDescent="0.2">
      <c r="A787" s="269"/>
      <c r="C787" s="98" t="s">
        <v>605</v>
      </c>
      <c r="D787" s="88"/>
      <c r="E787" s="89"/>
      <c r="G787" s="271"/>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8">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8">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8">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8">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8">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8">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8">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8">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8">
        <f t="shared" si="240"/>
        <v>0</v>
      </c>
    </row>
    <row r="797" spans="1:7" ht="24" customHeight="1" x14ac:dyDescent="0.2">
      <c r="A797" s="272"/>
      <c r="B797" s="88"/>
      <c r="D797" s="88"/>
      <c r="E797" s="89"/>
      <c r="F797" s="255" t="s">
        <v>32</v>
      </c>
      <c r="G797" s="270">
        <f>SUBTOTAL(9,G788:G796)</f>
        <v>0</v>
      </c>
    </row>
    <row r="798" spans="1:7" ht="24" customHeight="1" x14ac:dyDescent="0.2">
      <c r="A798" s="273"/>
      <c r="B798" s="88"/>
      <c r="D798" s="88"/>
      <c r="E798" s="89"/>
      <c r="G798" s="271"/>
    </row>
    <row r="799" spans="1:7" ht="24" customHeight="1" x14ac:dyDescent="0.2">
      <c r="A799" s="274" t="str">
        <f>B757</f>
        <v>2.2</v>
      </c>
      <c r="B799" s="275" t="str">
        <f>C757</f>
        <v>Excavacion para fundaciones</v>
      </c>
      <c r="C799" s="95"/>
      <c r="D799" s="95" t="s">
        <v>33</v>
      </c>
      <c r="E799" s="96"/>
      <c r="F799" s="277" t="s">
        <v>34</v>
      </c>
      <c r="G799" s="276">
        <f>SUBTOTAL(9,G762:G798)</f>
        <v>0</v>
      </c>
    </row>
    <row r="801" spans="1:123" ht="24" customHeight="1" x14ac:dyDescent="0.2">
      <c r="A801" s="256" t="s">
        <v>36</v>
      </c>
      <c r="B801" s="257"/>
      <c r="C801" s="257"/>
      <c r="D801" s="257"/>
      <c r="E801" s="257"/>
      <c r="F801" s="257"/>
      <c r="G801" s="258"/>
    </row>
    <row r="802" spans="1:123" ht="24" customHeight="1" x14ac:dyDescent="0.2">
      <c r="A802" s="259" t="s">
        <v>601</v>
      </c>
      <c r="B802" s="84" t="str">
        <f>Comitente</f>
        <v>SUBSECRETARIA DE ARQUITECTURA</v>
      </c>
      <c r="C802" s="80"/>
      <c r="D802" s="85"/>
      <c r="E802" s="85"/>
      <c r="F802" s="86"/>
      <c r="G802" s="260"/>
    </row>
    <row r="803" spans="1:123" ht="24" customHeight="1" x14ac:dyDescent="0.2">
      <c r="A803" s="259" t="s">
        <v>602</v>
      </c>
      <c r="B803" s="84">
        <f>Contratista</f>
        <v>0</v>
      </c>
      <c r="C803" s="81"/>
      <c r="D803" s="81"/>
      <c r="E803" s="81"/>
      <c r="F803" s="87"/>
      <c r="G803" s="261"/>
    </row>
    <row r="804" spans="1:123" ht="24" customHeight="1" x14ac:dyDescent="0.2">
      <c r="A804" s="259" t="s">
        <v>23</v>
      </c>
      <c r="B804" s="84" t="str">
        <f>Obra</f>
        <v>Creacion Primaria Bº Cruce de los Andes</v>
      </c>
      <c r="C804" s="81"/>
      <c r="D804" s="81"/>
      <c r="E804" s="81"/>
      <c r="F804" s="87" t="s">
        <v>37</v>
      </c>
      <c r="G804" s="262">
        <f>Fecha_Base</f>
        <v>0</v>
      </c>
    </row>
    <row r="805" spans="1:123" ht="24" customHeight="1" x14ac:dyDescent="0.2">
      <c r="A805" s="263" t="s">
        <v>600</v>
      </c>
      <c r="B805" s="82" t="str">
        <f>Ubicación</f>
        <v>Pocito</v>
      </c>
      <c r="C805" s="82"/>
      <c r="D805" s="88"/>
      <c r="E805" s="89"/>
      <c r="G805" s="264"/>
    </row>
    <row r="806" spans="1:123" ht="24" customHeight="1" x14ac:dyDescent="0.2">
      <c r="A806" s="263" t="s">
        <v>38</v>
      </c>
      <c r="B806" s="91">
        <f>IFERROR(VALUE(LEFT(B807,FIND(".",B807)-1)),"")</f>
        <v>3</v>
      </c>
      <c r="C806" s="83" t="str">
        <f>IFERROR(VLOOKUP(B806,Tabla_CyP,2,FALSE),"")</f>
        <v>ESTRUCTURA RESISTENTE</v>
      </c>
      <c r="E806" s="89"/>
      <c r="G806" s="264"/>
    </row>
    <row r="807" spans="1:123" ht="24" customHeight="1" x14ac:dyDescent="0.2">
      <c r="A807" s="263" t="s">
        <v>24</v>
      </c>
      <c r="B807" s="92" t="str">
        <f>IFERROR(VLOOKUP(COUNTIF($A$1:A807,"ANALISIS DE PRECIOS"),Tabla_NumeroItem,2,FALSE),"")</f>
        <v>3.1.1</v>
      </c>
      <c r="C807" s="83" t="str">
        <f>IFERROR(VLOOKUP(B807,Tabla_CyP,2,FALSE),"")</f>
        <v>Hormigones de limpieza y no resistentes</v>
      </c>
      <c r="D807" s="88"/>
      <c r="E807" s="89"/>
      <c r="F807" s="87" t="s">
        <v>25</v>
      </c>
      <c r="G807" s="265" t="str">
        <f>IFERROR(VLOOKUP(B807,Tabla_CyP,4,FALSE),"")</f>
        <v>m2</v>
      </c>
    </row>
    <row r="808" spans="1:123" ht="24" customHeight="1" x14ac:dyDescent="0.2">
      <c r="A808" s="263"/>
      <c r="B808" s="82"/>
      <c r="D808" s="88"/>
      <c r="E808" s="89"/>
      <c r="G808" s="264"/>
    </row>
    <row r="809" spans="1:123" ht="24" customHeight="1" x14ac:dyDescent="0.2">
      <c r="A809" s="450" t="s">
        <v>506</v>
      </c>
      <c r="B809" s="451"/>
      <c r="C809" s="448" t="s">
        <v>0</v>
      </c>
      <c r="D809" s="448" t="s">
        <v>26</v>
      </c>
      <c r="E809" s="446" t="s">
        <v>27</v>
      </c>
      <c r="F809" s="444" t="s">
        <v>28</v>
      </c>
      <c r="G809" s="444" t="s">
        <v>29</v>
      </c>
    </row>
    <row r="810" spans="1:123" s="88" customFormat="1" ht="24" customHeight="1" x14ac:dyDescent="0.2">
      <c r="A810" s="93" t="s">
        <v>507</v>
      </c>
      <c r="B810" s="93" t="s">
        <v>508</v>
      </c>
      <c r="C810" s="449"/>
      <c r="D810" s="449"/>
      <c r="E810" s="447"/>
      <c r="F810" s="445"/>
      <c r="G810" s="445"/>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6"/>
      <c r="B811" s="94"/>
      <c r="C811" s="132" t="s">
        <v>603</v>
      </c>
      <c r="D811" s="95"/>
      <c r="E811" s="96"/>
      <c r="F811" s="97"/>
      <c r="G811" s="267"/>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8">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8">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8">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8">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8">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8">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8">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8">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8">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8">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8">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8">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8">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8">
        <f t="shared" si="245"/>
        <v>0</v>
      </c>
    </row>
    <row r="826" spans="1:7" ht="24" customHeight="1" x14ac:dyDescent="0.2">
      <c r="A826" s="269"/>
      <c r="D826" s="88"/>
      <c r="E826" s="89"/>
      <c r="F826" s="255" t="s">
        <v>30</v>
      </c>
      <c r="G826" s="270">
        <f>SUBTOTAL(9,G812:G825)</f>
        <v>0</v>
      </c>
    </row>
    <row r="827" spans="1:7" ht="24" customHeight="1" x14ac:dyDescent="0.2">
      <c r="A827" s="269"/>
      <c r="C827" s="98" t="s">
        <v>604</v>
      </c>
      <c r="D827" s="88"/>
      <c r="E827" s="89"/>
      <c r="G827" s="271"/>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8">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8">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8">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8">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8">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8">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8">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8">
        <f t="shared" si="250"/>
        <v>0</v>
      </c>
    </row>
    <row r="836" spans="1:7" ht="24" customHeight="1" x14ac:dyDescent="0.2">
      <c r="A836" s="269"/>
      <c r="D836" s="88"/>
      <c r="E836" s="89"/>
      <c r="F836" s="255" t="s">
        <v>31</v>
      </c>
      <c r="G836" s="270">
        <f>SUBTOTAL(9,G828:G835)</f>
        <v>0</v>
      </c>
    </row>
    <row r="837" spans="1:7" ht="24" customHeight="1" x14ac:dyDescent="0.2">
      <c r="A837" s="269"/>
      <c r="C837" s="98" t="s">
        <v>605</v>
      </c>
      <c r="D837" s="88"/>
      <c r="E837" s="89"/>
      <c r="G837" s="271"/>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8">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8">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8">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8">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8">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8">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8">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8">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8">
        <f t="shared" si="255"/>
        <v>0</v>
      </c>
    </row>
    <row r="847" spans="1:7" ht="24" customHeight="1" x14ac:dyDescent="0.2">
      <c r="A847" s="272"/>
      <c r="B847" s="88"/>
      <c r="D847" s="88"/>
      <c r="E847" s="89"/>
      <c r="F847" s="255" t="s">
        <v>32</v>
      </c>
      <c r="G847" s="270">
        <f>SUBTOTAL(9,G838:G846)</f>
        <v>0</v>
      </c>
    </row>
    <row r="848" spans="1:7" ht="24" customHeight="1" x14ac:dyDescent="0.2">
      <c r="A848" s="273"/>
      <c r="B848" s="88"/>
      <c r="D848" s="88"/>
      <c r="E848" s="89"/>
      <c r="G848" s="271"/>
    </row>
    <row r="849" spans="1:123" ht="24" customHeight="1" x14ac:dyDescent="0.2">
      <c r="A849" s="274" t="str">
        <f>B807</f>
        <v>3.1.1</v>
      </c>
      <c r="B849" s="275" t="str">
        <f>C807</f>
        <v>Hormigones de limpieza y no resistentes</v>
      </c>
      <c r="C849" s="95"/>
      <c r="D849" s="95" t="s">
        <v>33</v>
      </c>
      <c r="E849" s="96"/>
      <c r="F849" s="277" t="s">
        <v>34</v>
      </c>
      <c r="G849" s="276">
        <f>SUBTOTAL(9,G812:G848)</f>
        <v>0</v>
      </c>
    </row>
    <row r="851" spans="1:123" ht="24" customHeight="1" x14ac:dyDescent="0.2">
      <c r="A851" s="256" t="s">
        <v>36</v>
      </c>
      <c r="B851" s="257"/>
      <c r="C851" s="257"/>
      <c r="D851" s="257"/>
      <c r="E851" s="257"/>
      <c r="F851" s="257"/>
      <c r="G851" s="258"/>
    </row>
    <row r="852" spans="1:123" ht="24" customHeight="1" x14ac:dyDescent="0.2">
      <c r="A852" s="259" t="s">
        <v>601</v>
      </c>
      <c r="B852" s="84" t="str">
        <f>Comitente</f>
        <v>SUBSECRETARIA DE ARQUITECTURA</v>
      </c>
      <c r="C852" s="80"/>
      <c r="D852" s="85"/>
      <c r="E852" s="85"/>
      <c r="F852" s="86"/>
      <c r="G852" s="260"/>
    </row>
    <row r="853" spans="1:123" ht="24" customHeight="1" x14ac:dyDescent="0.2">
      <c r="A853" s="259" t="s">
        <v>602</v>
      </c>
      <c r="B853" s="84">
        <f>Contratista</f>
        <v>0</v>
      </c>
      <c r="C853" s="81"/>
      <c r="D853" s="81"/>
      <c r="E853" s="81"/>
      <c r="F853" s="87"/>
      <c r="G853" s="261"/>
    </row>
    <row r="854" spans="1:123" ht="24" customHeight="1" x14ac:dyDescent="0.2">
      <c r="A854" s="259" t="s">
        <v>23</v>
      </c>
      <c r="B854" s="84" t="str">
        <f>Obra</f>
        <v>Creacion Primaria Bº Cruce de los Andes</v>
      </c>
      <c r="C854" s="81"/>
      <c r="D854" s="81"/>
      <c r="E854" s="81"/>
      <c r="F854" s="87" t="s">
        <v>37</v>
      </c>
      <c r="G854" s="262">
        <f>Fecha_Base</f>
        <v>0</v>
      </c>
    </row>
    <row r="855" spans="1:123" ht="24" customHeight="1" x14ac:dyDescent="0.2">
      <c r="A855" s="263" t="s">
        <v>600</v>
      </c>
      <c r="B855" s="82" t="str">
        <f>Ubicación</f>
        <v>Pocito</v>
      </c>
      <c r="C855" s="82"/>
      <c r="D855" s="88"/>
      <c r="E855" s="89"/>
      <c r="G855" s="264"/>
    </row>
    <row r="856" spans="1:123" ht="24" customHeight="1" x14ac:dyDescent="0.2">
      <c r="A856" s="263" t="s">
        <v>38</v>
      </c>
      <c r="B856" s="91">
        <f>IFERROR(VALUE(LEFT(B857,FIND(".",B857)-1)),"")</f>
        <v>3</v>
      </c>
      <c r="C856" s="83" t="str">
        <f>IFERROR(VLOOKUP(B856,Tabla_CyP,2,FALSE),"")</f>
        <v>ESTRUCTURA RESISTENTE</v>
      </c>
      <c r="E856" s="89"/>
      <c r="G856" s="264"/>
    </row>
    <row r="857" spans="1:123" ht="24" customHeight="1" x14ac:dyDescent="0.2">
      <c r="A857" s="263" t="s">
        <v>24</v>
      </c>
      <c r="B857" s="92" t="str">
        <f>IFERROR(VLOOKUP(COUNTIF($A$1:A857,"ANALISIS DE PRECIOS"),Tabla_NumeroItem,2,FALSE),"")</f>
        <v>3.1.4</v>
      </c>
      <c r="C857" s="83" t="str">
        <f>IFERROR(VLOOKUP(B857,Tabla_CyP,2,FALSE),"")</f>
        <v>Hormigones para plateas, zapatas, bases y vigas de fundación</v>
      </c>
      <c r="D857" s="88"/>
      <c r="E857" s="89"/>
      <c r="F857" s="87" t="s">
        <v>25</v>
      </c>
      <c r="G857" s="265" t="str">
        <f>IFERROR(VLOOKUP(B857,Tabla_CyP,4,FALSE),"")</f>
        <v>m3</v>
      </c>
    </row>
    <row r="858" spans="1:123" ht="24" customHeight="1" x14ac:dyDescent="0.2">
      <c r="A858" s="263"/>
      <c r="B858" s="82"/>
      <c r="D858" s="88"/>
      <c r="E858" s="89"/>
      <c r="G858" s="264"/>
    </row>
    <row r="859" spans="1:123" ht="24" customHeight="1" x14ac:dyDescent="0.2">
      <c r="A859" s="450" t="s">
        <v>506</v>
      </c>
      <c r="B859" s="451"/>
      <c r="C859" s="448" t="s">
        <v>0</v>
      </c>
      <c r="D859" s="448" t="s">
        <v>26</v>
      </c>
      <c r="E859" s="446" t="s">
        <v>27</v>
      </c>
      <c r="F859" s="444" t="s">
        <v>28</v>
      </c>
      <c r="G859" s="444" t="s">
        <v>29</v>
      </c>
    </row>
    <row r="860" spans="1:123" s="88" customFormat="1" ht="24" customHeight="1" x14ac:dyDescent="0.2">
      <c r="A860" s="93" t="s">
        <v>507</v>
      </c>
      <c r="B860" s="93" t="s">
        <v>508</v>
      </c>
      <c r="C860" s="449"/>
      <c r="D860" s="449"/>
      <c r="E860" s="447"/>
      <c r="F860" s="445"/>
      <c r="G860" s="445"/>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6"/>
      <c r="B861" s="94"/>
      <c r="C861" s="132" t="s">
        <v>603</v>
      </c>
      <c r="D861" s="95"/>
      <c r="E861" s="96"/>
      <c r="F861" s="97"/>
      <c r="G861" s="267"/>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8">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8">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8">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8">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8">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8">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8">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8">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8">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8">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8">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8">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8">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8">
        <f t="shared" si="260"/>
        <v>0</v>
      </c>
    </row>
    <row r="876" spans="1:7" ht="24" customHeight="1" x14ac:dyDescent="0.2">
      <c r="A876" s="269"/>
      <c r="D876" s="88"/>
      <c r="E876" s="89"/>
      <c r="F876" s="255" t="s">
        <v>30</v>
      </c>
      <c r="G876" s="270">
        <f>SUBTOTAL(9,G862:G875)</f>
        <v>0</v>
      </c>
    </row>
    <row r="877" spans="1:7" ht="24" customHeight="1" x14ac:dyDescent="0.2">
      <c r="A877" s="269"/>
      <c r="C877" s="98" t="s">
        <v>604</v>
      </c>
      <c r="D877" s="88"/>
      <c r="E877" s="89"/>
      <c r="G877" s="271"/>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8">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8">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8">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8">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8">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8">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8">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8">
        <f t="shared" si="265"/>
        <v>0</v>
      </c>
    </row>
    <row r="886" spans="1:7" ht="24" customHeight="1" x14ac:dyDescent="0.2">
      <c r="A886" s="269"/>
      <c r="D886" s="88"/>
      <c r="E886" s="89"/>
      <c r="F886" s="255" t="s">
        <v>31</v>
      </c>
      <c r="G886" s="270">
        <f>SUBTOTAL(9,G878:G885)</f>
        <v>0</v>
      </c>
    </row>
    <row r="887" spans="1:7" ht="24" customHeight="1" x14ac:dyDescent="0.2">
      <c r="A887" s="269"/>
      <c r="C887" s="98" t="s">
        <v>605</v>
      </c>
      <c r="D887" s="88"/>
      <c r="E887" s="89"/>
      <c r="G887" s="271"/>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8">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8">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8">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8">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8">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8">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8">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8">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8">
        <f t="shared" si="270"/>
        <v>0</v>
      </c>
    </row>
    <row r="897" spans="1:123" ht="24" customHeight="1" x14ac:dyDescent="0.2">
      <c r="A897" s="272"/>
      <c r="B897" s="88"/>
      <c r="D897" s="88"/>
      <c r="E897" s="89"/>
      <c r="F897" s="255" t="s">
        <v>32</v>
      </c>
      <c r="G897" s="270">
        <f>SUBTOTAL(9,G888:G896)</f>
        <v>0</v>
      </c>
    </row>
    <row r="898" spans="1:123" ht="24" customHeight="1" x14ac:dyDescent="0.2">
      <c r="A898" s="273"/>
      <c r="B898" s="88"/>
      <c r="D898" s="88"/>
      <c r="E898" s="89"/>
      <c r="G898" s="271"/>
    </row>
    <row r="899" spans="1:123" ht="24" customHeight="1" x14ac:dyDescent="0.2">
      <c r="A899" s="274" t="str">
        <f>B857</f>
        <v>3.1.4</v>
      </c>
      <c r="B899" s="275" t="str">
        <f>C857</f>
        <v>Hormigones para plateas, zapatas, bases y vigas de fundación</v>
      </c>
      <c r="C899" s="95"/>
      <c r="D899" s="95" t="s">
        <v>33</v>
      </c>
      <c r="E899" s="96"/>
      <c r="F899" s="277" t="s">
        <v>34</v>
      </c>
      <c r="G899" s="276">
        <f>SUBTOTAL(9,G862:G898)</f>
        <v>0</v>
      </c>
    </row>
    <row r="901" spans="1:123" ht="24" customHeight="1" x14ac:dyDescent="0.2">
      <c r="A901" s="256" t="s">
        <v>36</v>
      </c>
      <c r="B901" s="257"/>
      <c r="C901" s="257"/>
      <c r="D901" s="257"/>
      <c r="E901" s="257"/>
      <c r="F901" s="257"/>
      <c r="G901" s="258"/>
    </row>
    <row r="902" spans="1:123" ht="24" customHeight="1" x14ac:dyDescent="0.2">
      <c r="A902" s="259" t="s">
        <v>601</v>
      </c>
      <c r="B902" s="84" t="str">
        <f>Comitente</f>
        <v>SUBSECRETARIA DE ARQUITECTURA</v>
      </c>
      <c r="C902" s="80"/>
      <c r="D902" s="85"/>
      <c r="E902" s="85"/>
      <c r="F902" s="86"/>
      <c r="G902" s="260"/>
    </row>
    <row r="903" spans="1:123" ht="24" customHeight="1" x14ac:dyDescent="0.2">
      <c r="A903" s="259" t="s">
        <v>602</v>
      </c>
      <c r="B903" s="84">
        <f>Contratista</f>
        <v>0</v>
      </c>
      <c r="C903" s="81"/>
      <c r="D903" s="81"/>
      <c r="E903" s="81"/>
      <c r="F903" s="87"/>
      <c r="G903" s="261"/>
    </row>
    <row r="904" spans="1:123" ht="24" customHeight="1" x14ac:dyDescent="0.2">
      <c r="A904" s="259" t="s">
        <v>23</v>
      </c>
      <c r="B904" s="84" t="str">
        <f>Obra</f>
        <v>Creacion Primaria Bº Cruce de los Andes</v>
      </c>
      <c r="C904" s="81"/>
      <c r="D904" s="81"/>
      <c r="E904" s="81"/>
      <c r="F904" s="87" t="s">
        <v>37</v>
      </c>
      <c r="G904" s="262">
        <f>Fecha_Base</f>
        <v>0</v>
      </c>
    </row>
    <row r="905" spans="1:123" ht="24" customHeight="1" x14ac:dyDescent="0.2">
      <c r="A905" s="263" t="s">
        <v>600</v>
      </c>
      <c r="B905" s="82" t="str">
        <f>Ubicación</f>
        <v>Pocito</v>
      </c>
      <c r="C905" s="82"/>
      <c r="D905" s="88"/>
      <c r="E905" s="89"/>
      <c r="G905" s="264"/>
    </row>
    <row r="906" spans="1:123" ht="24" customHeight="1" x14ac:dyDescent="0.2">
      <c r="A906" s="263" t="s">
        <v>38</v>
      </c>
      <c r="B906" s="91">
        <f>IFERROR(VALUE(LEFT(B907,FIND(".",B907)-1)),"")</f>
        <v>3</v>
      </c>
      <c r="C906" s="83" t="str">
        <f>IFERROR(VLOOKUP(B906,Tabla_CyP,2,FALSE),"")</f>
        <v>ESTRUCTURA RESISTENTE</v>
      </c>
      <c r="E906" s="89"/>
      <c r="G906" s="264"/>
    </row>
    <row r="907" spans="1:123" ht="24" customHeight="1" x14ac:dyDescent="0.2">
      <c r="A907" s="263" t="s">
        <v>24</v>
      </c>
      <c r="B907" s="92" t="str">
        <f>IFERROR(VLOOKUP(COUNTIF($A$1:A907,"ANALISIS DE PRECIOS"),Tabla_NumeroItem,2,FALSE),"")</f>
        <v>3.1.5</v>
      </c>
      <c r="C907" s="83" t="str">
        <f>IFERROR(VLOOKUP(B907,Tabla_CyP,2,FALSE),"")</f>
        <v>Hormigones para vigas de arriostramiento</v>
      </c>
      <c r="D907" s="88"/>
      <c r="E907" s="89"/>
      <c r="F907" s="87" t="s">
        <v>25</v>
      </c>
      <c r="G907" s="265" t="str">
        <f>IFERROR(VLOOKUP(B907,Tabla_CyP,4,FALSE),"")</f>
        <v>m3</v>
      </c>
    </row>
    <row r="908" spans="1:123" ht="24" customHeight="1" x14ac:dyDescent="0.2">
      <c r="A908" s="263"/>
      <c r="B908" s="82"/>
      <c r="D908" s="88"/>
      <c r="E908" s="89"/>
      <c r="G908" s="264"/>
    </row>
    <row r="909" spans="1:123" ht="24" customHeight="1" x14ac:dyDescent="0.2">
      <c r="A909" s="450" t="s">
        <v>506</v>
      </c>
      <c r="B909" s="451"/>
      <c r="C909" s="448" t="s">
        <v>0</v>
      </c>
      <c r="D909" s="448" t="s">
        <v>26</v>
      </c>
      <c r="E909" s="446" t="s">
        <v>27</v>
      </c>
      <c r="F909" s="444" t="s">
        <v>28</v>
      </c>
      <c r="G909" s="444" t="s">
        <v>29</v>
      </c>
    </row>
    <row r="910" spans="1:123" s="88" customFormat="1" ht="24" customHeight="1" x14ac:dyDescent="0.2">
      <c r="A910" s="93" t="s">
        <v>507</v>
      </c>
      <c r="B910" s="93" t="s">
        <v>508</v>
      </c>
      <c r="C910" s="449"/>
      <c r="D910" s="449"/>
      <c r="E910" s="447"/>
      <c r="F910" s="445"/>
      <c r="G910" s="445"/>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6"/>
      <c r="B911" s="94"/>
      <c r="C911" s="132" t="s">
        <v>603</v>
      </c>
      <c r="D911" s="95"/>
      <c r="E911" s="96"/>
      <c r="F911" s="97"/>
      <c r="G911" s="267"/>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8">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8">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8">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8">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8">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8">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8">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8">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8">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8">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8">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8">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8">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8">
        <f t="shared" si="275"/>
        <v>0</v>
      </c>
    </row>
    <row r="926" spans="1:7" ht="24" customHeight="1" x14ac:dyDescent="0.2">
      <c r="A926" s="269"/>
      <c r="D926" s="88"/>
      <c r="E926" s="89"/>
      <c r="F926" s="255" t="s">
        <v>30</v>
      </c>
      <c r="G926" s="270">
        <f>SUBTOTAL(9,G912:G925)</f>
        <v>0</v>
      </c>
    </row>
    <row r="927" spans="1:7" ht="24" customHeight="1" x14ac:dyDescent="0.2">
      <c r="A927" s="269"/>
      <c r="C927" s="98" t="s">
        <v>604</v>
      </c>
      <c r="D927" s="88"/>
      <c r="E927" s="89"/>
      <c r="G927" s="271"/>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8">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8">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8">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8">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8">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8">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8">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8">
        <f t="shared" si="280"/>
        <v>0</v>
      </c>
    </row>
    <row r="936" spans="1:7" ht="24" customHeight="1" x14ac:dyDescent="0.2">
      <c r="A936" s="269"/>
      <c r="D936" s="88"/>
      <c r="E936" s="89"/>
      <c r="F936" s="255" t="s">
        <v>31</v>
      </c>
      <c r="G936" s="270">
        <f>SUBTOTAL(9,G928:G935)</f>
        <v>0</v>
      </c>
    </row>
    <row r="937" spans="1:7" ht="24" customHeight="1" x14ac:dyDescent="0.2">
      <c r="A937" s="269"/>
      <c r="C937" s="98" t="s">
        <v>605</v>
      </c>
      <c r="D937" s="88"/>
      <c r="E937" s="89"/>
      <c r="G937" s="271"/>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8">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8">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8">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8">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8">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8">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8">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8">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8">
        <f t="shared" si="285"/>
        <v>0</v>
      </c>
    </row>
    <row r="947" spans="1:123" ht="24" customHeight="1" x14ac:dyDescent="0.2">
      <c r="A947" s="272"/>
      <c r="B947" s="88"/>
      <c r="D947" s="88"/>
      <c r="E947" s="89"/>
      <c r="F947" s="255" t="s">
        <v>32</v>
      </c>
      <c r="G947" s="270">
        <f>SUBTOTAL(9,G938:G946)</f>
        <v>0</v>
      </c>
    </row>
    <row r="948" spans="1:123" ht="24" customHeight="1" x14ac:dyDescent="0.2">
      <c r="A948" s="273"/>
      <c r="B948" s="88"/>
      <c r="D948" s="88"/>
      <c r="E948" s="89"/>
      <c r="G948" s="271"/>
    </row>
    <row r="949" spans="1:123" ht="24" customHeight="1" x14ac:dyDescent="0.2">
      <c r="A949" s="274" t="str">
        <f>B907</f>
        <v>3.1.5</v>
      </c>
      <c r="B949" s="275" t="str">
        <f>C907</f>
        <v>Hormigones para vigas de arriostramiento</v>
      </c>
      <c r="C949" s="95"/>
      <c r="D949" s="95" t="s">
        <v>33</v>
      </c>
      <c r="E949" s="96"/>
      <c r="F949" s="277" t="s">
        <v>34</v>
      </c>
      <c r="G949" s="276">
        <f>SUBTOTAL(9,G912:G948)</f>
        <v>0</v>
      </c>
    </row>
    <row r="951" spans="1:123" ht="24" customHeight="1" x14ac:dyDescent="0.2">
      <c r="A951" s="256" t="s">
        <v>36</v>
      </c>
      <c r="B951" s="257"/>
      <c r="C951" s="257"/>
      <c r="D951" s="257"/>
      <c r="E951" s="257"/>
      <c r="F951" s="257"/>
      <c r="G951" s="258"/>
    </row>
    <row r="952" spans="1:123" ht="24" customHeight="1" x14ac:dyDescent="0.2">
      <c r="A952" s="259" t="s">
        <v>601</v>
      </c>
      <c r="B952" s="84" t="str">
        <f>Comitente</f>
        <v>SUBSECRETARIA DE ARQUITECTURA</v>
      </c>
      <c r="C952" s="80"/>
      <c r="D952" s="85"/>
      <c r="E952" s="85"/>
      <c r="F952" s="86"/>
      <c r="G952" s="260"/>
    </row>
    <row r="953" spans="1:123" ht="24" customHeight="1" x14ac:dyDescent="0.2">
      <c r="A953" s="259" t="s">
        <v>602</v>
      </c>
      <c r="B953" s="84">
        <f>Contratista</f>
        <v>0</v>
      </c>
      <c r="C953" s="81"/>
      <c r="D953" s="81"/>
      <c r="E953" s="81"/>
      <c r="F953" s="87"/>
      <c r="G953" s="261"/>
    </row>
    <row r="954" spans="1:123" ht="24" customHeight="1" x14ac:dyDescent="0.2">
      <c r="A954" s="259" t="s">
        <v>23</v>
      </c>
      <c r="B954" s="84" t="str">
        <f>Obra</f>
        <v>Creacion Primaria Bº Cruce de los Andes</v>
      </c>
      <c r="C954" s="81"/>
      <c r="D954" s="81"/>
      <c r="E954" s="81"/>
      <c r="F954" s="87" t="s">
        <v>37</v>
      </c>
      <c r="G954" s="262">
        <f>Fecha_Base</f>
        <v>0</v>
      </c>
    </row>
    <row r="955" spans="1:123" ht="24" customHeight="1" x14ac:dyDescent="0.2">
      <c r="A955" s="263" t="s">
        <v>600</v>
      </c>
      <c r="B955" s="82" t="str">
        <f>Ubicación</f>
        <v>Pocito</v>
      </c>
      <c r="C955" s="82"/>
      <c r="D955" s="88"/>
      <c r="E955" s="89"/>
      <c r="G955" s="264"/>
    </row>
    <row r="956" spans="1:123" ht="24" customHeight="1" x14ac:dyDescent="0.2">
      <c r="A956" s="263" t="s">
        <v>38</v>
      </c>
      <c r="B956" s="91">
        <f>IFERROR(VALUE(LEFT(B957,FIND(".",B957)-1)),"")</f>
        <v>3</v>
      </c>
      <c r="C956" s="83" t="str">
        <f>IFERROR(VLOOKUP(B956,Tabla_CyP,2,FALSE),"")</f>
        <v>ESTRUCTURA RESISTENTE</v>
      </c>
      <c r="E956" s="89"/>
      <c r="G956" s="264"/>
    </row>
    <row r="957" spans="1:123" ht="24" customHeight="1" x14ac:dyDescent="0.2">
      <c r="A957" s="263" t="s">
        <v>24</v>
      </c>
      <c r="B957" s="92" t="str">
        <f>IFERROR(VLOOKUP(COUNTIF($A$1:A957,"ANALISIS DE PRECIOS"),Tabla_NumeroItem,2,FALSE),"")</f>
        <v>3.1.6</v>
      </c>
      <c r="C957" s="83" t="str">
        <f>IFERROR(VLOOKUP(B957,Tabla_CyP,2,FALSE),"")</f>
        <v>Hormigones para columnas de carga</v>
      </c>
      <c r="D957" s="88"/>
      <c r="E957" s="89"/>
      <c r="F957" s="87" t="s">
        <v>25</v>
      </c>
      <c r="G957" s="265" t="str">
        <f>IFERROR(VLOOKUP(B957,Tabla_CyP,4,FALSE),"")</f>
        <v>m3</v>
      </c>
    </row>
    <row r="958" spans="1:123" ht="24" customHeight="1" x14ac:dyDescent="0.2">
      <c r="A958" s="263"/>
      <c r="B958" s="82"/>
      <c r="D958" s="88"/>
      <c r="E958" s="89"/>
      <c r="G958" s="264"/>
    </row>
    <row r="959" spans="1:123" ht="24" customHeight="1" x14ac:dyDescent="0.2">
      <c r="A959" s="450" t="s">
        <v>506</v>
      </c>
      <c r="B959" s="451"/>
      <c r="C959" s="448" t="s">
        <v>0</v>
      </c>
      <c r="D959" s="448" t="s">
        <v>26</v>
      </c>
      <c r="E959" s="446" t="s">
        <v>27</v>
      </c>
      <c r="F959" s="444" t="s">
        <v>28</v>
      </c>
      <c r="G959" s="444" t="s">
        <v>29</v>
      </c>
    </row>
    <row r="960" spans="1:123" s="88" customFormat="1" ht="24" customHeight="1" x14ac:dyDescent="0.2">
      <c r="A960" s="93" t="s">
        <v>507</v>
      </c>
      <c r="B960" s="93" t="s">
        <v>508</v>
      </c>
      <c r="C960" s="449"/>
      <c r="D960" s="449"/>
      <c r="E960" s="447"/>
      <c r="F960" s="445"/>
      <c r="G960" s="445"/>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6"/>
      <c r="B961" s="94"/>
      <c r="C961" s="132" t="s">
        <v>603</v>
      </c>
      <c r="D961" s="95"/>
      <c r="E961" s="96"/>
      <c r="F961" s="97"/>
      <c r="G961" s="267"/>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8">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8">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8">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8">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8">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8">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8">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8">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8">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8">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8">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8">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8">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8">
        <f t="shared" si="290"/>
        <v>0</v>
      </c>
    </row>
    <row r="976" spans="1:7" ht="24" customHeight="1" x14ac:dyDescent="0.2">
      <c r="A976" s="269"/>
      <c r="D976" s="88"/>
      <c r="E976" s="89"/>
      <c r="F976" s="255" t="s">
        <v>30</v>
      </c>
      <c r="G976" s="270">
        <f>SUBTOTAL(9,G962:G975)</f>
        <v>0</v>
      </c>
    </row>
    <row r="977" spans="1:7" ht="24" customHeight="1" x14ac:dyDescent="0.2">
      <c r="A977" s="269"/>
      <c r="C977" s="98" t="s">
        <v>604</v>
      </c>
      <c r="D977" s="88"/>
      <c r="E977" s="89"/>
      <c r="G977" s="271"/>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8">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8">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8">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8">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8">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8">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8">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8">
        <f t="shared" si="295"/>
        <v>0</v>
      </c>
    </row>
    <row r="986" spans="1:7" ht="24" customHeight="1" x14ac:dyDescent="0.2">
      <c r="A986" s="269"/>
      <c r="D986" s="88"/>
      <c r="E986" s="89"/>
      <c r="F986" s="255" t="s">
        <v>31</v>
      </c>
      <c r="G986" s="270">
        <f>SUBTOTAL(9,G978:G985)</f>
        <v>0</v>
      </c>
    </row>
    <row r="987" spans="1:7" ht="24" customHeight="1" x14ac:dyDescent="0.2">
      <c r="A987" s="269"/>
      <c r="C987" s="98" t="s">
        <v>605</v>
      </c>
      <c r="D987" s="88"/>
      <c r="E987" s="89"/>
      <c r="G987" s="271"/>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8">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8">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8">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8">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8">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8">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8">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8">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8">
        <f t="shared" si="300"/>
        <v>0</v>
      </c>
    </row>
    <row r="997" spans="1:7" ht="24" customHeight="1" x14ac:dyDescent="0.2">
      <c r="A997" s="272"/>
      <c r="B997" s="88"/>
      <c r="D997" s="88"/>
      <c r="E997" s="89"/>
      <c r="F997" s="255" t="s">
        <v>32</v>
      </c>
      <c r="G997" s="270">
        <f>SUBTOTAL(9,G988:G996)</f>
        <v>0</v>
      </c>
    </row>
    <row r="998" spans="1:7" ht="24" customHeight="1" x14ac:dyDescent="0.2">
      <c r="A998" s="273"/>
      <c r="B998" s="88"/>
      <c r="D998" s="88"/>
      <c r="E998" s="89"/>
      <c r="G998" s="271"/>
    </row>
    <row r="999" spans="1:7" ht="24" customHeight="1" x14ac:dyDescent="0.2">
      <c r="A999" s="274" t="str">
        <f>B957</f>
        <v>3.1.6</v>
      </c>
      <c r="B999" s="275" t="str">
        <f>C957</f>
        <v>Hormigones para columnas de carga</v>
      </c>
      <c r="C999" s="95"/>
      <c r="D999" s="95" t="s">
        <v>33</v>
      </c>
      <c r="E999" s="96"/>
      <c r="F999" s="277" t="s">
        <v>34</v>
      </c>
      <c r="G999" s="276">
        <f>SUBTOTAL(9,G962:G998)</f>
        <v>0</v>
      </c>
    </row>
    <row r="1001" spans="1:7" ht="24" customHeight="1" x14ac:dyDescent="0.2">
      <c r="A1001" s="256" t="s">
        <v>36</v>
      </c>
      <c r="B1001" s="257"/>
      <c r="C1001" s="257"/>
      <c r="D1001" s="257"/>
      <c r="E1001" s="257"/>
      <c r="F1001" s="257"/>
      <c r="G1001" s="258"/>
    </row>
    <row r="1002" spans="1:7" ht="24" customHeight="1" x14ac:dyDescent="0.2">
      <c r="A1002" s="259" t="s">
        <v>601</v>
      </c>
      <c r="B1002" s="84" t="str">
        <f>Comitente</f>
        <v>SUBSECRETARIA DE ARQUITECTURA</v>
      </c>
      <c r="C1002" s="80"/>
      <c r="D1002" s="85"/>
      <c r="E1002" s="85"/>
      <c r="F1002" s="86"/>
      <c r="G1002" s="260"/>
    </row>
    <row r="1003" spans="1:7" ht="24" customHeight="1" x14ac:dyDescent="0.2">
      <c r="A1003" s="259" t="s">
        <v>602</v>
      </c>
      <c r="B1003" s="84">
        <f>Contratista</f>
        <v>0</v>
      </c>
      <c r="C1003" s="81"/>
      <c r="D1003" s="81"/>
      <c r="E1003" s="81"/>
      <c r="F1003" s="87"/>
      <c r="G1003" s="261"/>
    </row>
    <row r="1004" spans="1:7" ht="24" customHeight="1" x14ac:dyDescent="0.2">
      <c r="A1004" s="259" t="s">
        <v>23</v>
      </c>
      <c r="B1004" s="84" t="str">
        <f>Obra</f>
        <v>Creacion Primaria Bº Cruce de los Andes</v>
      </c>
      <c r="C1004" s="81"/>
      <c r="D1004" s="81"/>
      <c r="E1004" s="81"/>
      <c r="F1004" s="87" t="s">
        <v>37</v>
      </c>
      <c r="G1004" s="262">
        <f>Fecha_Base</f>
        <v>0</v>
      </c>
    </row>
    <row r="1005" spans="1:7" ht="24" customHeight="1" x14ac:dyDescent="0.2">
      <c r="A1005" s="263" t="s">
        <v>600</v>
      </c>
      <c r="B1005" s="82" t="str">
        <f>Ubicación</f>
        <v>Pocito</v>
      </c>
      <c r="C1005" s="82"/>
      <c r="D1005" s="88"/>
      <c r="E1005" s="89"/>
      <c r="G1005" s="264"/>
    </row>
    <row r="1006" spans="1:7" ht="24" customHeight="1" x14ac:dyDescent="0.2">
      <c r="A1006" s="263" t="s">
        <v>38</v>
      </c>
      <c r="B1006" s="91">
        <f>IFERROR(VALUE(LEFT(B1007,FIND(".",B1007)-1)),"")</f>
        <v>3</v>
      </c>
      <c r="C1006" s="83" t="str">
        <f>IFERROR(VLOOKUP(B1006,Tabla_CyP,2,FALSE),"")</f>
        <v>ESTRUCTURA RESISTENTE</v>
      </c>
      <c r="E1006" s="89"/>
      <c r="G1006" s="264"/>
    </row>
    <row r="1007" spans="1:7" ht="24" customHeight="1" x14ac:dyDescent="0.2">
      <c r="A1007" s="263" t="s">
        <v>24</v>
      </c>
      <c r="B1007" s="92" t="str">
        <f>IFERROR(VLOOKUP(COUNTIF($A$1:A1007,"ANALISIS DE PRECIOS"),Tabla_NumeroItem,2,FALSE),"")</f>
        <v>3.1.7</v>
      </c>
      <c r="C1007" s="83" t="str">
        <f>IFERROR(VLOOKUP(B1007,Tabla_CyP,2,FALSE),"")</f>
        <v>Hormigones para columnas de encadenado</v>
      </c>
      <c r="D1007" s="88"/>
      <c r="E1007" s="89"/>
      <c r="F1007" s="87" t="s">
        <v>25</v>
      </c>
      <c r="G1007" s="265" t="str">
        <f>IFERROR(VLOOKUP(B1007,Tabla_CyP,4,FALSE),"")</f>
        <v>m3</v>
      </c>
    </row>
    <row r="1008" spans="1:7" ht="24" customHeight="1" x14ac:dyDescent="0.2">
      <c r="A1008" s="263"/>
      <c r="B1008" s="82"/>
      <c r="D1008" s="88"/>
      <c r="E1008" s="89"/>
      <c r="G1008" s="264"/>
    </row>
    <row r="1009" spans="1:123" ht="24" customHeight="1" x14ac:dyDescent="0.2">
      <c r="A1009" s="450" t="s">
        <v>506</v>
      </c>
      <c r="B1009" s="451"/>
      <c r="C1009" s="448" t="s">
        <v>0</v>
      </c>
      <c r="D1009" s="448" t="s">
        <v>26</v>
      </c>
      <c r="E1009" s="446" t="s">
        <v>27</v>
      </c>
      <c r="F1009" s="444" t="s">
        <v>28</v>
      </c>
      <c r="G1009" s="444" t="s">
        <v>29</v>
      </c>
    </row>
    <row r="1010" spans="1:123" s="88" customFormat="1" ht="24" customHeight="1" x14ac:dyDescent="0.2">
      <c r="A1010" s="93" t="s">
        <v>507</v>
      </c>
      <c r="B1010" s="93" t="s">
        <v>508</v>
      </c>
      <c r="C1010" s="449"/>
      <c r="D1010" s="449"/>
      <c r="E1010" s="447"/>
      <c r="F1010" s="445"/>
      <c r="G1010" s="445"/>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6"/>
      <c r="B1011" s="94"/>
      <c r="C1011" s="132" t="s">
        <v>603</v>
      </c>
      <c r="D1011" s="95"/>
      <c r="E1011" s="96"/>
      <c r="F1011" s="97"/>
      <c r="G1011" s="267"/>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8">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8">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8">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8">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8">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8">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8">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8">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8">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8">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8">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8">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8">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8">
        <f t="shared" si="305"/>
        <v>0</v>
      </c>
    </row>
    <row r="1026" spans="1:7" ht="24" customHeight="1" x14ac:dyDescent="0.2">
      <c r="A1026" s="269"/>
      <c r="D1026" s="88"/>
      <c r="E1026" s="89"/>
      <c r="F1026" s="255" t="s">
        <v>30</v>
      </c>
      <c r="G1026" s="270">
        <f>SUBTOTAL(9,G1012:G1025)</f>
        <v>0</v>
      </c>
    </row>
    <row r="1027" spans="1:7" ht="24" customHeight="1" x14ac:dyDescent="0.2">
      <c r="A1027" s="269"/>
      <c r="C1027" s="98" t="s">
        <v>604</v>
      </c>
      <c r="D1027" s="88"/>
      <c r="E1027" s="89"/>
      <c r="G1027" s="271"/>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8">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8">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8">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8">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8">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8">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8">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8">
        <f t="shared" si="310"/>
        <v>0</v>
      </c>
    </row>
    <row r="1036" spans="1:7" ht="24" customHeight="1" x14ac:dyDescent="0.2">
      <c r="A1036" s="269"/>
      <c r="D1036" s="88"/>
      <c r="E1036" s="89"/>
      <c r="F1036" s="255" t="s">
        <v>31</v>
      </c>
      <c r="G1036" s="270">
        <f>SUBTOTAL(9,G1028:G1035)</f>
        <v>0</v>
      </c>
    </row>
    <row r="1037" spans="1:7" ht="24" customHeight="1" x14ac:dyDescent="0.2">
      <c r="A1037" s="269"/>
      <c r="C1037" s="98" t="s">
        <v>605</v>
      </c>
      <c r="D1037" s="88"/>
      <c r="E1037" s="89"/>
      <c r="G1037" s="271"/>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8">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8">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8">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8">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8">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8">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8">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8">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8">
        <f t="shared" si="315"/>
        <v>0</v>
      </c>
    </row>
    <row r="1047" spans="1:7" ht="24" customHeight="1" x14ac:dyDescent="0.2">
      <c r="A1047" s="272"/>
      <c r="B1047" s="88"/>
      <c r="D1047" s="88"/>
      <c r="E1047" s="89"/>
      <c r="F1047" s="255" t="s">
        <v>32</v>
      </c>
      <c r="G1047" s="270">
        <f>SUBTOTAL(9,G1038:G1046)</f>
        <v>0</v>
      </c>
    </row>
    <row r="1048" spans="1:7" ht="24" customHeight="1" x14ac:dyDescent="0.2">
      <c r="A1048" s="273"/>
      <c r="B1048" s="88"/>
      <c r="D1048" s="88"/>
      <c r="E1048" s="89"/>
      <c r="G1048" s="271"/>
    </row>
    <row r="1049" spans="1:7" ht="24" customHeight="1" x14ac:dyDescent="0.2">
      <c r="A1049" s="274" t="str">
        <f>B1007</f>
        <v>3.1.7</v>
      </c>
      <c r="B1049" s="275" t="str">
        <f>C1007</f>
        <v>Hormigones para columnas de encadenado</v>
      </c>
      <c r="C1049" s="95"/>
      <c r="D1049" s="95" t="s">
        <v>33</v>
      </c>
      <c r="E1049" s="96"/>
      <c r="F1049" s="277" t="s">
        <v>34</v>
      </c>
      <c r="G1049" s="276">
        <f>SUBTOTAL(9,G1012:G1048)</f>
        <v>0</v>
      </c>
    </row>
    <row r="1051" spans="1:7" ht="24" customHeight="1" x14ac:dyDescent="0.2">
      <c r="A1051" s="256" t="s">
        <v>36</v>
      </c>
      <c r="B1051" s="257"/>
      <c r="C1051" s="257"/>
      <c r="D1051" s="257"/>
      <c r="E1051" s="257"/>
      <c r="F1051" s="257"/>
      <c r="G1051" s="258"/>
    </row>
    <row r="1052" spans="1:7" ht="24" customHeight="1" x14ac:dyDescent="0.2">
      <c r="A1052" s="259" t="s">
        <v>601</v>
      </c>
      <c r="B1052" s="84" t="str">
        <f>Comitente</f>
        <v>SUBSECRETARIA DE ARQUITECTURA</v>
      </c>
      <c r="C1052" s="80"/>
      <c r="D1052" s="85"/>
      <c r="E1052" s="85"/>
      <c r="F1052" s="86"/>
      <c r="G1052" s="260"/>
    </row>
    <row r="1053" spans="1:7" ht="24" customHeight="1" x14ac:dyDescent="0.2">
      <c r="A1053" s="259" t="s">
        <v>602</v>
      </c>
      <c r="B1053" s="84">
        <f>Contratista</f>
        <v>0</v>
      </c>
      <c r="C1053" s="81"/>
      <c r="D1053" s="81"/>
      <c r="E1053" s="81"/>
      <c r="F1053" s="87"/>
      <c r="G1053" s="261"/>
    </row>
    <row r="1054" spans="1:7" ht="24" customHeight="1" x14ac:dyDescent="0.2">
      <c r="A1054" s="259" t="s">
        <v>23</v>
      </c>
      <c r="B1054" s="84" t="str">
        <f>Obra</f>
        <v>Creacion Primaria Bº Cruce de los Andes</v>
      </c>
      <c r="C1054" s="81"/>
      <c r="D1054" s="81"/>
      <c r="E1054" s="81"/>
      <c r="F1054" s="87" t="s">
        <v>37</v>
      </c>
      <c r="G1054" s="262">
        <f>Fecha_Base</f>
        <v>0</v>
      </c>
    </row>
    <row r="1055" spans="1:7" ht="24" customHeight="1" x14ac:dyDescent="0.2">
      <c r="A1055" s="263" t="s">
        <v>600</v>
      </c>
      <c r="B1055" s="82" t="str">
        <f>Ubicación</f>
        <v>Pocito</v>
      </c>
      <c r="C1055" s="82"/>
      <c r="D1055" s="88"/>
      <c r="E1055" s="89"/>
      <c r="G1055" s="264"/>
    </row>
    <row r="1056" spans="1:7" ht="24" customHeight="1" x14ac:dyDescent="0.2">
      <c r="A1056" s="263" t="s">
        <v>38</v>
      </c>
      <c r="B1056" s="91">
        <f>IFERROR(VALUE(LEFT(B1057,FIND(".",B1057)-1)),"")</f>
        <v>3</v>
      </c>
      <c r="C1056" s="83" t="str">
        <f>IFERROR(VLOOKUP(B1056,Tabla_CyP,2,FALSE),"")</f>
        <v>ESTRUCTURA RESISTENTE</v>
      </c>
      <c r="E1056" s="89"/>
      <c r="G1056" s="264"/>
    </row>
    <row r="1057" spans="1:123" ht="24" customHeight="1" x14ac:dyDescent="0.2">
      <c r="A1057" s="263" t="s">
        <v>24</v>
      </c>
      <c r="B1057" s="92" t="str">
        <f>IFERROR(VLOOKUP(COUNTIF($A$1:A1057,"ANALISIS DE PRECIOS"),Tabla_NumeroItem,2,FALSE),"")</f>
        <v>3.1.8</v>
      </c>
      <c r="C1057" s="83" t="str">
        <f>IFERROR(VLOOKUP(B1057,Tabla_CyP,2,FALSE),"")</f>
        <v>Hormigones para vigas de carga</v>
      </c>
      <c r="D1057" s="88"/>
      <c r="E1057" s="89"/>
      <c r="F1057" s="87" t="s">
        <v>25</v>
      </c>
      <c r="G1057" s="265" t="str">
        <f>IFERROR(VLOOKUP(B1057,Tabla_CyP,4,FALSE),"")</f>
        <v>m3</v>
      </c>
    </row>
    <row r="1058" spans="1:123" ht="24" customHeight="1" x14ac:dyDescent="0.2">
      <c r="A1058" s="263"/>
      <c r="B1058" s="82"/>
      <c r="D1058" s="88"/>
      <c r="E1058" s="89"/>
      <c r="G1058" s="264"/>
    </row>
    <row r="1059" spans="1:123" ht="24" customHeight="1" x14ac:dyDescent="0.2">
      <c r="A1059" s="450" t="s">
        <v>506</v>
      </c>
      <c r="B1059" s="451"/>
      <c r="C1059" s="448" t="s">
        <v>0</v>
      </c>
      <c r="D1059" s="448" t="s">
        <v>26</v>
      </c>
      <c r="E1059" s="446" t="s">
        <v>27</v>
      </c>
      <c r="F1059" s="444" t="s">
        <v>28</v>
      </c>
      <c r="G1059" s="444" t="s">
        <v>29</v>
      </c>
    </row>
    <row r="1060" spans="1:123" s="88" customFormat="1" ht="24" customHeight="1" x14ac:dyDescent="0.2">
      <c r="A1060" s="93" t="s">
        <v>507</v>
      </c>
      <c r="B1060" s="93" t="s">
        <v>508</v>
      </c>
      <c r="C1060" s="449"/>
      <c r="D1060" s="449"/>
      <c r="E1060" s="447"/>
      <c r="F1060" s="445"/>
      <c r="G1060" s="445"/>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6"/>
      <c r="B1061" s="94"/>
      <c r="C1061" s="132" t="s">
        <v>603</v>
      </c>
      <c r="D1061" s="95"/>
      <c r="E1061" s="96"/>
      <c r="F1061" s="97"/>
      <c r="G1061" s="267"/>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8">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8">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8">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8">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8">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8">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8">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8">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8">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8">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8">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8">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8">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8">
        <f t="shared" si="320"/>
        <v>0</v>
      </c>
    </row>
    <row r="1076" spans="1:7" ht="24" customHeight="1" x14ac:dyDescent="0.2">
      <c r="A1076" s="269"/>
      <c r="D1076" s="88"/>
      <c r="E1076" s="89"/>
      <c r="F1076" s="255" t="s">
        <v>30</v>
      </c>
      <c r="G1076" s="270">
        <f>SUBTOTAL(9,G1062:G1075)</f>
        <v>0</v>
      </c>
    </row>
    <row r="1077" spans="1:7" ht="24" customHeight="1" x14ac:dyDescent="0.2">
      <c r="A1077" s="269"/>
      <c r="C1077" s="98" t="s">
        <v>604</v>
      </c>
      <c r="D1077" s="88"/>
      <c r="E1077" s="89"/>
      <c r="G1077" s="271"/>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8">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8">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8">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8">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8">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8">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8">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8">
        <f t="shared" si="325"/>
        <v>0</v>
      </c>
    </row>
    <row r="1086" spans="1:7" ht="24" customHeight="1" x14ac:dyDescent="0.2">
      <c r="A1086" s="269"/>
      <c r="D1086" s="88"/>
      <c r="E1086" s="89"/>
      <c r="F1086" s="255" t="s">
        <v>31</v>
      </c>
      <c r="G1086" s="270">
        <f>SUBTOTAL(9,G1078:G1085)</f>
        <v>0</v>
      </c>
    </row>
    <row r="1087" spans="1:7" ht="24" customHeight="1" x14ac:dyDescent="0.2">
      <c r="A1087" s="269"/>
      <c r="C1087" s="98" t="s">
        <v>605</v>
      </c>
      <c r="D1087" s="88"/>
      <c r="E1087" s="89"/>
      <c r="G1087" s="271"/>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8">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8">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8">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8">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8">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8">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8">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8">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8">
        <f t="shared" si="330"/>
        <v>0</v>
      </c>
    </row>
    <row r="1097" spans="1:7" ht="24" customHeight="1" x14ac:dyDescent="0.2">
      <c r="A1097" s="272"/>
      <c r="B1097" s="88"/>
      <c r="D1097" s="88"/>
      <c r="E1097" s="89"/>
      <c r="F1097" s="255" t="s">
        <v>32</v>
      </c>
      <c r="G1097" s="270">
        <f>SUBTOTAL(9,G1088:G1096)</f>
        <v>0</v>
      </c>
    </row>
    <row r="1098" spans="1:7" ht="24" customHeight="1" x14ac:dyDescent="0.2">
      <c r="A1098" s="273"/>
      <c r="B1098" s="88"/>
      <c r="D1098" s="88"/>
      <c r="E1098" s="89"/>
      <c r="G1098" s="271"/>
    </row>
    <row r="1099" spans="1:7" ht="24" customHeight="1" x14ac:dyDescent="0.2">
      <c r="A1099" s="274" t="str">
        <f>B1057</f>
        <v>3.1.8</v>
      </c>
      <c r="B1099" s="275" t="str">
        <f>C1057</f>
        <v>Hormigones para vigas de carga</v>
      </c>
      <c r="C1099" s="95"/>
      <c r="D1099" s="95" t="s">
        <v>33</v>
      </c>
      <c r="E1099" s="96"/>
      <c r="F1099" s="277" t="s">
        <v>34</v>
      </c>
      <c r="G1099" s="276">
        <f>SUBTOTAL(9,G1062:G1098)</f>
        <v>0</v>
      </c>
    </row>
    <row r="1101" spans="1:7" ht="24" customHeight="1" x14ac:dyDescent="0.2">
      <c r="A1101" s="256" t="s">
        <v>36</v>
      </c>
      <c r="B1101" s="257"/>
      <c r="C1101" s="257"/>
      <c r="D1101" s="257"/>
      <c r="E1101" s="257"/>
      <c r="F1101" s="257"/>
      <c r="G1101" s="258"/>
    </row>
    <row r="1102" spans="1:7" ht="24" customHeight="1" x14ac:dyDescent="0.2">
      <c r="A1102" s="259" t="s">
        <v>601</v>
      </c>
      <c r="B1102" s="84" t="str">
        <f>Comitente</f>
        <v>SUBSECRETARIA DE ARQUITECTURA</v>
      </c>
      <c r="C1102" s="80"/>
      <c r="D1102" s="85"/>
      <c r="E1102" s="85"/>
      <c r="F1102" s="86"/>
      <c r="G1102" s="260"/>
    </row>
    <row r="1103" spans="1:7" ht="24" customHeight="1" x14ac:dyDescent="0.2">
      <c r="A1103" s="259" t="s">
        <v>602</v>
      </c>
      <c r="B1103" s="84">
        <f>Contratista</f>
        <v>0</v>
      </c>
      <c r="C1103" s="81"/>
      <c r="D1103" s="81"/>
      <c r="E1103" s="81"/>
      <c r="F1103" s="87"/>
      <c r="G1103" s="261"/>
    </row>
    <row r="1104" spans="1:7" ht="24" customHeight="1" x14ac:dyDescent="0.2">
      <c r="A1104" s="259" t="s">
        <v>23</v>
      </c>
      <c r="B1104" s="84" t="str">
        <f>Obra</f>
        <v>Creacion Primaria Bº Cruce de los Andes</v>
      </c>
      <c r="C1104" s="81"/>
      <c r="D1104" s="81"/>
      <c r="E1104" s="81"/>
      <c r="F1104" s="87" t="s">
        <v>37</v>
      </c>
      <c r="G1104" s="262">
        <f>Fecha_Base</f>
        <v>0</v>
      </c>
    </row>
    <row r="1105" spans="1:123" ht="24" customHeight="1" x14ac:dyDescent="0.2">
      <c r="A1105" s="263" t="s">
        <v>600</v>
      </c>
      <c r="B1105" s="82" t="str">
        <f>Ubicación</f>
        <v>Pocito</v>
      </c>
      <c r="C1105" s="82"/>
      <c r="D1105" s="88"/>
      <c r="E1105" s="89"/>
      <c r="G1105" s="264"/>
    </row>
    <row r="1106" spans="1:123" ht="24" customHeight="1" x14ac:dyDescent="0.2">
      <c r="A1106" s="263" t="s">
        <v>38</v>
      </c>
      <c r="B1106" s="91">
        <f>IFERROR(VALUE(LEFT(B1107,FIND(".",B1107)-1)),"")</f>
        <v>3</v>
      </c>
      <c r="C1106" s="83" t="str">
        <f>IFERROR(VLOOKUP(B1106,Tabla_CyP,2,FALSE),"")</f>
        <v>ESTRUCTURA RESISTENTE</v>
      </c>
      <c r="E1106" s="89"/>
      <c r="G1106" s="264"/>
    </row>
    <row r="1107" spans="1:123" ht="24" customHeight="1" x14ac:dyDescent="0.2">
      <c r="A1107" s="263" t="s">
        <v>24</v>
      </c>
      <c r="B1107" s="92" t="str">
        <f>IFERROR(VLOOKUP(COUNTIF($A$1:A1107,"ANALISIS DE PRECIOS"),Tabla_NumeroItem,2,FALSE),"")</f>
        <v>3.1.9</v>
      </c>
      <c r="C1107" s="83" t="str">
        <f>IFERROR(VLOOKUP(B1107,Tabla_CyP,2,FALSE),"")</f>
        <v>Hormigones para vigas de encadenado</v>
      </c>
      <c r="D1107" s="88"/>
      <c r="E1107" s="89"/>
      <c r="F1107" s="87" t="s">
        <v>25</v>
      </c>
      <c r="G1107" s="265" t="str">
        <f>IFERROR(VLOOKUP(B1107,Tabla_CyP,4,FALSE),"")</f>
        <v>m3</v>
      </c>
    </row>
    <row r="1108" spans="1:123" ht="24" customHeight="1" x14ac:dyDescent="0.2">
      <c r="A1108" s="263"/>
      <c r="B1108" s="82"/>
      <c r="D1108" s="88"/>
      <c r="E1108" s="89"/>
      <c r="G1108" s="264"/>
    </row>
    <row r="1109" spans="1:123" ht="24" customHeight="1" x14ac:dyDescent="0.2">
      <c r="A1109" s="450" t="s">
        <v>506</v>
      </c>
      <c r="B1109" s="451"/>
      <c r="C1109" s="448" t="s">
        <v>0</v>
      </c>
      <c r="D1109" s="448" t="s">
        <v>26</v>
      </c>
      <c r="E1109" s="446" t="s">
        <v>27</v>
      </c>
      <c r="F1109" s="444" t="s">
        <v>28</v>
      </c>
      <c r="G1109" s="444" t="s">
        <v>29</v>
      </c>
    </row>
    <row r="1110" spans="1:123" s="88" customFormat="1" ht="24" customHeight="1" x14ac:dyDescent="0.2">
      <c r="A1110" s="93" t="s">
        <v>507</v>
      </c>
      <c r="B1110" s="93" t="s">
        <v>508</v>
      </c>
      <c r="C1110" s="449"/>
      <c r="D1110" s="449"/>
      <c r="E1110" s="447"/>
      <c r="F1110" s="445"/>
      <c r="G1110" s="445"/>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6"/>
      <c r="B1111" s="94"/>
      <c r="C1111" s="132" t="s">
        <v>603</v>
      </c>
      <c r="D1111" s="95"/>
      <c r="E1111" s="96"/>
      <c r="F1111" s="97"/>
      <c r="G1111" s="267"/>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8">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8">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8">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8">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8">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8">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8">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8">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8">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8">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8">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8">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8">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8">
        <f t="shared" si="335"/>
        <v>0</v>
      </c>
    </row>
    <row r="1126" spans="1:7" ht="24" customHeight="1" x14ac:dyDescent="0.2">
      <c r="A1126" s="269"/>
      <c r="D1126" s="88"/>
      <c r="E1126" s="89"/>
      <c r="F1126" s="255" t="s">
        <v>30</v>
      </c>
      <c r="G1126" s="270">
        <f>SUBTOTAL(9,G1112:G1125)</f>
        <v>0</v>
      </c>
    </row>
    <row r="1127" spans="1:7" ht="24" customHeight="1" x14ac:dyDescent="0.2">
      <c r="A1127" s="269"/>
      <c r="C1127" s="98" t="s">
        <v>604</v>
      </c>
      <c r="D1127" s="88"/>
      <c r="E1127" s="89"/>
      <c r="G1127" s="271"/>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8">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8">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8">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8">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8">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8">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8">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8">
        <f t="shared" si="340"/>
        <v>0</v>
      </c>
    </row>
    <row r="1136" spans="1:7" ht="24" customHeight="1" x14ac:dyDescent="0.2">
      <c r="A1136" s="269"/>
      <c r="D1136" s="88"/>
      <c r="E1136" s="89"/>
      <c r="F1136" s="255" t="s">
        <v>31</v>
      </c>
      <c r="G1136" s="270">
        <f>SUBTOTAL(9,G1128:G1135)</f>
        <v>0</v>
      </c>
    </row>
    <row r="1137" spans="1:7" ht="24" customHeight="1" x14ac:dyDescent="0.2">
      <c r="A1137" s="269"/>
      <c r="C1137" s="98" t="s">
        <v>605</v>
      </c>
      <c r="D1137" s="88"/>
      <c r="E1137" s="89"/>
      <c r="G1137" s="271"/>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8">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8">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8">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8">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8">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8">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8">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8">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8">
        <f t="shared" si="345"/>
        <v>0</v>
      </c>
    </row>
    <row r="1147" spans="1:7" ht="24" customHeight="1" x14ac:dyDescent="0.2">
      <c r="A1147" s="272"/>
      <c r="B1147" s="88"/>
      <c r="D1147" s="88"/>
      <c r="E1147" s="89"/>
      <c r="F1147" s="255" t="s">
        <v>32</v>
      </c>
      <c r="G1147" s="270">
        <f>SUBTOTAL(9,G1138:G1146)</f>
        <v>0</v>
      </c>
    </row>
    <row r="1148" spans="1:7" ht="24" customHeight="1" x14ac:dyDescent="0.2">
      <c r="A1148" s="273"/>
      <c r="B1148" s="88"/>
      <c r="D1148" s="88"/>
      <c r="E1148" s="89"/>
      <c r="G1148" s="271"/>
    </row>
    <row r="1149" spans="1:7" ht="24" customHeight="1" x14ac:dyDescent="0.2">
      <c r="A1149" s="274" t="str">
        <f>B1107</f>
        <v>3.1.9</v>
      </c>
      <c r="B1149" s="275" t="str">
        <f>C1107</f>
        <v>Hormigones para vigas de encadenado</v>
      </c>
      <c r="C1149" s="95"/>
      <c r="D1149" s="95" t="s">
        <v>33</v>
      </c>
      <c r="E1149" s="96"/>
      <c r="F1149" s="277" t="s">
        <v>34</v>
      </c>
      <c r="G1149" s="276">
        <f>SUBTOTAL(9,G1112:G1148)</f>
        <v>0</v>
      </c>
    </row>
    <row r="1151" spans="1:7" ht="24" customHeight="1" x14ac:dyDescent="0.2">
      <c r="A1151" s="256" t="s">
        <v>36</v>
      </c>
      <c r="B1151" s="257"/>
      <c r="C1151" s="257"/>
      <c r="D1151" s="257"/>
      <c r="E1151" s="257"/>
      <c r="F1151" s="257"/>
      <c r="G1151" s="258"/>
    </row>
    <row r="1152" spans="1:7" ht="24" customHeight="1" x14ac:dyDescent="0.2">
      <c r="A1152" s="259" t="s">
        <v>601</v>
      </c>
      <c r="B1152" s="84" t="str">
        <f>Comitente</f>
        <v>SUBSECRETARIA DE ARQUITECTURA</v>
      </c>
      <c r="C1152" s="80"/>
      <c r="D1152" s="85"/>
      <c r="E1152" s="85"/>
      <c r="F1152" s="86"/>
      <c r="G1152" s="260"/>
    </row>
    <row r="1153" spans="1:123" ht="24" customHeight="1" x14ac:dyDescent="0.2">
      <c r="A1153" s="259" t="s">
        <v>602</v>
      </c>
      <c r="B1153" s="84">
        <f>Contratista</f>
        <v>0</v>
      </c>
      <c r="C1153" s="81"/>
      <c r="D1153" s="81"/>
      <c r="E1153" s="81"/>
      <c r="F1153" s="87"/>
      <c r="G1153" s="261"/>
    </row>
    <row r="1154" spans="1:123" ht="24" customHeight="1" x14ac:dyDescent="0.2">
      <c r="A1154" s="259" t="s">
        <v>23</v>
      </c>
      <c r="B1154" s="84" t="str">
        <f>Obra</f>
        <v>Creacion Primaria Bº Cruce de los Andes</v>
      </c>
      <c r="C1154" s="81"/>
      <c r="D1154" s="81"/>
      <c r="E1154" s="81"/>
      <c r="F1154" s="87" t="s">
        <v>37</v>
      </c>
      <c r="G1154" s="262">
        <f>Fecha_Base</f>
        <v>0</v>
      </c>
    </row>
    <row r="1155" spans="1:123" ht="24" customHeight="1" x14ac:dyDescent="0.2">
      <c r="A1155" s="263" t="s">
        <v>600</v>
      </c>
      <c r="B1155" s="82" t="str">
        <f>Ubicación</f>
        <v>Pocito</v>
      </c>
      <c r="C1155" s="82"/>
      <c r="D1155" s="88"/>
      <c r="E1155" s="89"/>
      <c r="G1155" s="264"/>
    </row>
    <row r="1156" spans="1:123" ht="24" customHeight="1" x14ac:dyDescent="0.2">
      <c r="A1156" s="263" t="s">
        <v>38</v>
      </c>
      <c r="B1156" s="91">
        <f>IFERROR(VALUE(LEFT(B1157,FIND(".",B1157)-1)),"")</f>
        <v>3</v>
      </c>
      <c r="C1156" s="83" t="str">
        <f>IFERROR(VLOOKUP(B1156,Tabla_CyP,2,FALSE),"")</f>
        <v>ESTRUCTURA RESISTENTE</v>
      </c>
      <c r="E1156" s="89"/>
      <c r="G1156" s="264"/>
    </row>
    <row r="1157" spans="1:123" ht="24" customHeight="1" x14ac:dyDescent="0.2">
      <c r="A1157" s="263" t="s">
        <v>24</v>
      </c>
      <c r="B1157" s="92" t="str">
        <f>IFERROR(VLOOKUP(COUNTIF($A$1:A1157,"ANALISIS DE PRECIOS"),Tabla_NumeroItem,2,FALSE),"")</f>
        <v>3.1.10</v>
      </c>
      <c r="C1157" s="83" t="str">
        <f>IFERROR(VLOOKUP(B1157,Tabla_CyP,2,FALSE),"")</f>
        <v>Hormigones para losas</v>
      </c>
      <c r="D1157" s="88"/>
      <c r="E1157" s="89"/>
      <c r="F1157" s="87" t="s">
        <v>25</v>
      </c>
      <c r="G1157" s="265" t="str">
        <f>IFERROR(VLOOKUP(B1157,Tabla_CyP,4,FALSE),"")</f>
        <v>m3</v>
      </c>
    </row>
    <row r="1158" spans="1:123" ht="24" customHeight="1" x14ac:dyDescent="0.2">
      <c r="A1158" s="263"/>
      <c r="B1158" s="82"/>
      <c r="D1158" s="88"/>
      <c r="E1158" s="89"/>
      <c r="G1158" s="264"/>
    </row>
    <row r="1159" spans="1:123" ht="24" customHeight="1" x14ac:dyDescent="0.2">
      <c r="A1159" s="450" t="s">
        <v>506</v>
      </c>
      <c r="B1159" s="451"/>
      <c r="C1159" s="448" t="s">
        <v>0</v>
      </c>
      <c r="D1159" s="448" t="s">
        <v>26</v>
      </c>
      <c r="E1159" s="446" t="s">
        <v>27</v>
      </c>
      <c r="F1159" s="444" t="s">
        <v>28</v>
      </c>
      <c r="G1159" s="444" t="s">
        <v>29</v>
      </c>
    </row>
    <row r="1160" spans="1:123" s="88" customFormat="1" ht="24" customHeight="1" x14ac:dyDescent="0.2">
      <c r="A1160" s="93" t="s">
        <v>507</v>
      </c>
      <c r="B1160" s="93" t="s">
        <v>508</v>
      </c>
      <c r="C1160" s="449"/>
      <c r="D1160" s="449"/>
      <c r="E1160" s="447"/>
      <c r="F1160" s="445"/>
      <c r="G1160" s="445"/>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6"/>
      <c r="B1161" s="94"/>
      <c r="C1161" s="132" t="s">
        <v>603</v>
      </c>
      <c r="D1161" s="95"/>
      <c r="E1161" s="96"/>
      <c r="F1161" s="97"/>
      <c r="G1161" s="267"/>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8">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8">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8">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8">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8">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8">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8">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8">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8">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8">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8">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8">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8">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8">
        <f t="shared" si="350"/>
        <v>0</v>
      </c>
    </row>
    <row r="1176" spans="1:7" ht="24" customHeight="1" x14ac:dyDescent="0.2">
      <c r="A1176" s="269"/>
      <c r="D1176" s="88"/>
      <c r="E1176" s="89"/>
      <c r="F1176" s="255" t="s">
        <v>30</v>
      </c>
      <c r="G1176" s="270">
        <f>SUBTOTAL(9,G1162:G1175)</f>
        <v>0</v>
      </c>
    </row>
    <row r="1177" spans="1:7" ht="24" customHeight="1" x14ac:dyDescent="0.2">
      <c r="A1177" s="269"/>
      <c r="C1177" s="98" t="s">
        <v>604</v>
      </c>
      <c r="D1177" s="88"/>
      <c r="E1177" s="89"/>
      <c r="G1177" s="271"/>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8">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8">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8">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8">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8">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8">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8">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8">
        <f t="shared" si="355"/>
        <v>0</v>
      </c>
    </row>
    <row r="1186" spans="1:7" ht="24" customHeight="1" x14ac:dyDescent="0.2">
      <c r="A1186" s="269"/>
      <c r="D1186" s="88"/>
      <c r="E1186" s="89"/>
      <c r="F1186" s="255" t="s">
        <v>31</v>
      </c>
      <c r="G1186" s="270">
        <f>SUBTOTAL(9,G1178:G1185)</f>
        <v>0</v>
      </c>
    </row>
    <row r="1187" spans="1:7" ht="24" customHeight="1" x14ac:dyDescent="0.2">
      <c r="A1187" s="269"/>
      <c r="C1187" s="98" t="s">
        <v>605</v>
      </c>
      <c r="D1187" s="88"/>
      <c r="E1187" s="89"/>
      <c r="G1187" s="271"/>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8">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8">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8">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8">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8">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8">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8">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8">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8">
        <f t="shared" si="360"/>
        <v>0</v>
      </c>
    </row>
    <row r="1197" spans="1:7" ht="24" customHeight="1" x14ac:dyDescent="0.2">
      <c r="A1197" s="272"/>
      <c r="B1197" s="88"/>
      <c r="D1197" s="88"/>
      <c r="E1197" s="89"/>
      <c r="F1197" s="255" t="s">
        <v>32</v>
      </c>
      <c r="G1197" s="270">
        <f>SUBTOTAL(9,G1188:G1196)</f>
        <v>0</v>
      </c>
    </row>
    <row r="1198" spans="1:7" ht="24" customHeight="1" x14ac:dyDescent="0.2">
      <c r="A1198" s="273"/>
      <c r="B1198" s="88"/>
      <c r="D1198" s="88"/>
      <c r="E1198" s="89"/>
      <c r="G1198" s="271"/>
    </row>
    <row r="1199" spans="1:7" ht="24" customHeight="1" x14ac:dyDescent="0.2">
      <c r="A1199" s="274" t="str">
        <f>B1157</f>
        <v>3.1.10</v>
      </c>
      <c r="B1199" s="275" t="str">
        <f>C1157</f>
        <v>Hormigones para losas</v>
      </c>
      <c r="C1199" s="95"/>
      <c r="D1199" s="95" t="s">
        <v>33</v>
      </c>
      <c r="E1199" s="96"/>
      <c r="F1199" s="277" t="s">
        <v>34</v>
      </c>
      <c r="G1199" s="276">
        <f>SUBTOTAL(9,G1162:G1198)</f>
        <v>0</v>
      </c>
    </row>
    <row r="1201" spans="1:123" ht="24" customHeight="1" x14ac:dyDescent="0.2">
      <c r="A1201" s="256" t="s">
        <v>36</v>
      </c>
      <c r="B1201" s="257"/>
      <c r="C1201" s="257"/>
      <c r="D1201" s="257"/>
      <c r="E1201" s="257"/>
      <c r="F1201" s="257"/>
      <c r="G1201" s="258"/>
    </row>
    <row r="1202" spans="1:123" ht="24" customHeight="1" x14ac:dyDescent="0.2">
      <c r="A1202" s="259" t="s">
        <v>601</v>
      </c>
      <c r="B1202" s="84" t="str">
        <f>Comitente</f>
        <v>SUBSECRETARIA DE ARQUITECTURA</v>
      </c>
      <c r="C1202" s="80"/>
      <c r="D1202" s="85"/>
      <c r="E1202" s="85"/>
      <c r="F1202" s="86"/>
      <c r="G1202" s="260"/>
    </row>
    <row r="1203" spans="1:123" ht="24" customHeight="1" x14ac:dyDescent="0.2">
      <c r="A1203" s="259" t="s">
        <v>602</v>
      </c>
      <c r="B1203" s="84">
        <f>Contratista</f>
        <v>0</v>
      </c>
      <c r="C1203" s="81"/>
      <c r="D1203" s="81"/>
      <c r="E1203" s="81"/>
      <c r="F1203" s="87"/>
      <c r="G1203" s="261"/>
    </row>
    <row r="1204" spans="1:123" ht="24" customHeight="1" x14ac:dyDescent="0.2">
      <c r="A1204" s="259" t="s">
        <v>23</v>
      </c>
      <c r="B1204" s="84" t="str">
        <f>Obra</f>
        <v>Creacion Primaria Bº Cruce de los Andes</v>
      </c>
      <c r="C1204" s="81"/>
      <c r="D1204" s="81"/>
      <c r="E1204" s="81"/>
      <c r="F1204" s="87" t="s">
        <v>37</v>
      </c>
      <c r="G1204" s="262">
        <f>Fecha_Base</f>
        <v>0</v>
      </c>
    </row>
    <row r="1205" spans="1:123" ht="24" customHeight="1" x14ac:dyDescent="0.2">
      <c r="A1205" s="263" t="s">
        <v>600</v>
      </c>
      <c r="B1205" s="82" t="str">
        <f>Ubicación</f>
        <v>Pocito</v>
      </c>
      <c r="C1205" s="82"/>
      <c r="D1205" s="88"/>
      <c r="E1205" s="89"/>
      <c r="G1205" s="264"/>
    </row>
    <row r="1206" spans="1:123" ht="24" customHeight="1" x14ac:dyDescent="0.2">
      <c r="A1206" s="263" t="s">
        <v>38</v>
      </c>
      <c r="B1206" s="91">
        <f>IFERROR(VALUE(LEFT(B1207,FIND(".",B1207)-1)),"")</f>
        <v>3</v>
      </c>
      <c r="C1206" s="83" t="str">
        <f>IFERROR(VLOOKUP(B1206,Tabla_CyP,2,FALSE),"")</f>
        <v>ESTRUCTURA RESISTENTE</v>
      </c>
      <c r="E1206" s="89"/>
      <c r="G1206" s="264"/>
    </row>
    <row r="1207" spans="1:123" ht="24" customHeight="1" x14ac:dyDescent="0.2">
      <c r="A1207" s="263" t="s">
        <v>24</v>
      </c>
      <c r="B1207" s="92" t="str">
        <f>IFERROR(VLOOKUP(COUNTIF($A$1:A1207,"ANALISIS DE PRECIOS"),Tabla_NumeroItem,2,FALSE),"")</f>
        <v>3.2.1</v>
      </c>
      <c r="C1207" s="83" t="str">
        <f>IFERROR(VLOOKUP(B1207,Tabla_CyP,2,FALSE),"")</f>
        <v>Vigas, correas, y cerramiento</v>
      </c>
      <c r="D1207" s="88"/>
      <c r="E1207" s="89"/>
      <c r="F1207" s="87" t="s">
        <v>25</v>
      </c>
      <c r="G1207" s="265" t="str">
        <f>IFERROR(VLOOKUP(B1207,Tabla_CyP,4,FALSE),"")</f>
        <v>m2</v>
      </c>
    </row>
    <row r="1208" spans="1:123" ht="24" customHeight="1" x14ac:dyDescent="0.2">
      <c r="A1208" s="263"/>
      <c r="B1208" s="82"/>
      <c r="D1208" s="88"/>
      <c r="E1208" s="89"/>
      <c r="G1208" s="264"/>
    </row>
    <row r="1209" spans="1:123" ht="24" customHeight="1" x14ac:dyDescent="0.2">
      <c r="A1209" s="450" t="s">
        <v>506</v>
      </c>
      <c r="B1209" s="451"/>
      <c r="C1209" s="448" t="s">
        <v>0</v>
      </c>
      <c r="D1209" s="448" t="s">
        <v>26</v>
      </c>
      <c r="E1209" s="446" t="s">
        <v>27</v>
      </c>
      <c r="F1209" s="444" t="s">
        <v>28</v>
      </c>
      <c r="G1209" s="444" t="s">
        <v>29</v>
      </c>
    </row>
    <row r="1210" spans="1:123" s="88" customFormat="1" ht="24" customHeight="1" x14ac:dyDescent="0.2">
      <c r="A1210" s="93" t="s">
        <v>507</v>
      </c>
      <c r="B1210" s="93" t="s">
        <v>508</v>
      </c>
      <c r="C1210" s="449"/>
      <c r="D1210" s="449"/>
      <c r="E1210" s="447"/>
      <c r="F1210" s="445"/>
      <c r="G1210" s="445"/>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6"/>
      <c r="B1211" s="94"/>
      <c r="C1211" s="132" t="s">
        <v>603</v>
      </c>
      <c r="D1211" s="95"/>
      <c r="E1211" s="96"/>
      <c r="F1211" s="97"/>
      <c r="G1211" s="267"/>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8">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8">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8">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8">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8">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8">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8">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8">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8">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8">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8">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8">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8">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8">
        <f t="shared" si="365"/>
        <v>0</v>
      </c>
    </row>
    <row r="1226" spans="1:7" ht="24" customHeight="1" x14ac:dyDescent="0.2">
      <c r="A1226" s="269"/>
      <c r="D1226" s="88"/>
      <c r="E1226" s="89"/>
      <c r="F1226" s="255" t="s">
        <v>30</v>
      </c>
      <c r="G1226" s="270">
        <f>SUBTOTAL(9,G1212:G1225)</f>
        <v>0</v>
      </c>
    </row>
    <row r="1227" spans="1:7" ht="24" customHeight="1" x14ac:dyDescent="0.2">
      <c r="A1227" s="269"/>
      <c r="C1227" s="98" t="s">
        <v>604</v>
      </c>
      <c r="D1227" s="88"/>
      <c r="E1227" s="89"/>
      <c r="G1227" s="271"/>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8">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8">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8">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8">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8">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8">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8">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8">
        <f t="shared" si="370"/>
        <v>0</v>
      </c>
    </row>
    <row r="1236" spans="1:7" ht="24" customHeight="1" x14ac:dyDescent="0.2">
      <c r="A1236" s="269"/>
      <c r="D1236" s="88"/>
      <c r="E1236" s="89"/>
      <c r="F1236" s="255" t="s">
        <v>31</v>
      </c>
      <c r="G1236" s="270">
        <f>SUBTOTAL(9,G1228:G1235)</f>
        <v>0</v>
      </c>
    </row>
    <row r="1237" spans="1:7" ht="24" customHeight="1" x14ac:dyDescent="0.2">
      <c r="A1237" s="269"/>
      <c r="C1237" s="98" t="s">
        <v>605</v>
      </c>
      <c r="D1237" s="88"/>
      <c r="E1237" s="89"/>
      <c r="G1237" s="271"/>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8">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8">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8">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8">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8">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8">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8">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8">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8">
        <f t="shared" si="375"/>
        <v>0</v>
      </c>
    </row>
    <row r="1247" spans="1:7" ht="24" customHeight="1" x14ac:dyDescent="0.2">
      <c r="A1247" s="272"/>
      <c r="B1247" s="88"/>
      <c r="D1247" s="88"/>
      <c r="E1247" s="89"/>
      <c r="F1247" s="255" t="s">
        <v>32</v>
      </c>
      <c r="G1247" s="270">
        <f>SUBTOTAL(9,G1238:G1246)</f>
        <v>0</v>
      </c>
    </row>
    <row r="1248" spans="1:7" ht="24" customHeight="1" x14ac:dyDescent="0.2">
      <c r="A1248" s="273"/>
      <c r="B1248" s="88"/>
      <c r="D1248" s="88"/>
      <c r="E1248" s="89"/>
      <c r="G1248" s="271"/>
    </row>
    <row r="1249" spans="1:123" ht="24" customHeight="1" x14ac:dyDescent="0.2">
      <c r="A1249" s="274" t="str">
        <f>B1207</f>
        <v>3.2.1</v>
      </c>
      <c r="B1249" s="275" t="str">
        <f>C1207</f>
        <v>Vigas, correas, y cerramiento</v>
      </c>
      <c r="C1249" s="95"/>
      <c r="D1249" s="95" t="s">
        <v>33</v>
      </c>
      <c r="E1249" s="96"/>
      <c r="F1249" s="277" t="s">
        <v>34</v>
      </c>
      <c r="G1249" s="276">
        <f>SUBTOTAL(9,G1212:G1248)</f>
        <v>0</v>
      </c>
    </row>
    <row r="1251" spans="1:123" ht="24" customHeight="1" x14ac:dyDescent="0.2">
      <c r="A1251" s="256" t="s">
        <v>36</v>
      </c>
      <c r="B1251" s="257"/>
      <c r="C1251" s="257"/>
      <c r="D1251" s="257"/>
      <c r="E1251" s="257"/>
      <c r="F1251" s="257"/>
      <c r="G1251" s="258"/>
    </row>
    <row r="1252" spans="1:123" ht="24" customHeight="1" x14ac:dyDescent="0.2">
      <c r="A1252" s="259" t="s">
        <v>601</v>
      </c>
      <c r="B1252" s="84" t="str">
        <f>Comitente</f>
        <v>SUBSECRETARIA DE ARQUITECTURA</v>
      </c>
      <c r="C1252" s="80"/>
      <c r="D1252" s="85"/>
      <c r="E1252" s="85"/>
      <c r="F1252" s="86"/>
      <c r="G1252" s="260"/>
    </row>
    <row r="1253" spans="1:123" ht="24" customHeight="1" x14ac:dyDescent="0.2">
      <c r="A1253" s="259" t="s">
        <v>602</v>
      </c>
      <c r="B1253" s="84">
        <f>Contratista</f>
        <v>0</v>
      </c>
      <c r="C1253" s="81"/>
      <c r="D1253" s="81"/>
      <c r="E1253" s="81"/>
      <c r="F1253" s="87"/>
      <c r="G1253" s="261"/>
    </row>
    <row r="1254" spans="1:123" ht="24" customHeight="1" x14ac:dyDescent="0.2">
      <c r="A1254" s="259" t="s">
        <v>23</v>
      </c>
      <c r="B1254" s="84" t="str">
        <f>Obra</f>
        <v>Creacion Primaria Bº Cruce de los Andes</v>
      </c>
      <c r="C1254" s="81"/>
      <c r="D1254" s="81"/>
      <c r="E1254" s="81"/>
      <c r="F1254" s="87" t="s">
        <v>37</v>
      </c>
      <c r="G1254" s="262">
        <f>Fecha_Base</f>
        <v>0</v>
      </c>
    </row>
    <row r="1255" spans="1:123" ht="24" customHeight="1" x14ac:dyDescent="0.2">
      <c r="A1255" s="263" t="s">
        <v>600</v>
      </c>
      <c r="B1255" s="82" t="str">
        <f>Ubicación</f>
        <v>Pocito</v>
      </c>
      <c r="C1255" s="82"/>
      <c r="D1255" s="88"/>
      <c r="E1255" s="89"/>
      <c r="G1255" s="264"/>
    </row>
    <row r="1256" spans="1:123" ht="24" customHeight="1" x14ac:dyDescent="0.2">
      <c r="A1256" s="263" t="s">
        <v>38</v>
      </c>
      <c r="B1256" s="91">
        <f>IFERROR(VALUE(LEFT(B1257,FIND(".",B1257)-1)),"")</f>
        <v>3</v>
      </c>
      <c r="C1256" s="83" t="str">
        <f>IFERROR(VLOOKUP(B1256,Tabla_CyP,2,FALSE),"")</f>
        <v>ESTRUCTURA RESISTENTE</v>
      </c>
      <c r="E1256" s="89"/>
      <c r="G1256" s="264"/>
    </row>
    <row r="1257" spans="1:123" ht="24" customHeight="1" x14ac:dyDescent="0.2">
      <c r="A1257" s="263" t="s">
        <v>24</v>
      </c>
      <c r="B1257" s="92" t="str">
        <f>IFERROR(VLOOKUP(COUNTIF($A$1:A1257,"ANALISIS DE PRECIOS"),Tabla_NumeroItem,2,FALSE),"")</f>
        <v>3.2.2</v>
      </c>
      <c r="C1257" s="83" t="str">
        <f>IFERROR(VLOOKUP(B1257,Tabla_CyP,2,FALSE),"")</f>
        <v>Construcción de Torre de Tanque</v>
      </c>
      <c r="D1257" s="88"/>
      <c r="E1257" s="89"/>
      <c r="F1257" s="87" t="s">
        <v>25</v>
      </c>
      <c r="G1257" s="265" t="str">
        <f>IFERROR(VLOOKUP(B1257,Tabla_CyP,4,FALSE),"")</f>
        <v>m2</v>
      </c>
    </row>
    <row r="1258" spans="1:123" ht="24" customHeight="1" x14ac:dyDescent="0.2">
      <c r="A1258" s="263"/>
      <c r="B1258" s="82"/>
      <c r="D1258" s="88"/>
      <c r="E1258" s="89"/>
      <c r="G1258" s="264"/>
    </row>
    <row r="1259" spans="1:123" ht="24" customHeight="1" x14ac:dyDescent="0.2">
      <c r="A1259" s="450" t="s">
        <v>506</v>
      </c>
      <c r="B1259" s="451"/>
      <c r="C1259" s="448" t="s">
        <v>0</v>
      </c>
      <c r="D1259" s="448" t="s">
        <v>26</v>
      </c>
      <c r="E1259" s="446" t="s">
        <v>27</v>
      </c>
      <c r="F1259" s="444" t="s">
        <v>28</v>
      </c>
      <c r="G1259" s="444" t="s">
        <v>29</v>
      </c>
    </row>
    <row r="1260" spans="1:123" s="88" customFormat="1" ht="24" customHeight="1" x14ac:dyDescent="0.2">
      <c r="A1260" s="93" t="s">
        <v>507</v>
      </c>
      <c r="B1260" s="93" t="s">
        <v>508</v>
      </c>
      <c r="C1260" s="449"/>
      <c r="D1260" s="449"/>
      <c r="E1260" s="447"/>
      <c r="F1260" s="445"/>
      <c r="G1260" s="445"/>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6"/>
      <c r="B1261" s="94"/>
      <c r="C1261" s="132" t="s">
        <v>603</v>
      </c>
      <c r="D1261" s="95"/>
      <c r="E1261" s="96"/>
      <c r="F1261" s="97"/>
      <c r="G1261" s="267"/>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8">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8">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8">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8">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8">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8">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8">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8">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8">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8">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8">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8">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8">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8">
        <f t="shared" si="380"/>
        <v>0</v>
      </c>
    </row>
    <row r="1276" spans="1:7" ht="24" customHeight="1" x14ac:dyDescent="0.2">
      <c r="A1276" s="269"/>
      <c r="D1276" s="88"/>
      <c r="E1276" s="89"/>
      <c r="F1276" s="255" t="s">
        <v>30</v>
      </c>
      <c r="G1276" s="270">
        <f>SUBTOTAL(9,G1262:G1275)</f>
        <v>0</v>
      </c>
    </row>
    <row r="1277" spans="1:7" ht="24" customHeight="1" x14ac:dyDescent="0.2">
      <c r="A1277" s="269"/>
      <c r="C1277" s="98" t="s">
        <v>604</v>
      </c>
      <c r="D1277" s="88"/>
      <c r="E1277" s="89"/>
      <c r="G1277" s="271"/>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8">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8">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8">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8">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8">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8">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8">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8">
        <f t="shared" si="385"/>
        <v>0</v>
      </c>
    </row>
    <row r="1286" spans="1:7" ht="24" customHeight="1" x14ac:dyDescent="0.2">
      <c r="A1286" s="269"/>
      <c r="D1286" s="88"/>
      <c r="E1286" s="89"/>
      <c r="F1286" s="255" t="s">
        <v>31</v>
      </c>
      <c r="G1286" s="270">
        <f>SUBTOTAL(9,G1278:G1285)</f>
        <v>0</v>
      </c>
    </row>
    <row r="1287" spans="1:7" ht="24" customHeight="1" x14ac:dyDescent="0.2">
      <c r="A1287" s="269"/>
      <c r="C1287" s="98" t="s">
        <v>605</v>
      </c>
      <c r="D1287" s="88"/>
      <c r="E1287" s="89"/>
      <c r="G1287" s="271"/>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8">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8">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8">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8">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8">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8">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8">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8">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8">
        <f t="shared" si="390"/>
        <v>0</v>
      </c>
    </row>
    <row r="1297" spans="1:123" ht="24" customHeight="1" x14ac:dyDescent="0.2">
      <c r="A1297" s="272"/>
      <c r="B1297" s="88"/>
      <c r="D1297" s="88"/>
      <c r="E1297" s="89"/>
      <c r="F1297" s="255" t="s">
        <v>32</v>
      </c>
      <c r="G1297" s="270">
        <f>SUBTOTAL(9,G1288:G1296)</f>
        <v>0</v>
      </c>
    </row>
    <row r="1298" spans="1:123" ht="24" customHeight="1" x14ac:dyDescent="0.2">
      <c r="A1298" s="273"/>
      <c r="B1298" s="88"/>
      <c r="D1298" s="88"/>
      <c r="E1298" s="89"/>
      <c r="G1298" s="271"/>
    </row>
    <row r="1299" spans="1:123" ht="24" customHeight="1" x14ac:dyDescent="0.2">
      <c r="A1299" s="274" t="str">
        <f>B1257</f>
        <v>3.2.2</v>
      </c>
      <c r="B1299" s="275" t="str">
        <f>C1257</f>
        <v>Construcción de Torre de Tanque</v>
      </c>
      <c r="C1299" s="95"/>
      <c r="D1299" s="95" t="s">
        <v>33</v>
      </c>
      <c r="E1299" s="96"/>
      <c r="F1299" s="277" t="s">
        <v>34</v>
      </c>
      <c r="G1299" s="276">
        <f>SUBTOTAL(9,G1262:G1298)</f>
        <v>0</v>
      </c>
    </row>
    <row r="1301" spans="1:123" ht="24" customHeight="1" x14ac:dyDescent="0.2">
      <c r="A1301" s="256" t="s">
        <v>36</v>
      </c>
      <c r="B1301" s="257"/>
      <c r="C1301" s="257"/>
      <c r="D1301" s="257"/>
      <c r="E1301" s="257"/>
      <c r="F1301" s="257"/>
      <c r="G1301" s="258"/>
    </row>
    <row r="1302" spans="1:123" ht="24" customHeight="1" x14ac:dyDescent="0.2">
      <c r="A1302" s="259" t="s">
        <v>601</v>
      </c>
      <c r="B1302" s="84" t="str">
        <f>Comitente</f>
        <v>SUBSECRETARIA DE ARQUITECTURA</v>
      </c>
      <c r="C1302" s="80"/>
      <c r="D1302" s="85"/>
      <c r="E1302" s="85"/>
      <c r="F1302" s="86"/>
      <c r="G1302" s="260"/>
    </row>
    <row r="1303" spans="1:123" ht="24" customHeight="1" x14ac:dyDescent="0.2">
      <c r="A1303" s="259" t="s">
        <v>602</v>
      </c>
      <c r="B1303" s="84">
        <f>Contratista</f>
        <v>0</v>
      </c>
      <c r="C1303" s="81"/>
      <c r="D1303" s="81"/>
      <c r="E1303" s="81"/>
      <c r="F1303" s="87"/>
      <c r="G1303" s="261"/>
    </row>
    <row r="1304" spans="1:123" ht="24" customHeight="1" x14ac:dyDescent="0.2">
      <c r="A1304" s="259" t="s">
        <v>23</v>
      </c>
      <c r="B1304" s="84" t="str">
        <f>Obra</f>
        <v>Creacion Primaria Bº Cruce de los Andes</v>
      </c>
      <c r="C1304" s="81"/>
      <c r="D1304" s="81"/>
      <c r="E1304" s="81"/>
      <c r="F1304" s="87" t="s">
        <v>37</v>
      </c>
      <c r="G1304" s="262">
        <f>Fecha_Base</f>
        <v>0</v>
      </c>
    </row>
    <row r="1305" spans="1:123" ht="24" customHeight="1" x14ac:dyDescent="0.2">
      <c r="A1305" s="263" t="s">
        <v>600</v>
      </c>
      <c r="B1305" s="82" t="str">
        <f>Ubicación</f>
        <v>Pocito</v>
      </c>
      <c r="C1305" s="82"/>
      <c r="D1305" s="88"/>
      <c r="E1305" s="89"/>
      <c r="G1305" s="264"/>
    </row>
    <row r="1306" spans="1:123" ht="24" customHeight="1" x14ac:dyDescent="0.2">
      <c r="A1306" s="263" t="s">
        <v>38</v>
      </c>
      <c r="B1306" s="91">
        <f>IFERROR(VALUE(LEFT(B1307,FIND(".",B1307)-1)),"")</f>
        <v>3</v>
      </c>
      <c r="C1306" s="83" t="str">
        <f>IFERROR(VLOOKUP(B1306,Tabla_CyP,2,FALSE),"")</f>
        <v>ESTRUCTURA RESISTENTE</v>
      </c>
      <c r="E1306" s="89"/>
      <c r="G1306" s="264"/>
    </row>
    <row r="1307" spans="1:123" ht="24" customHeight="1" x14ac:dyDescent="0.2">
      <c r="A1307" s="263" t="s">
        <v>24</v>
      </c>
      <c r="B1307" s="92" t="str">
        <f>IFERROR(VLOOKUP(COUNTIF($A$1:A1307,"ANALISIS DE PRECIOS"),Tabla_NumeroItem,2,FALSE),"")</f>
        <v>3.2.3</v>
      </c>
      <c r="C1307" s="83" t="str">
        <f>IFERROR(VLOOKUP(B1307,Tabla_CyP,2,FALSE),"")</f>
        <v>Pergolas metálicas</v>
      </c>
      <c r="D1307" s="88"/>
      <c r="E1307" s="89"/>
      <c r="F1307" s="87" t="s">
        <v>25</v>
      </c>
      <c r="G1307" s="265" t="str">
        <f>IFERROR(VLOOKUP(B1307,Tabla_CyP,4,FALSE),"")</f>
        <v>m2</v>
      </c>
    </row>
    <row r="1308" spans="1:123" ht="24" customHeight="1" x14ac:dyDescent="0.2">
      <c r="A1308" s="263"/>
      <c r="B1308" s="82"/>
      <c r="D1308" s="88"/>
      <c r="E1308" s="89"/>
      <c r="G1308" s="264"/>
    </row>
    <row r="1309" spans="1:123" ht="24" customHeight="1" x14ac:dyDescent="0.2">
      <c r="A1309" s="450" t="s">
        <v>506</v>
      </c>
      <c r="B1309" s="451"/>
      <c r="C1309" s="448" t="s">
        <v>0</v>
      </c>
      <c r="D1309" s="448" t="s">
        <v>26</v>
      </c>
      <c r="E1309" s="446" t="s">
        <v>27</v>
      </c>
      <c r="F1309" s="444" t="s">
        <v>28</v>
      </c>
      <c r="G1309" s="444" t="s">
        <v>29</v>
      </c>
    </row>
    <row r="1310" spans="1:123" s="88" customFormat="1" ht="24" customHeight="1" x14ac:dyDescent="0.2">
      <c r="A1310" s="93" t="s">
        <v>507</v>
      </c>
      <c r="B1310" s="93" t="s">
        <v>508</v>
      </c>
      <c r="C1310" s="449"/>
      <c r="D1310" s="449"/>
      <c r="E1310" s="447"/>
      <c r="F1310" s="445"/>
      <c r="G1310" s="445"/>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6"/>
      <c r="B1311" s="94"/>
      <c r="C1311" s="132" t="s">
        <v>603</v>
      </c>
      <c r="D1311" s="95"/>
      <c r="E1311" s="96"/>
      <c r="F1311" s="97"/>
      <c r="G1311" s="267"/>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8">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8">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8">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8">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8">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8">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8">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8">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8">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8">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8">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8">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8">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8">
        <f t="shared" si="395"/>
        <v>0</v>
      </c>
    </row>
    <row r="1326" spans="1:7" ht="24" customHeight="1" x14ac:dyDescent="0.2">
      <c r="A1326" s="269"/>
      <c r="D1326" s="88"/>
      <c r="E1326" s="89"/>
      <c r="F1326" s="255" t="s">
        <v>30</v>
      </c>
      <c r="G1326" s="270">
        <f>SUBTOTAL(9,G1312:G1325)</f>
        <v>0</v>
      </c>
    </row>
    <row r="1327" spans="1:7" ht="24" customHeight="1" x14ac:dyDescent="0.2">
      <c r="A1327" s="269"/>
      <c r="C1327" s="98" t="s">
        <v>604</v>
      </c>
      <c r="D1327" s="88"/>
      <c r="E1327" s="89"/>
      <c r="G1327" s="271"/>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8">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8">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8">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8">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8">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8">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8">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8">
        <f t="shared" si="400"/>
        <v>0</v>
      </c>
    </row>
    <row r="1336" spans="1:7" ht="24" customHeight="1" x14ac:dyDescent="0.2">
      <c r="A1336" s="269"/>
      <c r="D1336" s="88"/>
      <c r="E1336" s="89"/>
      <c r="F1336" s="255" t="s">
        <v>31</v>
      </c>
      <c r="G1336" s="270">
        <f>SUBTOTAL(9,G1328:G1335)</f>
        <v>0</v>
      </c>
    </row>
    <row r="1337" spans="1:7" ht="24" customHeight="1" x14ac:dyDescent="0.2">
      <c r="A1337" s="269"/>
      <c r="C1337" s="98" t="s">
        <v>605</v>
      </c>
      <c r="D1337" s="88"/>
      <c r="E1337" s="89"/>
      <c r="G1337" s="271"/>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8">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8">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8">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8">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8">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8">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8">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8">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8">
        <f t="shared" si="405"/>
        <v>0</v>
      </c>
    </row>
    <row r="1347" spans="1:123" ht="24" customHeight="1" x14ac:dyDescent="0.2">
      <c r="A1347" s="272"/>
      <c r="B1347" s="88"/>
      <c r="D1347" s="88"/>
      <c r="E1347" s="89"/>
      <c r="F1347" s="255" t="s">
        <v>32</v>
      </c>
      <c r="G1347" s="270">
        <f>SUBTOTAL(9,G1338:G1346)</f>
        <v>0</v>
      </c>
    </row>
    <row r="1348" spans="1:123" ht="24" customHeight="1" x14ac:dyDescent="0.2">
      <c r="A1348" s="273"/>
      <c r="B1348" s="88"/>
      <c r="D1348" s="88"/>
      <c r="E1348" s="89"/>
      <c r="G1348" s="271"/>
    </row>
    <row r="1349" spans="1:123" ht="24" customHeight="1" x14ac:dyDescent="0.2">
      <c r="A1349" s="274" t="str">
        <f>B1307</f>
        <v>3.2.3</v>
      </c>
      <c r="B1349" s="275" t="str">
        <f>C1307</f>
        <v>Pergolas metálicas</v>
      </c>
      <c r="C1349" s="95"/>
      <c r="D1349" s="95" t="s">
        <v>33</v>
      </c>
      <c r="E1349" s="96"/>
      <c r="F1349" s="277" t="s">
        <v>34</v>
      </c>
      <c r="G1349" s="276">
        <f>SUBTOTAL(9,G1312:G1348)</f>
        <v>0</v>
      </c>
    </row>
    <row r="1351" spans="1:123" ht="24" customHeight="1" x14ac:dyDescent="0.2">
      <c r="A1351" s="256" t="s">
        <v>36</v>
      </c>
      <c r="B1351" s="257"/>
      <c r="C1351" s="257"/>
      <c r="D1351" s="257"/>
      <c r="E1351" s="257"/>
      <c r="F1351" s="257"/>
      <c r="G1351" s="258"/>
    </row>
    <row r="1352" spans="1:123" ht="24" customHeight="1" x14ac:dyDescent="0.2">
      <c r="A1352" s="259" t="s">
        <v>601</v>
      </c>
      <c r="B1352" s="84" t="str">
        <f>Comitente</f>
        <v>SUBSECRETARIA DE ARQUITECTURA</v>
      </c>
      <c r="C1352" s="80"/>
      <c r="D1352" s="85"/>
      <c r="E1352" s="85"/>
      <c r="F1352" s="86"/>
      <c r="G1352" s="260"/>
    </row>
    <row r="1353" spans="1:123" ht="24" customHeight="1" x14ac:dyDescent="0.2">
      <c r="A1353" s="259" t="s">
        <v>602</v>
      </c>
      <c r="B1353" s="84">
        <f>Contratista</f>
        <v>0</v>
      </c>
      <c r="C1353" s="81"/>
      <c r="D1353" s="81"/>
      <c r="E1353" s="81"/>
      <c r="F1353" s="87"/>
      <c r="G1353" s="261"/>
    </row>
    <row r="1354" spans="1:123" ht="24" customHeight="1" x14ac:dyDescent="0.2">
      <c r="A1354" s="259" t="s">
        <v>23</v>
      </c>
      <c r="B1354" s="84" t="str">
        <f>Obra</f>
        <v>Creacion Primaria Bº Cruce de los Andes</v>
      </c>
      <c r="C1354" s="81"/>
      <c r="D1354" s="81"/>
      <c r="E1354" s="81"/>
      <c r="F1354" s="87" t="s">
        <v>37</v>
      </c>
      <c r="G1354" s="262">
        <f>Fecha_Base</f>
        <v>0</v>
      </c>
    </row>
    <row r="1355" spans="1:123" ht="24" customHeight="1" x14ac:dyDescent="0.2">
      <c r="A1355" s="263" t="s">
        <v>600</v>
      </c>
      <c r="B1355" s="82" t="str">
        <f>Ubicación</f>
        <v>Pocito</v>
      </c>
      <c r="C1355" s="82"/>
      <c r="D1355" s="88"/>
      <c r="E1355" s="89"/>
      <c r="G1355" s="264"/>
    </row>
    <row r="1356" spans="1:123" ht="24" customHeight="1" x14ac:dyDescent="0.2">
      <c r="A1356" s="263" t="s">
        <v>38</v>
      </c>
      <c r="B1356" s="91">
        <f>IFERROR(VALUE(LEFT(B1357,FIND(".",B1357)-1)),"")</f>
        <v>4</v>
      </c>
      <c r="C1356" s="83" t="str">
        <f>IFERROR(VLOOKUP(B1356,Tabla_CyP,2,FALSE),"")</f>
        <v xml:space="preserve"> ALBAÑILERÍA</v>
      </c>
      <c r="E1356" s="89"/>
      <c r="G1356" s="264"/>
    </row>
    <row r="1357" spans="1:123" ht="24" customHeight="1" x14ac:dyDescent="0.2">
      <c r="A1357" s="263" t="s">
        <v>24</v>
      </c>
      <c r="B1357" s="92" t="str">
        <f>IFERROR(VLOOKUP(COUNTIF($A$1:A1357,"ANALISIS DE PRECIOS"),Tabla_NumeroItem,2,FALSE),"")</f>
        <v>4.1.3</v>
      </c>
      <c r="C1357" s="83" t="str">
        <f>IFERROR(VLOOKUP(B1357,Tabla_CyP,2,FALSE),"")</f>
        <v>Mamposterías de ladrillón de 0,20 m</v>
      </c>
      <c r="D1357" s="88"/>
      <c r="E1357" s="89"/>
      <c r="F1357" s="87" t="s">
        <v>25</v>
      </c>
      <c r="G1357" s="265" t="str">
        <f>IFERROR(VLOOKUP(B1357,Tabla_CyP,4,FALSE),"")</f>
        <v>m2</v>
      </c>
    </row>
    <row r="1358" spans="1:123" ht="24" customHeight="1" x14ac:dyDescent="0.2">
      <c r="A1358" s="263"/>
      <c r="B1358" s="82"/>
      <c r="D1358" s="88"/>
      <c r="E1358" s="89"/>
      <c r="G1358" s="264"/>
    </row>
    <row r="1359" spans="1:123" ht="24" customHeight="1" x14ac:dyDescent="0.2">
      <c r="A1359" s="450" t="s">
        <v>506</v>
      </c>
      <c r="B1359" s="451"/>
      <c r="C1359" s="448" t="s">
        <v>0</v>
      </c>
      <c r="D1359" s="448" t="s">
        <v>26</v>
      </c>
      <c r="E1359" s="446" t="s">
        <v>27</v>
      </c>
      <c r="F1359" s="444" t="s">
        <v>28</v>
      </c>
      <c r="G1359" s="444" t="s">
        <v>29</v>
      </c>
    </row>
    <row r="1360" spans="1:123" s="88" customFormat="1" ht="24" customHeight="1" x14ac:dyDescent="0.2">
      <c r="A1360" s="93" t="s">
        <v>507</v>
      </c>
      <c r="B1360" s="93" t="s">
        <v>508</v>
      </c>
      <c r="C1360" s="449"/>
      <c r="D1360" s="449"/>
      <c r="E1360" s="447"/>
      <c r="F1360" s="445"/>
      <c r="G1360" s="445"/>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6"/>
      <c r="B1361" s="94"/>
      <c r="C1361" s="132" t="s">
        <v>603</v>
      </c>
      <c r="D1361" s="95"/>
      <c r="E1361" s="96"/>
      <c r="F1361" s="97"/>
      <c r="G1361" s="267"/>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8">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8">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8">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8">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8">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8">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8">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8">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8">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8">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8">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8">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8">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8">
        <f t="shared" si="410"/>
        <v>0</v>
      </c>
    </row>
    <row r="1376" spans="1:7" ht="24" customHeight="1" x14ac:dyDescent="0.2">
      <c r="A1376" s="269"/>
      <c r="D1376" s="88"/>
      <c r="E1376" s="89"/>
      <c r="F1376" s="255" t="s">
        <v>30</v>
      </c>
      <c r="G1376" s="270">
        <f>SUBTOTAL(9,G1362:G1375)</f>
        <v>0</v>
      </c>
    </row>
    <row r="1377" spans="1:7" ht="24" customHeight="1" x14ac:dyDescent="0.2">
      <c r="A1377" s="269"/>
      <c r="C1377" s="98" t="s">
        <v>604</v>
      </c>
      <c r="D1377" s="88"/>
      <c r="E1377" s="89"/>
      <c r="G1377" s="271"/>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8">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8">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8">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8">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8">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8">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8">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8">
        <f t="shared" si="415"/>
        <v>0</v>
      </c>
    </row>
    <row r="1386" spans="1:7" ht="24" customHeight="1" x14ac:dyDescent="0.2">
      <c r="A1386" s="269"/>
      <c r="D1386" s="88"/>
      <c r="E1386" s="89"/>
      <c r="F1386" s="255" t="s">
        <v>31</v>
      </c>
      <c r="G1386" s="270">
        <f>SUBTOTAL(9,G1378:G1385)</f>
        <v>0</v>
      </c>
    </row>
    <row r="1387" spans="1:7" ht="24" customHeight="1" x14ac:dyDescent="0.2">
      <c r="A1387" s="269"/>
      <c r="C1387" s="98" t="s">
        <v>605</v>
      </c>
      <c r="D1387" s="88"/>
      <c r="E1387" s="89"/>
      <c r="G1387" s="271"/>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8">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8">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8">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8">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8">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8">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8">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8">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8">
        <f t="shared" si="420"/>
        <v>0</v>
      </c>
    </row>
    <row r="1397" spans="1:7" ht="24" customHeight="1" x14ac:dyDescent="0.2">
      <c r="A1397" s="272"/>
      <c r="B1397" s="88"/>
      <c r="D1397" s="88"/>
      <c r="E1397" s="89"/>
      <c r="F1397" s="255" t="s">
        <v>32</v>
      </c>
      <c r="G1397" s="270">
        <f>SUBTOTAL(9,G1388:G1396)</f>
        <v>0</v>
      </c>
    </row>
    <row r="1398" spans="1:7" ht="24" customHeight="1" x14ac:dyDescent="0.2">
      <c r="A1398" s="273"/>
      <c r="B1398" s="88"/>
      <c r="D1398" s="88"/>
      <c r="E1398" s="89"/>
      <c r="G1398" s="271"/>
    </row>
    <row r="1399" spans="1:7" ht="24" customHeight="1" x14ac:dyDescent="0.2">
      <c r="A1399" s="274" t="str">
        <f>B1357</f>
        <v>4.1.3</v>
      </c>
      <c r="B1399" s="275" t="str">
        <f>C1357</f>
        <v>Mamposterías de ladrillón de 0,20 m</v>
      </c>
      <c r="C1399" s="95"/>
      <c r="D1399" s="95" t="s">
        <v>33</v>
      </c>
      <c r="E1399" s="96"/>
      <c r="F1399" s="277" t="s">
        <v>34</v>
      </c>
      <c r="G1399" s="276">
        <f>SUBTOTAL(9,G1362:G1398)</f>
        <v>0</v>
      </c>
    </row>
    <row r="1401" spans="1:7" ht="24" customHeight="1" x14ac:dyDescent="0.2">
      <c r="A1401" s="256" t="s">
        <v>36</v>
      </c>
      <c r="B1401" s="257"/>
      <c r="C1401" s="257"/>
      <c r="D1401" s="257"/>
      <c r="E1401" s="257"/>
      <c r="F1401" s="257"/>
      <c r="G1401" s="258"/>
    </row>
    <row r="1402" spans="1:7" ht="24" customHeight="1" x14ac:dyDescent="0.2">
      <c r="A1402" s="259" t="s">
        <v>601</v>
      </c>
      <c r="B1402" s="84" t="str">
        <f>Comitente</f>
        <v>SUBSECRETARIA DE ARQUITECTURA</v>
      </c>
      <c r="C1402" s="80"/>
      <c r="D1402" s="85"/>
      <c r="E1402" s="85"/>
      <c r="F1402" s="86"/>
      <c r="G1402" s="260"/>
    </row>
    <row r="1403" spans="1:7" ht="24" customHeight="1" x14ac:dyDescent="0.2">
      <c r="A1403" s="259" t="s">
        <v>602</v>
      </c>
      <c r="B1403" s="84">
        <f>Contratista</f>
        <v>0</v>
      </c>
      <c r="C1403" s="81"/>
      <c r="D1403" s="81"/>
      <c r="E1403" s="81"/>
      <c r="F1403" s="87"/>
      <c r="G1403" s="261"/>
    </row>
    <row r="1404" spans="1:7" ht="24" customHeight="1" x14ac:dyDescent="0.2">
      <c r="A1404" s="259" t="s">
        <v>23</v>
      </c>
      <c r="B1404" s="84" t="str">
        <f>Obra</f>
        <v>Creacion Primaria Bº Cruce de los Andes</v>
      </c>
      <c r="C1404" s="81"/>
      <c r="D1404" s="81"/>
      <c r="E1404" s="81"/>
      <c r="F1404" s="87" t="s">
        <v>37</v>
      </c>
      <c r="G1404" s="262">
        <f>Fecha_Base</f>
        <v>0</v>
      </c>
    </row>
    <row r="1405" spans="1:7" ht="24" customHeight="1" x14ac:dyDescent="0.2">
      <c r="A1405" s="263" t="s">
        <v>600</v>
      </c>
      <c r="B1405" s="82" t="str">
        <f>Ubicación</f>
        <v>Pocito</v>
      </c>
      <c r="C1405" s="82"/>
      <c r="D1405" s="88"/>
      <c r="E1405" s="89"/>
      <c r="G1405" s="264"/>
    </row>
    <row r="1406" spans="1:7" ht="24" customHeight="1" x14ac:dyDescent="0.2">
      <c r="A1406" s="263" t="s">
        <v>38</v>
      </c>
      <c r="B1406" s="91">
        <f>IFERROR(VALUE(LEFT(B1407,FIND(".",B1407)-1)),"")</f>
        <v>4</v>
      </c>
      <c r="C1406" s="83" t="str">
        <f>IFERROR(VLOOKUP(B1406,Tabla_CyP,2,FALSE),"")</f>
        <v xml:space="preserve"> ALBAÑILERÍA</v>
      </c>
      <c r="E1406" s="89"/>
      <c r="G1406" s="264"/>
    </row>
    <row r="1407" spans="1:7" ht="24" customHeight="1" x14ac:dyDescent="0.2">
      <c r="A1407" s="263" t="s">
        <v>24</v>
      </c>
      <c r="B1407" s="92" t="str">
        <f>IFERROR(VLOOKUP(COUNTIF($A$1:A1407,"ANALISIS DE PRECIOS"),Tabla_NumeroItem,2,FALSE),"")</f>
        <v>4.2.2</v>
      </c>
      <c r="C1407" s="83" t="str">
        <f>IFERROR(VLOOKUP(B1407,Tabla_CyP,2,FALSE),"")</f>
        <v>De Hormigon Armado</v>
      </c>
      <c r="D1407" s="88"/>
      <c r="E1407" s="89"/>
      <c r="F1407" s="87" t="s">
        <v>25</v>
      </c>
      <c r="G1407" s="265" t="str">
        <f>IFERROR(VLOOKUP(B1407,Tabla_CyP,4,FALSE),"")</f>
        <v>m2</v>
      </c>
    </row>
    <row r="1408" spans="1:7" ht="24" customHeight="1" x14ac:dyDescent="0.2">
      <c r="A1408" s="263"/>
      <c r="B1408" s="82"/>
      <c r="D1408" s="88"/>
      <c r="E1408" s="89"/>
      <c r="G1408" s="264"/>
    </row>
    <row r="1409" spans="1:123" ht="24" customHeight="1" x14ac:dyDescent="0.2">
      <c r="A1409" s="450" t="s">
        <v>506</v>
      </c>
      <c r="B1409" s="451"/>
      <c r="C1409" s="448" t="s">
        <v>0</v>
      </c>
      <c r="D1409" s="448" t="s">
        <v>26</v>
      </c>
      <c r="E1409" s="446" t="s">
        <v>27</v>
      </c>
      <c r="F1409" s="444" t="s">
        <v>28</v>
      </c>
      <c r="G1409" s="444" t="s">
        <v>29</v>
      </c>
    </row>
    <row r="1410" spans="1:123" s="88" customFormat="1" ht="24" customHeight="1" x14ac:dyDescent="0.2">
      <c r="A1410" s="93" t="s">
        <v>507</v>
      </c>
      <c r="B1410" s="93" t="s">
        <v>508</v>
      </c>
      <c r="C1410" s="449"/>
      <c r="D1410" s="449"/>
      <c r="E1410" s="447"/>
      <c r="F1410" s="445"/>
      <c r="G1410" s="445"/>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6"/>
      <c r="B1411" s="94"/>
      <c r="C1411" s="132" t="s">
        <v>603</v>
      </c>
      <c r="D1411" s="95"/>
      <c r="E1411" s="96"/>
      <c r="F1411" s="97"/>
      <c r="G1411" s="267"/>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8">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8">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8">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8">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8">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8">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8">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8">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8">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8">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8">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8">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8">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8">
        <f t="shared" si="425"/>
        <v>0</v>
      </c>
    </row>
    <row r="1426" spans="1:7" ht="24" customHeight="1" x14ac:dyDescent="0.2">
      <c r="A1426" s="269"/>
      <c r="D1426" s="88"/>
      <c r="E1426" s="89"/>
      <c r="F1426" s="255" t="s">
        <v>30</v>
      </c>
      <c r="G1426" s="270">
        <f>SUBTOTAL(9,G1412:G1425)</f>
        <v>0</v>
      </c>
    </row>
    <row r="1427" spans="1:7" ht="24" customHeight="1" x14ac:dyDescent="0.2">
      <c r="A1427" s="269"/>
      <c r="C1427" s="98" t="s">
        <v>604</v>
      </c>
      <c r="D1427" s="88"/>
      <c r="E1427" s="89"/>
      <c r="G1427" s="271"/>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8">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8">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8">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8">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8">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8">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8">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8">
        <f t="shared" si="430"/>
        <v>0</v>
      </c>
    </row>
    <row r="1436" spans="1:7" ht="24" customHeight="1" x14ac:dyDescent="0.2">
      <c r="A1436" s="269"/>
      <c r="D1436" s="88"/>
      <c r="E1436" s="89"/>
      <c r="F1436" s="255" t="s">
        <v>31</v>
      </c>
      <c r="G1436" s="270">
        <f>SUBTOTAL(9,G1428:G1435)</f>
        <v>0</v>
      </c>
    </row>
    <row r="1437" spans="1:7" ht="24" customHeight="1" x14ac:dyDescent="0.2">
      <c r="A1437" s="269"/>
      <c r="C1437" s="98" t="s">
        <v>605</v>
      </c>
      <c r="D1437" s="88"/>
      <c r="E1437" s="89"/>
      <c r="G1437" s="271"/>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8">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8">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8">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8">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8">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8">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8">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8">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8">
        <f t="shared" si="435"/>
        <v>0</v>
      </c>
    </row>
    <row r="1447" spans="1:7" ht="24" customHeight="1" x14ac:dyDescent="0.2">
      <c r="A1447" s="272"/>
      <c r="B1447" s="88"/>
      <c r="D1447" s="88"/>
      <c r="E1447" s="89"/>
      <c r="F1447" s="255" t="s">
        <v>32</v>
      </c>
      <c r="G1447" s="270">
        <f>SUBTOTAL(9,G1438:G1446)</f>
        <v>0</v>
      </c>
    </row>
    <row r="1448" spans="1:7" ht="24" customHeight="1" x14ac:dyDescent="0.2">
      <c r="A1448" s="273"/>
      <c r="B1448" s="88"/>
      <c r="D1448" s="88"/>
      <c r="E1448" s="89"/>
      <c r="G1448" s="271"/>
    </row>
    <row r="1449" spans="1:7" ht="24" customHeight="1" x14ac:dyDescent="0.2">
      <c r="A1449" s="274" t="str">
        <f>B1407</f>
        <v>4.2.2</v>
      </c>
      <c r="B1449" s="275" t="str">
        <f>C1407</f>
        <v>De Hormigon Armado</v>
      </c>
      <c r="C1449" s="95"/>
      <c r="D1449" s="95" t="s">
        <v>33</v>
      </c>
      <c r="E1449" s="96"/>
      <c r="F1449" s="277" t="s">
        <v>34</v>
      </c>
      <c r="G1449" s="276">
        <f>SUBTOTAL(9,G1412:G1448)</f>
        <v>0</v>
      </c>
    </row>
    <row r="1451" spans="1:7" ht="24" customHeight="1" x14ac:dyDescent="0.2">
      <c r="A1451" s="256" t="s">
        <v>36</v>
      </c>
      <c r="B1451" s="257"/>
      <c r="C1451" s="257"/>
      <c r="D1451" s="257"/>
      <c r="E1451" s="257"/>
      <c r="F1451" s="257"/>
      <c r="G1451" s="258"/>
    </row>
    <row r="1452" spans="1:7" ht="24" customHeight="1" x14ac:dyDescent="0.2">
      <c r="A1452" s="259" t="s">
        <v>601</v>
      </c>
      <c r="B1452" s="84" t="str">
        <f>Comitente</f>
        <v>SUBSECRETARIA DE ARQUITECTURA</v>
      </c>
      <c r="C1452" s="80"/>
      <c r="D1452" s="85"/>
      <c r="E1452" s="85"/>
      <c r="F1452" s="86"/>
      <c r="G1452" s="260"/>
    </row>
    <row r="1453" spans="1:7" ht="24" customHeight="1" x14ac:dyDescent="0.2">
      <c r="A1453" s="259" t="s">
        <v>602</v>
      </c>
      <c r="B1453" s="84">
        <f>Contratista</f>
        <v>0</v>
      </c>
      <c r="C1453" s="81"/>
      <c r="D1453" s="81"/>
      <c r="E1453" s="81"/>
      <c r="F1453" s="87"/>
      <c r="G1453" s="261"/>
    </row>
    <row r="1454" spans="1:7" ht="24" customHeight="1" x14ac:dyDescent="0.2">
      <c r="A1454" s="259" t="s">
        <v>23</v>
      </c>
      <c r="B1454" s="84" t="str">
        <f>Obra</f>
        <v>Creacion Primaria Bº Cruce de los Andes</v>
      </c>
      <c r="C1454" s="81"/>
      <c r="D1454" s="81"/>
      <c r="E1454" s="81"/>
      <c r="F1454" s="87" t="s">
        <v>37</v>
      </c>
      <c r="G1454" s="262">
        <f>Fecha_Base</f>
        <v>0</v>
      </c>
    </row>
    <row r="1455" spans="1:7" ht="24" customHeight="1" x14ac:dyDescent="0.2">
      <c r="A1455" s="263" t="s">
        <v>600</v>
      </c>
      <c r="B1455" s="82" t="str">
        <f>Ubicación</f>
        <v>Pocito</v>
      </c>
      <c r="C1455" s="82"/>
      <c r="D1455" s="88"/>
      <c r="E1455" s="89"/>
      <c r="G1455" s="264"/>
    </row>
    <row r="1456" spans="1:7" ht="24" customHeight="1" x14ac:dyDescent="0.2">
      <c r="A1456" s="263" t="s">
        <v>38</v>
      </c>
      <c r="B1456" s="91">
        <f>IFERROR(VALUE(LEFT(B1457,FIND(".",B1457)-1)),"")</f>
        <v>4</v>
      </c>
      <c r="C1456" s="83" t="str">
        <f>IFERROR(VLOOKUP(B1456,Tabla_CyP,2,FALSE),"")</f>
        <v xml:space="preserve"> ALBAÑILERÍA</v>
      </c>
      <c r="E1456" s="89"/>
      <c r="G1456" s="264"/>
    </row>
    <row r="1457" spans="1:123" ht="24" customHeight="1" x14ac:dyDescent="0.2">
      <c r="A1457" s="263" t="s">
        <v>24</v>
      </c>
      <c r="B1457" s="92" t="str">
        <f>IFERROR(VLOOKUP(COUNTIF($A$1:A1457,"ANALISIS DE PRECIOS"),Tabla_NumeroItem,2,FALSE),"")</f>
        <v>4.4.1</v>
      </c>
      <c r="C1457" s="83" t="str">
        <f>IFERROR(VLOOKUP(B1457,Tabla_CyP,2,FALSE),"")</f>
        <v>Capa Aisladora Horizontal y Vertical</v>
      </c>
      <c r="D1457" s="88"/>
      <c r="E1457" s="89"/>
      <c r="F1457" s="87" t="s">
        <v>25</v>
      </c>
      <c r="G1457" s="265" t="str">
        <f>IFERROR(VLOOKUP(B1457,Tabla_CyP,4,FALSE),"")</f>
        <v>m2</v>
      </c>
    </row>
    <row r="1458" spans="1:123" ht="24" customHeight="1" x14ac:dyDescent="0.2">
      <c r="A1458" s="263"/>
      <c r="B1458" s="82"/>
      <c r="D1458" s="88"/>
      <c r="E1458" s="89"/>
      <c r="G1458" s="264"/>
    </row>
    <row r="1459" spans="1:123" ht="24" customHeight="1" x14ac:dyDescent="0.2">
      <c r="A1459" s="450" t="s">
        <v>506</v>
      </c>
      <c r="B1459" s="451"/>
      <c r="C1459" s="448" t="s">
        <v>0</v>
      </c>
      <c r="D1459" s="448" t="s">
        <v>26</v>
      </c>
      <c r="E1459" s="446" t="s">
        <v>27</v>
      </c>
      <c r="F1459" s="444" t="s">
        <v>28</v>
      </c>
      <c r="G1459" s="444" t="s">
        <v>29</v>
      </c>
    </row>
    <row r="1460" spans="1:123" s="88" customFormat="1" ht="24" customHeight="1" x14ac:dyDescent="0.2">
      <c r="A1460" s="93" t="s">
        <v>507</v>
      </c>
      <c r="B1460" s="93" t="s">
        <v>508</v>
      </c>
      <c r="C1460" s="449"/>
      <c r="D1460" s="449"/>
      <c r="E1460" s="447"/>
      <c r="F1460" s="445"/>
      <c r="G1460" s="445"/>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6"/>
      <c r="B1461" s="94"/>
      <c r="C1461" s="132" t="s">
        <v>603</v>
      </c>
      <c r="D1461" s="95"/>
      <c r="E1461" s="96"/>
      <c r="F1461" s="97"/>
      <c r="G1461" s="267"/>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8">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8">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8">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8">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8">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8">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8">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8">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8">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8">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8">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8">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8">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8">
        <f t="shared" si="440"/>
        <v>0</v>
      </c>
    </row>
    <row r="1476" spans="1:7" ht="24" customHeight="1" x14ac:dyDescent="0.2">
      <c r="A1476" s="269"/>
      <c r="D1476" s="88"/>
      <c r="E1476" s="89"/>
      <c r="F1476" s="255" t="s">
        <v>30</v>
      </c>
      <c r="G1476" s="270">
        <f>SUBTOTAL(9,G1462:G1475)</f>
        <v>0</v>
      </c>
    </row>
    <row r="1477" spans="1:7" ht="24" customHeight="1" x14ac:dyDescent="0.2">
      <c r="A1477" s="269"/>
      <c r="C1477" s="98" t="s">
        <v>604</v>
      </c>
      <c r="D1477" s="88"/>
      <c r="E1477" s="89"/>
      <c r="G1477" s="271"/>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8">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8">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8">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8">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8">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8">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8">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8">
        <f t="shared" si="445"/>
        <v>0</v>
      </c>
    </row>
    <row r="1486" spans="1:7" ht="24" customHeight="1" x14ac:dyDescent="0.2">
      <c r="A1486" s="269"/>
      <c r="D1486" s="88"/>
      <c r="E1486" s="89"/>
      <c r="F1486" s="255" t="s">
        <v>31</v>
      </c>
      <c r="G1486" s="270">
        <f>SUBTOTAL(9,G1478:G1485)</f>
        <v>0</v>
      </c>
    </row>
    <row r="1487" spans="1:7" ht="24" customHeight="1" x14ac:dyDescent="0.2">
      <c r="A1487" s="269"/>
      <c r="C1487" s="98" t="s">
        <v>605</v>
      </c>
      <c r="D1487" s="88"/>
      <c r="E1487" s="89"/>
      <c r="G1487" s="271"/>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8">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8">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8">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8">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8">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8">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8">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8">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8">
        <f t="shared" si="450"/>
        <v>0</v>
      </c>
    </row>
    <row r="1497" spans="1:7" ht="24" customHeight="1" x14ac:dyDescent="0.2">
      <c r="A1497" s="272"/>
      <c r="B1497" s="88"/>
      <c r="D1497" s="88"/>
      <c r="E1497" s="89"/>
      <c r="F1497" s="255" t="s">
        <v>32</v>
      </c>
      <c r="G1497" s="270">
        <f>SUBTOTAL(9,G1488:G1496)</f>
        <v>0</v>
      </c>
    </row>
    <row r="1498" spans="1:7" ht="24" customHeight="1" x14ac:dyDescent="0.2">
      <c r="A1498" s="273"/>
      <c r="B1498" s="88"/>
      <c r="D1498" s="88"/>
      <c r="E1498" s="89"/>
      <c r="G1498" s="271"/>
    </row>
    <row r="1499" spans="1:7" ht="24" customHeight="1" x14ac:dyDescent="0.2">
      <c r="A1499" s="274" t="str">
        <f>B1457</f>
        <v>4.4.1</v>
      </c>
      <c r="B1499" s="275" t="str">
        <f>C1457</f>
        <v>Capa Aisladora Horizontal y Vertical</v>
      </c>
      <c r="C1499" s="95"/>
      <c r="D1499" s="95" t="s">
        <v>33</v>
      </c>
      <c r="E1499" s="96"/>
      <c r="F1499" s="277" t="s">
        <v>34</v>
      </c>
      <c r="G1499" s="276">
        <f>SUBTOTAL(9,G1462:G1498)</f>
        <v>0</v>
      </c>
    </row>
    <row r="1501" spans="1:7" ht="24" customHeight="1" x14ac:dyDescent="0.2">
      <c r="A1501" s="256" t="s">
        <v>36</v>
      </c>
      <c r="B1501" s="257"/>
      <c r="C1501" s="257"/>
      <c r="D1501" s="257"/>
      <c r="E1501" s="257"/>
      <c r="F1501" s="257"/>
      <c r="G1501" s="258"/>
    </row>
    <row r="1502" spans="1:7" ht="24" customHeight="1" x14ac:dyDescent="0.2">
      <c r="A1502" s="259" t="s">
        <v>601</v>
      </c>
      <c r="B1502" s="84" t="str">
        <f>Comitente</f>
        <v>SUBSECRETARIA DE ARQUITECTURA</v>
      </c>
      <c r="C1502" s="80"/>
      <c r="D1502" s="85"/>
      <c r="E1502" s="85"/>
      <c r="F1502" s="86"/>
      <c r="G1502" s="260"/>
    </row>
    <row r="1503" spans="1:7" ht="24" customHeight="1" x14ac:dyDescent="0.2">
      <c r="A1503" s="259" t="s">
        <v>602</v>
      </c>
      <c r="B1503" s="84">
        <f>Contratista</f>
        <v>0</v>
      </c>
      <c r="C1503" s="81"/>
      <c r="D1503" s="81"/>
      <c r="E1503" s="81"/>
      <c r="F1503" s="87"/>
      <c r="G1503" s="261"/>
    </row>
    <row r="1504" spans="1:7" ht="24" customHeight="1" x14ac:dyDescent="0.2">
      <c r="A1504" s="259" t="s">
        <v>23</v>
      </c>
      <c r="B1504" s="84" t="str">
        <f>Obra</f>
        <v>Creacion Primaria Bº Cruce de los Andes</v>
      </c>
      <c r="C1504" s="81"/>
      <c r="D1504" s="81"/>
      <c r="E1504" s="81"/>
      <c r="F1504" s="87" t="s">
        <v>37</v>
      </c>
      <c r="G1504" s="262">
        <f>Fecha_Base</f>
        <v>0</v>
      </c>
    </row>
    <row r="1505" spans="1:123" ht="24" customHeight="1" x14ac:dyDescent="0.2">
      <c r="A1505" s="263" t="s">
        <v>600</v>
      </c>
      <c r="B1505" s="82" t="str">
        <f>Ubicación</f>
        <v>Pocito</v>
      </c>
      <c r="C1505" s="82"/>
      <c r="D1505" s="88"/>
      <c r="E1505" s="89"/>
      <c r="G1505" s="264"/>
    </row>
    <row r="1506" spans="1:123" ht="24" customHeight="1" x14ac:dyDescent="0.2">
      <c r="A1506" s="263" t="s">
        <v>38</v>
      </c>
      <c r="B1506" s="91">
        <f>IFERROR(VALUE(LEFT(B1507,FIND(".",B1507)-1)),"")</f>
        <v>4</v>
      </c>
      <c r="C1506" s="83" t="str">
        <f>IFERROR(VLOOKUP(B1506,Tabla_CyP,2,FALSE),"")</f>
        <v xml:space="preserve"> ALBAÑILERÍA</v>
      </c>
      <c r="E1506" s="89"/>
      <c r="G1506" s="264"/>
    </row>
    <row r="1507" spans="1:123" ht="24" customHeight="1" x14ac:dyDescent="0.2">
      <c r="A1507" s="263" t="s">
        <v>24</v>
      </c>
      <c r="B1507" s="92" t="str">
        <f>IFERROR(VLOOKUP(COUNTIF($A$1:A1507,"ANALISIS DE PRECIOS"),Tabla_NumeroItem,2,FALSE),"")</f>
        <v>4.5.1</v>
      </c>
      <c r="C1507" s="83" t="str">
        <f>IFERROR(VLOOKUP(B1507,Tabla_CyP,2,FALSE),"")</f>
        <v>Jaharro a la cal interior y exterior</v>
      </c>
      <c r="D1507" s="88"/>
      <c r="E1507" s="89"/>
      <c r="F1507" s="87" t="s">
        <v>25</v>
      </c>
      <c r="G1507" s="265" t="str">
        <f>IFERROR(VLOOKUP(B1507,Tabla_CyP,4,FALSE),"")</f>
        <v>m2</v>
      </c>
    </row>
    <row r="1508" spans="1:123" ht="24" customHeight="1" x14ac:dyDescent="0.2">
      <c r="A1508" s="263"/>
      <c r="B1508" s="82"/>
      <c r="D1508" s="88"/>
      <c r="E1508" s="89"/>
      <c r="G1508" s="264"/>
    </row>
    <row r="1509" spans="1:123" ht="24" customHeight="1" x14ac:dyDescent="0.2">
      <c r="A1509" s="450" t="s">
        <v>506</v>
      </c>
      <c r="B1509" s="451"/>
      <c r="C1509" s="448" t="s">
        <v>0</v>
      </c>
      <c r="D1509" s="448" t="s">
        <v>26</v>
      </c>
      <c r="E1509" s="446" t="s">
        <v>27</v>
      </c>
      <c r="F1509" s="444" t="s">
        <v>28</v>
      </c>
      <c r="G1509" s="444" t="s">
        <v>29</v>
      </c>
    </row>
    <row r="1510" spans="1:123" s="88" customFormat="1" ht="24" customHeight="1" x14ac:dyDescent="0.2">
      <c r="A1510" s="93" t="s">
        <v>507</v>
      </c>
      <c r="B1510" s="93" t="s">
        <v>508</v>
      </c>
      <c r="C1510" s="449"/>
      <c r="D1510" s="449"/>
      <c r="E1510" s="447"/>
      <c r="F1510" s="445"/>
      <c r="G1510" s="445"/>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6"/>
      <c r="B1511" s="94"/>
      <c r="C1511" s="132" t="s">
        <v>603</v>
      </c>
      <c r="D1511" s="95"/>
      <c r="E1511" s="96"/>
      <c r="F1511" s="97"/>
      <c r="G1511" s="267"/>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8">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8">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8">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8">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8">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8">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8">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8">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8">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8">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8">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8">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8">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8">
        <f t="shared" si="455"/>
        <v>0</v>
      </c>
    </row>
    <row r="1526" spans="1:7" ht="24" customHeight="1" x14ac:dyDescent="0.2">
      <c r="A1526" s="269"/>
      <c r="D1526" s="88"/>
      <c r="E1526" s="89"/>
      <c r="F1526" s="255" t="s">
        <v>30</v>
      </c>
      <c r="G1526" s="270">
        <f>SUBTOTAL(9,G1512:G1525)</f>
        <v>0</v>
      </c>
    </row>
    <row r="1527" spans="1:7" ht="24" customHeight="1" x14ac:dyDescent="0.2">
      <c r="A1527" s="269"/>
      <c r="C1527" s="98" t="s">
        <v>604</v>
      </c>
      <c r="D1527" s="88"/>
      <c r="E1527" s="89"/>
      <c r="G1527" s="271"/>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8">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8">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8">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8">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8">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8">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8">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8">
        <f t="shared" si="460"/>
        <v>0</v>
      </c>
    </row>
    <row r="1536" spans="1:7" ht="24" customHeight="1" x14ac:dyDescent="0.2">
      <c r="A1536" s="269"/>
      <c r="D1536" s="88"/>
      <c r="E1536" s="89"/>
      <c r="F1536" s="255" t="s">
        <v>31</v>
      </c>
      <c r="G1536" s="270">
        <f>SUBTOTAL(9,G1528:G1535)</f>
        <v>0</v>
      </c>
    </row>
    <row r="1537" spans="1:7" ht="24" customHeight="1" x14ac:dyDescent="0.2">
      <c r="A1537" s="269"/>
      <c r="C1537" s="98" t="s">
        <v>605</v>
      </c>
      <c r="D1537" s="88"/>
      <c r="E1537" s="89"/>
      <c r="G1537" s="271"/>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8">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8">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8">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8">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8">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8">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8">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8">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8">
        <f t="shared" si="465"/>
        <v>0</v>
      </c>
    </row>
    <row r="1547" spans="1:7" ht="24" customHeight="1" x14ac:dyDescent="0.2">
      <c r="A1547" s="272"/>
      <c r="B1547" s="88"/>
      <c r="D1547" s="88"/>
      <c r="E1547" s="89"/>
      <c r="F1547" s="255" t="s">
        <v>32</v>
      </c>
      <c r="G1547" s="270">
        <f>SUBTOTAL(9,G1538:G1546)</f>
        <v>0</v>
      </c>
    </row>
    <row r="1548" spans="1:7" ht="24" customHeight="1" x14ac:dyDescent="0.2">
      <c r="A1548" s="273"/>
      <c r="B1548" s="88"/>
      <c r="D1548" s="88"/>
      <c r="E1548" s="89"/>
      <c r="G1548" s="271"/>
    </row>
    <row r="1549" spans="1:7" ht="24" customHeight="1" x14ac:dyDescent="0.2">
      <c r="A1549" s="274" t="str">
        <f>B1507</f>
        <v>4.5.1</v>
      </c>
      <c r="B1549" s="275" t="str">
        <f>C1507</f>
        <v>Jaharro a la cal interior y exterior</v>
      </c>
      <c r="C1549" s="95"/>
      <c r="D1549" s="95" t="s">
        <v>33</v>
      </c>
      <c r="E1549" s="96"/>
      <c r="F1549" s="277" t="s">
        <v>34</v>
      </c>
      <c r="G1549" s="276">
        <f>SUBTOTAL(9,G1512:G1548)</f>
        <v>0</v>
      </c>
    </row>
    <row r="1551" spans="1:7" ht="24" customHeight="1" x14ac:dyDescent="0.2">
      <c r="A1551" s="256" t="s">
        <v>36</v>
      </c>
      <c r="B1551" s="257"/>
      <c r="C1551" s="257"/>
      <c r="D1551" s="257"/>
      <c r="E1551" s="257"/>
      <c r="F1551" s="257"/>
      <c r="G1551" s="258"/>
    </row>
    <row r="1552" spans="1:7" ht="24" customHeight="1" x14ac:dyDescent="0.2">
      <c r="A1552" s="259" t="s">
        <v>601</v>
      </c>
      <c r="B1552" s="84" t="str">
        <f>Comitente</f>
        <v>SUBSECRETARIA DE ARQUITECTURA</v>
      </c>
      <c r="C1552" s="80"/>
      <c r="D1552" s="85"/>
      <c r="E1552" s="85"/>
      <c r="F1552" s="86"/>
      <c r="G1552" s="260"/>
    </row>
    <row r="1553" spans="1:123" ht="24" customHeight="1" x14ac:dyDescent="0.2">
      <c r="A1553" s="259" t="s">
        <v>602</v>
      </c>
      <c r="B1553" s="84">
        <f>Contratista</f>
        <v>0</v>
      </c>
      <c r="C1553" s="81"/>
      <c r="D1553" s="81"/>
      <c r="E1553" s="81"/>
      <c r="F1553" s="87"/>
      <c r="G1553" s="261"/>
    </row>
    <row r="1554" spans="1:123" ht="24" customHeight="1" x14ac:dyDescent="0.2">
      <c r="A1554" s="259" t="s">
        <v>23</v>
      </c>
      <c r="B1554" s="84" t="str">
        <f>Obra</f>
        <v>Creacion Primaria Bº Cruce de los Andes</v>
      </c>
      <c r="C1554" s="81"/>
      <c r="D1554" s="81"/>
      <c r="E1554" s="81"/>
      <c r="F1554" s="87" t="s">
        <v>37</v>
      </c>
      <c r="G1554" s="262">
        <f>Fecha_Base</f>
        <v>0</v>
      </c>
    </row>
    <row r="1555" spans="1:123" ht="24" customHeight="1" x14ac:dyDescent="0.2">
      <c r="A1555" s="263" t="s">
        <v>600</v>
      </c>
      <c r="B1555" s="82" t="str">
        <f>Ubicación</f>
        <v>Pocito</v>
      </c>
      <c r="C1555" s="82"/>
      <c r="D1555" s="88"/>
      <c r="E1555" s="89"/>
      <c r="G1555" s="264"/>
    </row>
    <row r="1556" spans="1:123" ht="24" customHeight="1" x14ac:dyDescent="0.2">
      <c r="A1556" s="263" t="s">
        <v>38</v>
      </c>
      <c r="B1556" s="91">
        <f>IFERROR(VALUE(LEFT(B1557,FIND(".",B1557)-1)),"")</f>
        <v>4</v>
      </c>
      <c r="C1556" s="83" t="str">
        <f>IFERROR(VLOOKUP(B1556,Tabla_CyP,2,FALSE),"")</f>
        <v xml:space="preserve"> ALBAÑILERÍA</v>
      </c>
      <c r="E1556" s="89"/>
      <c r="G1556" s="264"/>
    </row>
    <row r="1557" spans="1:123" ht="24" customHeight="1" x14ac:dyDescent="0.2">
      <c r="A1557" s="263" t="s">
        <v>24</v>
      </c>
      <c r="B1557" s="92" t="str">
        <f>IFERROR(VLOOKUP(COUNTIF($A$1:A1557,"ANALISIS DE PRECIOS"),Tabla_NumeroItem,2,FALSE),"")</f>
        <v>4.5.2</v>
      </c>
      <c r="C1557" s="83" t="str">
        <f>IFERROR(VLOOKUP(B1557,Tabla_CyP,2,FALSE),"")</f>
        <v>Revoque  impermeable</v>
      </c>
      <c r="D1557" s="88"/>
      <c r="E1557" s="89"/>
      <c r="F1557" s="87" t="s">
        <v>25</v>
      </c>
      <c r="G1557" s="265" t="str">
        <f>IFERROR(VLOOKUP(B1557,Tabla_CyP,4,FALSE),"")</f>
        <v>m2</v>
      </c>
    </row>
    <row r="1558" spans="1:123" ht="24" customHeight="1" x14ac:dyDescent="0.2">
      <c r="A1558" s="263"/>
      <c r="B1558" s="82"/>
      <c r="D1558" s="88"/>
      <c r="E1558" s="89"/>
      <c r="G1558" s="264"/>
    </row>
    <row r="1559" spans="1:123" ht="24" customHeight="1" x14ac:dyDescent="0.2">
      <c r="A1559" s="450" t="s">
        <v>506</v>
      </c>
      <c r="B1559" s="451"/>
      <c r="C1559" s="448" t="s">
        <v>0</v>
      </c>
      <c r="D1559" s="448" t="s">
        <v>26</v>
      </c>
      <c r="E1559" s="446" t="s">
        <v>27</v>
      </c>
      <c r="F1559" s="444" t="s">
        <v>28</v>
      </c>
      <c r="G1559" s="444" t="s">
        <v>29</v>
      </c>
    </row>
    <row r="1560" spans="1:123" s="88" customFormat="1" ht="24" customHeight="1" x14ac:dyDescent="0.2">
      <c r="A1560" s="93" t="s">
        <v>507</v>
      </c>
      <c r="B1560" s="93" t="s">
        <v>508</v>
      </c>
      <c r="C1560" s="449"/>
      <c r="D1560" s="449"/>
      <c r="E1560" s="447"/>
      <c r="F1560" s="445"/>
      <c r="G1560" s="445"/>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6"/>
      <c r="B1561" s="94"/>
      <c r="C1561" s="132" t="s">
        <v>603</v>
      </c>
      <c r="D1561" s="95"/>
      <c r="E1561" s="96"/>
      <c r="F1561" s="97"/>
      <c r="G1561" s="267"/>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8">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8">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8">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8">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8">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8">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8">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8">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8">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8">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8">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8">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8">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8">
        <f t="shared" si="470"/>
        <v>0</v>
      </c>
    </row>
    <row r="1576" spans="1:7" ht="24" customHeight="1" x14ac:dyDescent="0.2">
      <c r="A1576" s="269"/>
      <c r="D1576" s="88"/>
      <c r="E1576" s="89"/>
      <c r="F1576" s="255" t="s">
        <v>30</v>
      </c>
      <c r="G1576" s="270">
        <f>SUBTOTAL(9,G1562:G1575)</f>
        <v>0</v>
      </c>
    </row>
    <row r="1577" spans="1:7" ht="24" customHeight="1" x14ac:dyDescent="0.2">
      <c r="A1577" s="269"/>
      <c r="C1577" s="98" t="s">
        <v>604</v>
      </c>
      <c r="D1577" s="88"/>
      <c r="E1577" s="89"/>
      <c r="G1577" s="271"/>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8">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8">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8">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8">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8">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8">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8">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8">
        <f t="shared" si="475"/>
        <v>0</v>
      </c>
    </row>
    <row r="1586" spans="1:7" ht="24" customHeight="1" x14ac:dyDescent="0.2">
      <c r="A1586" s="269"/>
      <c r="D1586" s="88"/>
      <c r="E1586" s="89"/>
      <c r="F1586" s="255" t="s">
        <v>31</v>
      </c>
      <c r="G1586" s="270">
        <f>SUBTOTAL(9,G1578:G1585)</f>
        <v>0</v>
      </c>
    </row>
    <row r="1587" spans="1:7" ht="24" customHeight="1" x14ac:dyDescent="0.2">
      <c r="A1587" s="269"/>
      <c r="C1587" s="98" t="s">
        <v>605</v>
      </c>
      <c r="D1587" s="88"/>
      <c r="E1587" s="89"/>
      <c r="G1587" s="271"/>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8">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8">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8">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8">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8">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8">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8">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8">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8">
        <f t="shared" si="480"/>
        <v>0</v>
      </c>
    </row>
    <row r="1597" spans="1:7" ht="24" customHeight="1" x14ac:dyDescent="0.2">
      <c r="A1597" s="272"/>
      <c r="B1597" s="88"/>
      <c r="D1597" s="88"/>
      <c r="E1597" s="89"/>
      <c r="F1597" s="255" t="s">
        <v>32</v>
      </c>
      <c r="G1597" s="270">
        <f>SUBTOTAL(9,G1588:G1596)</f>
        <v>0</v>
      </c>
    </row>
    <row r="1598" spans="1:7" ht="24" customHeight="1" x14ac:dyDescent="0.2">
      <c r="A1598" s="273"/>
      <c r="B1598" s="88"/>
      <c r="D1598" s="88"/>
      <c r="E1598" s="89"/>
      <c r="G1598" s="271"/>
    </row>
    <row r="1599" spans="1:7" ht="24" customHeight="1" x14ac:dyDescent="0.2">
      <c r="A1599" s="274" t="str">
        <f>B1557</f>
        <v>4.5.2</v>
      </c>
      <c r="B1599" s="275" t="str">
        <f>C1557</f>
        <v>Revoque  impermeable</v>
      </c>
      <c r="C1599" s="95"/>
      <c r="D1599" s="95" t="s">
        <v>33</v>
      </c>
      <c r="E1599" s="96"/>
      <c r="F1599" s="277" t="s">
        <v>34</v>
      </c>
      <c r="G1599" s="276">
        <f>SUBTOTAL(9,G1562:G1598)</f>
        <v>0</v>
      </c>
    </row>
    <row r="1601" spans="1:123" ht="24" customHeight="1" x14ac:dyDescent="0.2">
      <c r="A1601" s="256" t="s">
        <v>36</v>
      </c>
      <c r="B1601" s="257"/>
      <c r="C1601" s="257"/>
      <c r="D1601" s="257"/>
      <c r="E1601" s="257"/>
      <c r="F1601" s="257"/>
      <c r="G1601" s="258"/>
    </row>
    <row r="1602" spans="1:123" ht="24" customHeight="1" x14ac:dyDescent="0.2">
      <c r="A1602" s="259" t="s">
        <v>601</v>
      </c>
      <c r="B1602" s="84" t="str">
        <f>Comitente</f>
        <v>SUBSECRETARIA DE ARQUITECTURA</v>
      </c>
      <c r="C1602" s="80"/>
      <c r="D1602" s="85"/>
      <c r="E1602" s="85"/>
      <c r="F1602" s="86"/>
      <c r="G1602" s="260"/>
    </row>
    <row r="1603" spans="1:123" ht="24" customHeight="1" x14ac:dyDescent="0.2">
      <c r="A1603" s="259" t="s">
        <v>602</v>
      </c>
      <c r="B1603" s="84">
        <f>Contratista</f>
        <v>0</v>
      </c>
      <c r="C1603" s="81"/>
      <c r="D1603" s="81"/>
      <c r="E1603" s="81"/>
      <c r="F1603" s="87"/>
      <c r="G1603" s="261"/>
    </row>
    <row r="1604" spans="1:123" ht="24" customHeight="1" x14ac:dyDescent="0.2">
      <c r="A1604" s="259" t="s">
        <v>23</v>
      </c>
      <c r="B1604" s="84" t="str">
        <f>Obra</f>
        <v>Creacion Primaria Bº Cruce de los Andes</v>
      </c>
      <c r="C1604" s="81"/>
      <c r="D1604" s="81"/>
      <c r="E1604" s="81"/>
      <c r="F1604" s="87" t="s">
        <v>37</v>
      </c>
      <c r="G1604" s="262">
        <f>Fecha_Base</f>
        <v>0</v>
      </c>
    </row>
    <row r="1605" spans="1:123" ht="24" customHeight="1" x14ac:dyDescent="0.2">
      <c r="A1605" s="263" t="s">
        <v>600</v>
      </c>
      <c r="B1605" s="82" t="str">
        <f>Ubicación</f>
        <v>Pocito</v>
      </c>
      <c r="C1605" s="82"/>
      <c r="D1605" s="88"/>
      <c r="E1605" s="89"/>
      <c r="G1605" s="264"/>
    </row>
    <row r="1606" spans="1:123" ht="24" customHeight="1" x14ac:dyDescent="0.2">
      <c r="A1606" s="263" t="s">
        <v>38</v>
      </c>
      <c r="B1606" s="91">
        <f>IFERROR(VALUE(LEFT(B1607,FIND(".",B1607)-1)),"")</f>
        <v>4</v>
      </c>
      <c r="C1606" s="83" t="str">
        <f>IFERROR(VLOOKUP(B1606,Tabla_CyP,2,FALSE),"")</f>
        <v xml:space="preserve"> ALBAÑILERÍA</v>
      </c>
      <c r="E1606" s="89"/>
      <c r="G1606" s="264"/>
    </row>
    <row r="1607" spans="1:123" ht="24" customHeight="1" x14ac:dyDescent="0.2">
      <c r="A1607" s="263" t="s">
        <v>24</v>
      </c>
      <c r="B1607" s="92" t="str">
        <f>IFERROR(VLOOKUP(COUNTIF($A$1:A1607,"ANALISIS DE PRECIOS"),Tabla_NumeroItem,2,FALSE),"")</f>
        <v>4.5.3</v>
      </c>
      <c r="C1607" s="83" t="str">
        <f>IFERROR(VLOOKUP(B1607,Tabla_CyP,2,FALSE),"")</f>
        <v>Jaharro bajo revestimiento</v>
      </c>
      <c r="D1607" s="88"/>
      <c r="E1607" s="89"/>
      <c r="F1607" s="87" t="s">
        <v>25</v>
      </c>
      <c r="G1607" s="265" t="str">
        <f>IFERROR(VLOOKUP(B1607,Tabla_CyP,4,FALSE),"")</f>
        <v>m2</v>
      </c>
    </row>
    <row r="1608" spans="1:123" ht="24" customHeight="1" x14ac:dyDescent="0.2">
      <c r="A1608" s="263"/>
      <c r="B1608" s="82"/>
      <c r="D1608" s="88"/>
      <c r="E1608" s="89"/>
      <c r="G1608" s="264"/>
    </row>
    <row r="1609" spans="1:123" ht="24" customHeight="1" x14ac:dyDescent="0.2">
      <c r="A1609" s="450" t="s">
        <v>506</v>
      </c>
      <c r="B1609" s="451"/>
      <c r="C1609" s="448" t="s">
        <v>0</v>
      </c>
      <c r="D1609" s="448" t="s">
        <v>26</v>
      </c>
      <c r="E1609" s="446" t="s">
        <v>27</v>
      </c>
      <c r="F1609" s="444" t="s">
        <v>28</v>
      </c>
      <c r="G1609" s="444" t="s">
        <v>29</v>
      </c>
    </row>
    <row r="1610" spans="1:123" s="88" customFormat="1" ht="24" customHeight="1" x14ac:dyDescent="0.2">
      <c r="A1610" s="93" t="s">
        <v>507</v>
      </c>
      <c r="B1610" s="93" t="s">
        <v>508</v>
      </c>
      <c r="C1610" s="449"/>
      <c r="D1610" s="449"/>
      <c r="E1610" s="447"/>
      <c r="F1610" s="445"/>
      <c r="G1610" s="445"/>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6"/>
      <c r="B1611" s="94"/>
      <c r="C1611" s="132" t="s">
        <v>603</v>
      </c>
      <c r="D1611" s="95"/>
      <c r="E1611" s="96"/>
      <c r="F1611" s="97"/>
      <c r="G1611" s="267"/>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8">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8">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8">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8">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8">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8">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8">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8">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8">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8">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8">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8">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8">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8">
        <f t="shared" si="485"/>
        <v>0</v>
      </c>
    </row>
    <row r="1626" spans="1:7" ht="24" customHeight="1" x14ac:dyDescent="0.2">
      <c r="A1626" s="269"/>
      <c r="D1626" s="88"/>
      <c r="E1626" s="89"/>
      <c r="F1626" s="255" t="s">
        <v>30</v>
      </c>
      <c r="G1626" s="270">
        <f>SUBTOTAL(9,G1612:G1625)</f>
        <v>0</v>
      </c>
    </row>
    <row r="1627" spans="1:7" ht="24" customHeight="1" x14ac:dyDescent="0.2">
      <c r="A1627" s="269"/>
      <c r="C1627" s="98" t="s">
        <v>604</v>
      </c>
      <c r="D1627" s="88"/>
      <c r="E1627" s="89"/>
      <c r="G1627" s="271"/>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8">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8">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8">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8">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8">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8">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8">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8">
        <f t="shared" si="490"/>
        <v>0</v>
      </c>
    </row>
    <row r="1636" spans="1:7" ht="24" customHeight="1" x14ac:dyDescent="0.2">
      <c r="A1636" s="269"/>
      <c r="D1636" s="88"/>
      <c r="E1636" s="89"/>
      <c r="F1636" s="255" t="s">
        <v>31</v>
      </c>
      <c r="G1636" s="270">
        <f>SUBTOTAL(9,G1628:G1635)</f>
        <v>0</v>
      </c>
    </row>
    <row r="1637" spans="1:7" ht="24" customHeight="1" x14ac:dyDescent="0.2">
      <c r="A1637" s="269"/>
      <c r="C1637" s="98" t="s">
        <v>605</v>
      </c>
      <c r="D1637" s="88"/>
      <c r="E1637" s="89"/>
      <c r="G1637" s="271"/>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8">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8">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8">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8">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8">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8">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8">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8">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8">
        <f t="shared" si="495"/>
        <v>0</v>
      </c>
    </row>
    <row r="1647" spans="1:7" ht="24" customHeight="1" x14ac:dyDescent="0.2">
      <c r="A1647" s="272"/>
      <c r="B1647" s="88"/>
      <c r="D1647" s="88"/>
      <c r="E1647" s="89"/>
      <c r="F1647" s="255" t="s">
        <v>32</v>
      </c>
      <c r="G1647" s="270">
        <f>SUBTOTAL(9,G1638:G1646)</f>
        <v>0</v>
      </c>
    </row>
    <row r="1648" spans="1:7" ht="24" customHeight="1" x14ac:dyDescent="0.2">
      <c r="A1648" s="273"/>
      <c r="B1648" s="88"/>
      <c r="D1648" s="88"/>
      <c r="E1648" s="89"/>
      <c r="G1648" s="271"/>
    </row>
    <row r="1649" spans="1:123" ht="24" customHeight="1" x14ac:dyDescent="0.2">
      <c r="A1649" s="274" t="str">
        <f>B1607</f>
        <v>4.5.3</v>
      </c>
      <c r="B1649" s="275" t="str">
        <f>C1607</f>
        <v>Jaharro bajo revestimiento</v>
      </c>
      <c r="C1649" s="95"/>
      <c r="D1649" s="95" t="s">
        <v>33</v>
      </c>
      <c r="E1649" s="96"/>
      <c r="F1649" s="277" t="s">
        <v>34</v>
      </c>
      <c r="G1649" s="276">
        <f>SUBTOTAL(9,G1612:G1648)</f>
        <v>0</v>
      </c>
    </row>
    <row r="1651" spans="1:123" ht="24" customHeight="1" x14ac:dyDescent="0.2">
      <c r="A1651" s="256" t="s">
        <v>36</v>
      </c>
      <c r="B1651" s="257"/>
      <c r="C1651" s="257"/>
      <c r="D1651" s="257"/>
      <c r="E1651" s="257"/>
      <c r="F1651" s="257"/>
      <c r="G1651" s="258"/>
    </row>
    <row r="1652" spans="1:123" ht="24" customHeight="1" x14ac:dyDescent="0.2">
      <c r="A1652" s="259" t="s">
        <v>601</v>
      </c>
      <c r="B1652" s="84" t="str">
        <f>Comitente</f>
        <v>SUBSECRETARIA DE ARQUITECTURA</v>
      </c>
      <c r="C1652" s="80"/>
      <c r="D1652" s="85"/>
      <c r="E1652" s="85"/>
      <c r="F1652" s="86"/>
      <c r="G1652" s="260"/>
    </row>
    <row r="1653" spans="1:123" ht="24" customHeight="1" x14ac:dyDescent="0.2">
      <c r="A1653" s="259" t="s">
        <v>602</v>
      </c>
      <c r="B1653" s="84">
        <f>Contratista</f>
        <v>0</v>
      </c>
      <c r="C1653" s="81"/>
      <c r="D1653" s="81"/>
      <c r="E1653" s="81"/>
      <c r="F1653" s="87"/>
      <c r="G1653" s="261"/>
    </row>
    <row r="1654" spans="1:123" ht="24" customHeight="1" x14ac:dyDescent="0.2">
      <c r="A1654" s="259" t="s">
        <v>23</v>
      </c>
      <c r="B1654" s="84" t="str">
        <f>Obra</f>
        <v>Creacion Primaria Bº Cruce de los Andes</v>
      </c>
      <c r="C1654" s="81"/>
      <c r="D1654" s="81"/>
      <c r="E1654" s="81"/>
      <c r="F1654" s="87" t="s">
        <v>37</v>
      </c>
      <c r="G1654" s="262">
        <f>Fecha_Base</f>
        <v>0</v>
      </c>
    </row>
    <row r="1655" spans="1:123" ht="24" customHeight="1" x14ac:dyDescent="0.2">
      <c r="A1655" s="263" t="s">
        <v>600</v>
      </c>
      <c r="B1655" s="82" t="str">
        <f>Ubicación</f>
        <v>Pocito</v>
      </c>
      <c r="C1655" s="82"/>
      <c r="D1655" s="88"/>
      <c r="E1655" s="89"/>
      <c r="G1655" s="264"/>
    </row>
    <row r="1656" spans="1:123" ht="24" customHeight="1" x14ac:dyDescent="0.2">
      <c r="A1656" s="263" t="s">
        <v>38</v>
      </c>
      <c r="B1656" s="91">
        <f>IFERROR(VALUE(LEFT(B1657,FIND(".",B1657)-1)),"")</f>
        <v>4</v>
      </c>
      <c r="C1656" s="83" t="str">
        <f>IFERROR(VLOOKUP(B1656,Tabla_CyP,2,FALSE),"")</f>
        <v xml:space="preserve"> ALBAÑILERÍA</v>
      </c>
      <c r="E1656" s="89"/>
      <c r="G1656" s="264"/>
    </row>
    <row r="1657" spans="1:123" ht="24" customHeight="1" x14ac:dyDescent="0.2">
      <c r="A1657" s="263" t="s">
        <v>24</v>
      </c>
      <c r="B1657" s="92" t="str">
        <f>IFERROR(VLOOKUP(COUNTIF($A$1:A1657,"ANALISIS DE PRECIOS"),Tabla_NumeroItem,2,FALSE),"")</f>
        <v>4.5.4</v>
      </c>
      <c r="C1657" s="83" t="str">
        <f>IFERROR(VLOOKUP(B1657,Tabla_CyP,2,FALSE),"")</f>
        <v>Enlucidos</v>
      </c>
      <c r="D1657" s="88"/>
      <c r="E1657" s="89"/>
      <c r="F1657" s="87" t="s">
        <v>25</v>
      </c>
      <c r="G1657" s="265" t="str">
        <f>IFERROR(VLOOKUP(B1657,Tabla_CyP,4,FALSE),"")</f>
        <v>m2</v>
      </c>
    </row>
    <row r="1658" spans="1:123" ht="24" customHeight="1" x14ac:dyDescent="0.2">
      <c r="A1658" s="263"/>
      <c r="B1658" s="82"/>
      <c r="D1658" s="88"/>
      <c r="E1658" s="89"/>
      <c r="G1658" s="264"/>
    </row>
    <row r="1659" spans="1:123" ht="24" customHeight="1" x14ac:dyDescent="0.2">
      <c r="A1659" s="450" t="s">
        <v>506</v>
      </c>
      <c r="B1659" s="451"/>
      <c r="C1659" s="448" t="s">
        <v>0</v>
      </c>
      <c r="D1659" s="448" t="s">
        <v>26</v>
      </c>
      <c r="E1659" s="446" t="s">
        <v>27</v>
      </c>
      <c r="F1659" s="444" t="s">
        <v>28</v>
      </c>
      <c r="G1659" s="444" t="s">
        <v>29</v>
      </c>
    </row>
    <row r="1660" spans="1:123" s="88" customFormat="1" ht="24" customHeight="1" x14ac:dyDescent="0.2">
      <c r="A1660" s="93" t="s">
        <v>507</v>
      </c>
      <c r="B1660" s="93" t="s">
        <v>508</v>
      </c>
      <c r="C1660" s="449"/>
      <c r="D1660" s="449"/>
      <c r="E1660" s="447"/>
      <c r="F1660" s="445"/>
      <c r="G1660" s="445"/>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6"/>
      <c r="B1661" s="94"/>
      <c r="C1661" s="132" t="s">
        <v>603</v>
      </c>
      <c r="D1661" s="95"/>
      <c r="E1661" s="96"/>
      <c r="F1661" s="97"/>
      <c r="G1661" s="267"/>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8">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8">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8">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8">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8">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8">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8">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8">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8">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8">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8">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8">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8">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8">
        <f t="shared" si="500"/>
        <v>0</v>
      </c>
    </row>
    <row r="1676" spans="1:7" ht="24" customHeight="1" x14ac:dyDescent="0.2">
      <c r="A1676" s="269"/>
      <c r="D1676" s="88"/>
      <c r="E1676" s="89"/>
      <c r="F1676" s="255" t="s">
        <v>30</v>
      </c>
      <c r="G1676" s="270">
        <f>SUBTOTAL(9,G1662:G1675)</f>
        <v>0</v>
      </c>
    </row>
    <row r="1677" spans="1:7" ht="24" customHeight="1" x14ac:dyDescent="0.2">
      <c r="A1677" s="269"/>
      <c r="C1677" s="98" t="s">
        <v>604</v>
      </c>
      <c r="D1677" s="88"/>
      <c r="E1677" s="89"/>
      <c r="G1677" s="271"/>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8">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8">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8">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8">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8">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8">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8">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8">
        <f t="shared" si="505"/>
        <v>0</v>
      </c>
    </row>
    <row r="1686" spans="1:7" ht="24" customHeight="1" x14ac:dyDescent="0.2">
      <c r="A1686" s="269"/>
      <c r="D1686" s="88"/>
      <c r="E1686" s="89"/>
      <c r="F1686" s="255" t="s">
        <v>31</v>
      </c>
      <c r="G1686" s="270">
        <f>SUBTOTAL(9,G1678:G1685)</f>
        <v>0</v>
      </c>
    </row>
    <row r="1687" spans="1:7" ht="24" customHeight="1" x14ac:dyDescent="0.2">
      <c r="A1687" s="269"/>
      <c r="C1687" s="98" t="s">
        <v>605</v>
      </c>
      <c r="D1687" s="88"/>
      <c r="E1687" s="89"/>
      <c r="G1687" s="271"/>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8">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8">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8">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8">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8">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8">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8">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8">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8">
        <f t="shared" si="510"/>
        <v>0</v>
      </c>
    </row>
    <row r="1697" spans="1:123" ht="24" customHeight="1" x14ac:dyDescent="0.2">
      <c r="A1697" s="272"/>
      <c r="B1697" s="88"/>
      <c r="D1697" s="88"/>
      <c r="E1697" s="89"/>
      <c r="F1697" s="255" t="s">
        <v>32</v>
      </c>
      <c r="G1697" s="270">
        <f>SUBTOTAL(9,G1688:G1696)</f>
        <v>0</v>
      </c>
    </row>
    <row r="1698" spans="1:123" ht="24" customHeight="1" x14ac:dyDescent="0.2">
      <c r="A1698" s="273"/>
      <c r="B1698" s="88"/>
      <c r="D1698" s="88"/>
      <c r="E1698" s="89"/>
      <c r="G1698" s="271"/>
    </row>
    <row r="1699" spans="1:123" ht="24" customHeight="1" x14ac:dyDescent="0.2">
      <c r="A1699" s="274" t="str">
        <f>B1657</f>
        <v>4.5.4</v>
      </c>
      <c r="B1699" s="275" t="str">
        <f>C1657</f>
        <v>Enlucidos</v>
      </c>
      <c r="C1699" s="95"/>
      <c r="D1699" s="95" t="s">
        <v>33</v>
      </c>
      <c r="E1699" s="96"/>
      <c r="F1699" s="277" t="s">
        <v>34</v>
      </c>
      <c r="G1699" s="276">
        <f>SUBTOTAL(9,G1662:G1698)</f>
        <v>0</v>
      </c>
    </row>
    <row r="1701" spans="1:123" ht="24" customHeight="1" x14ac:dyDescent="0.2">
      <c r="A1701" s="256" t="s">
        <v>36</v>
      </c>
      <c r="B1701" s="257"/>
      <c r="C1701" s="257"/>
      <c r="D1701" s="257"/>
      <c r="E1701" s="257"/>
      <c r="F1701" s="257"/>
      <c r="G1701" s="258"/>
    </row>
    <row r="1702" spans="1:123" ht="24" customHeight="1" x14ac:dyDescent="0.2">
      <c r="A1702" s="259" t="s">
        <v>601</v>
      </c>
      <c r="B1702" s="84" t="str">
        <f>Comitente</f>
        <v>SUBSECRETARIA DE ARQUITECTURA</v>
      </c>
      <c r="C1702" s="80"/>
      <c r="D1702" s="85"/>
      <c r="E1702" s="85"/>
      <c r="F1702" s="86"/>
      <c r="G1702" s="260"/>
    </row>
    <row r="1703" spans="1:123" ht="24" customHeight="1" x14ac:dyDescent="0.2">
      <c r="A1703" s="259" t="s">
        <v>602</v>
      </c>
      <c r="B1703" s="84">
        <f>Contratista</f>
        <v>0</v>
      </c>
      <c r="C1703" s="81"/>
      <c r="D1703" s="81"/>
      <c r="E1703" s="81"/>
      <c r="F1703" s="87"/>
      <c r="G1703" s="261"/>
    </row>
    <row r="1704" spans="1:123" ht="24" customHeight="1" x14ac:dyDescent="0.2">
      <c r="A1704" s="259" t="s">
        <v>23</v>
      </c>
      <c r="B1704" s="84" t="str">
        <f>Obra</f>
        <v>Creacion Primaria Bº Cruce de los Andes</v>
      </c>
      <c r="C1704" s="81"/>
      <c r="D1704" s="81"/>
      <c r="E1704" s="81"/>
      <c r="F1704" s="87" t="s">
        <v>37</v>
      </c>
      <c r="G1704" s="262">
        <f>Fecha_Base</f>
        <v>0</v>
      </c>
    </row>
    <row r="1705" spans="1:123" ht="24" customHeight="1" x14ac:dyDescent="0.2">
      <c r="A1705" s="263" t="s">
        <v>600</v>
      </c>
      <c r="B1705" s="82" t="str">
        <f>Ubicación</f>
        <v>Pocito</v>
      </c>
      <c r="C1705" s="82"/>
      <c r="D1705" s="88"/>
      <c r="E1705" s="89"/>
      <c r="G1705" s="264"/>
    </row>
    <row r="1706" spans="1:123" ht="24" customHeight="1" x14ac:dyDescent="0.2">
      <c r="A1706" s="263" t="s">
        <v>38</v>
      </c>
      <c r="B1706" s="91">
        <f>IFERROR(VALUE(LEFT(B1707,FIND(".",B1707)-1)),"")</f>
        <v>4</v>
      </c>
      <c r="C1706" s="83" t="str">
        <f>IFERROR(VLOOKUP(B1706,Tabla_CyP,2,FALSE),"")</f>
        <v xml:space="preserve"> ALBAÑILERÍA</v>
      </c>
      <c r="E1706" s="89"/>
      <c r="G1706" s="264"/>
    </row>
    <row r="1707" spans="1:123" ht="24" customHeight="1" x14ac:dyDescent="0.2">
      <c r="A1707" s="263" t="s">
        <v>24</v>
      </c>
      <c r="B1707" s="92" t="str">
        <f>IFERROR(VLOOKUP(COUNTIF($A$1:A1707,"ANALISIS DE PRECIOS"),Tabla_NumeroItem,2,FALSE),"")</f>
        <v>4.6.2</v>
      </c>
      <c r="C1707" s="83" t="str">
        <f>IFERROR(VLOOKUP(B1707,Tabla_CyP,2,FALSE),"")</f>
        <v>De hormigón armado</v>
      </c>
      <c r="D1707" s="88"/>
      <c r="E1707" s="89"/>
      <c r="F1707" s="87" t="s">
        <v>25</v>
      </c>
      <c r="G1707" s="265" t="str">
        <f>IFERROR(VLOOKUP(B1707,Tabla_CyP,4,FALSE),"")</f>
        <v>m2</v>
      </c>
    </row>
    <row r="1708" spans="1:123" ht="24" customHeight="1" x14ac:dyDescent="0.2">
      <c r="A1708" s="263"/>
      <c r="B1708" s="82"/>
      <c r="D1708" s="88"/>
      <c r="E1708" s="89"/>
      <c r="G1708" s="264"/>
    </row>
    <row r="1709" spans="1:123" ht="24" customHeight="1" x14ac:dyDescent="0.2">
      <c r="A1709" s="450" t="s">
        <v>506</v>
      </c>
      <c r="B1709" s="451"/>
      <c r="C1709" s="448" t="s">
        <v>0</v>
      </c>
      <c r="D1709" s="448" t="s">
        <v>26</v>
      </c>
      <c r="E1709" s="446" t="s">
        <v>27</v>
      </c>
      <c r="F1709" s="444" t="s">
        <v>28</v>
      </c>
      <c r="G1709" s="444" t="s">
        <v>29</v>
      </c>
    </row>
    <row r="1710" spans="1:123" s="88" customFormat="1" ht="24" customHeight="1" x14ac:dyDescent="0.2">
      <c r="A1710" s="93" t="s">
        <v>507</v>
      </c>
      <c r="B1710" s="93" t="s">
        <v>508</v>
      </c>
      <c r="C1710" s="449"/>
      <c r="D1710" s="449"/>
      <c r="E1710" s="447"/>
      <c r="F1710" s="445"/>
      <c r="G1710" s="445"/>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6"/>
      <c r="B1711" s="94"/>
      <c r="C1711" s="132" t="s">
        <v>603</v>
      </c>
      <c r="D1711" s="95"/>
      <c r="E1711" s="96"/>
      <c r="F1711" s="97"/>
      <c r="G1711" s="267"/>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8">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8">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8">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8">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8">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8">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8">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8">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8">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8">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8">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8">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8">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8">
        <f t="shared" si="515"/>
        <v>0</v>
      </c>
    </row>
    <row r="1726" spans="1:7" ht="24" customHeight="1" x14ac:dyDescent="0.2">
      <c r="A1726" s="269"/>
      <c r="D1726" s="88"/>
      <c r="E1726" s="89"/>
      <c r="F1726" s="255" t="s">
        <v>30</v>
      </c>
      <c r="G1726" s="270">
        <f>SUBTOTAL(9,G1712:G1725)</f>
        <v>0</v>
      </c>
    </row>
    <row r="1727" spans="1:7" ht="24" customHeight="1" x14ac:dyDescent="0.2">
      <c r="A1727" s="269"/>
      <c r="C1727" s="98" t="s">
        <v>604</v>
      </c>
      <c r="D1727" s="88"/>
      <c r="E1727" s="89"/>
      <c r="G1727" s="271"/>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8">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8">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8">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8">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8">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8">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8">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8">
        <f t="shared" si="520"/>
        <v>0</v>
      </c>
    </row>
    <row r="1736" spans="1:7" ht="24" customHeight="1" x14ac:dyDescent="0.2">
      <c r="A1736" s="269"/>
      <c r="D1736" s="88"/>
      <c r="E1736" s="89"/>
      <c r="F1736" s="255" t="s">
        <v>31</v>
      </c>
      <c r="G1736" s="270">
        <f>SUBTOTAL(9,G1728:G1735)</f>
        <v>0</v>
      </c>
    </row>
    <row r="1737" spans="1:7" ht="24" customHeight="1" x14ac:dyDescent="0.2">
      <c r="A1737" s="269"/>
      <c r="C1737" s="98" t="s">
        <v>605</v>
      </c>
      <c r="D1737" s="88"/>
      <c r="E1737" s="89"/>
      <c r="G1737" s="271"/>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8">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8">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8">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8">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8">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8">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8">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8">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8">
        <f t="shared" si="525"/>
        <v>0</v>
      </c>
    </row>
    <row r="1747" spans="1:123" ht="24" customHeight="1" x14ac:dyDescent="0.2">
      <c r="A1747" s="272"/>
      <c r="B1747" s="88"/>
      <c r="D1747" s="88"/>
      <c r="E1747" s="89"/>
      <c r="F1747" s="255" t="s">
        <v>32</v>
      </c>
      <c r="G1747" s="270">
        <f>SUBTOTAL(9,G1738:G1746)</f>
        <v>0</v>
      </c>
    </row>
    <row r="1748" spans="1:123" ht="24" customHeight="1" x14ac:dyDescent="0.2">
      <c r="A1748" s="273"/>
      <c r="B1748" s="88"/>
      <c r="D1748" s="88"/>
      <c r="E1748" s="89"/>
      <c r="G1748" s="271"/>
    </row>
    <row r="1749" spans="1:123" ht="24" customHeight="1" x14ac:dyDescent="0.2">
      <c r="A1749" s="274" t="str">
        <f>B1707</f>
        <v>4.6.2</v>
      </c>
      <c r="B1749" s="275" t="str">
        <f>C1707</f>
        <v>De hormigón armado</v>
      </c>
      <c r="C1749" s="95"/>
      <c r="D1749" s="95" t="s">
        <v>33</v>
      </c>
      <c r="E1749" s="96"/>
      <c r="F1749" s="277" t="s">
        <v>34</v>
      </c>
      <c r="G1749" s="276">
        <f>SUBTOTAL(9,G1712:G1748)</f>
        <v>0</v>
      </c>
    </row>
    <row r="1751" spans="1:123" ht="24" customHeight="1" x14ac:dyDescent="0.2">
      <c r="A1751" s="256" t="s">
        <v>36</v>
      </c>
      <c r="B1751" s="257"/>
      <c r="C1751" s="257"/>
      <c r="D1751" s="257"/>
      <c r="E1751" s="257"/>
      <c r="F1751" s="257"/>
      <c r="G1751" s="258"/>
    </row>
    <row r="1752" spans="1:123" ht="24" customHeight="1" x14ac:dyDescent="0.2">
      <c r="A1752" s="259" t="s">
        <v>601</v>
      </c>
      <c r="B1752" s="84" t="str">
        <f>Comitente</f>
        <v>SUBSECRETARIA DE ARQUITECTURA</v>
      </c>
      <c r="C1752" s="80"/>
      <c r="D1752" s="85"/>
      <c r="E1752" s="85"/>
      <c r="F1752" s="86"/>
      <c r="G1752" s="260"/>
    </row>
    <row r="1753" spans="1:123" ht="24" customHeight="1" x14ac:dyDescent="0.2">
      <c r="A1753" s="259" t="s">
        <v>602</v>
      </c>
      <c r="B1753" s="84">
        <f>Contratista</f>
        <v>0</v>
      </c>
      <c r="C1753" s="81"/>
      <c r="D1753" s="81"/>
      <c r="E1753" s="81"/>
      <c r="F1753" s="87"/>
      <c r="G1753" s="261"/>
    </row>
    <row r="1754" spans="1:123" ht="24" customHeight="1" x14ac:dyDescent="0.2">
      <c r="A1754" s="259" t="s">
        <v>23</v>
      </c>
      <c r="B1754" s="84" t="str">
        <f>Obra</f>
        <v>Creacion Primaria Bº Cruce de los Andes</v>
      </c>
      <c r="C1754" s="81"/>
      <c r="D1754" s="81"/>
      <c r="E1754" s="81"/>
      <c r="F1754" s="87" t="s">
        <v>37</v>
      </c>
      <c r="G1754" s="262">
        <f>Fecha_Base</f>
        <v>0</v>
      </c>
    </row>
    <row r="1755" spans="1:123" ht="24" customHeight="1" x14ac:dyDescent="0.2">
      <c r="A1755" s="263" t="s">
        <v>600</v>
      </c>
      <c r="B1755" s="82" t="str">
        <f>Ubicación</f>
        <v>Pocito</v>
      </c>
      <c r="C1755" s="82"/>
      <c r="D1755" s="88"/>
      <c r="E1755" s="89"/>
      <c r="G1755" s="264"/>
    </row>
    <row r="1756" spans="1:123" ht="24" customHeight="1" x14ac:dyDescent="0.2">
      <c r="A1756" s="263" t="s">
        <v>38</v>
      </c>
      <c r="B1756" s="91">
        <f>IFERROR(VALUE(LEFT(B1757,FIND(".",B1757)-1)),"")</f>
        <v>4</v>
      </c>
      <c r="C1756" s="83" t="str">
        <f>IFERROR(VLOOKUP(B1756,Tabla_CyP,2,FALSE),"")</f>
        <v xml:space="preserve"> ALBAÑILERÍA</v>
      </c>
      <c r="E1756" s="89"/>
      <c r="G1756" s="264"/>
    </row>
    <row r="1757" spans="1:123" ht="24" customHeight="1" x14ac:dyDescent="0.2">
      <c r="A1757" s="263" t="s">
        <v>24</v>
      </c>
      <c r="B1757" s="92" t="str">
        <f>IFERROR(VLOOKUP(COUNTIF($A$1:A1757,"ANALISIS DE PRECIOS"),Tabla_NumeroItem,2,FALSE),"")</f>
        <v>4.7.1</v>
      </c>
      <c r="C1757" s="83" t="str">
        <f>IFERROR(VLOOKUP(B1757,Tabla_CyP,2,FALSE),"")</f>
        <v xml:space="preserve">De hormigón </v>
      </c>
      <c r="D1757" s="88"/>
      <c r="E1757" s="89"/>
      <c r="F1757" s="87" t="s">
        <v>25</v>
      </c>
      <c r="G1757" s="265" t="str">
        <f>IFERROR(VLOOKUP(B1757,Tabla_CyP,4,FALSE),"")</f>
        <v>m2</v>
      </c>
    </row>
    <row r="1758" spans="1:123" ht="24" customHeight="1" x14ac:dyDescent="0.2">
      <c r="A1758" s="263"/>
      <c r="B1758" s="82"/>
      <c r="D1758" s="88"/>
      <c r="E1758" s="89"/>
      <c r="G1758" s="264"/>
    </row>
    <row r="1759" spans="1:123" ht="24" customHeight="1" x14ac:dyDescent="0.2">
      <c r="A1759" s="450" t="s">
        <v>506</v>
      </c>
      <c r="B1759" s="451"/>
      <c r="C1759" s="448" t="s">
        <v>0</v>
      </c>
      <c r="D1759" s="448" t="s">
        <v>26</v>
      </c>
      <c r="E1759" s="446" t="s">
        <v>27</v>
      </c>
      <c r="F1759" s="444" t="s">
        <v>28</v>
      </c>
      <c r="G1759" s="444" t="s">
        <v>29</v>
      </c>
    </row>
    <row r="1760" spans="1:123" s="88" customFormat="1" ht="24" customHeight="1" x14ac:dyDescent="0.2">
      <c r="A1760" s="93" t="s">
        <v>507</v>
      </c>
      <c r="B1760" s="93" t="s">
        <v>508</v>
      </c>
      <c r="C1760" s="449"/>
      <c r="D1760" s="449"/>
      <c r="E1760" s="447"/>
      <c r="F1760" s="445"/>
      <c r="G1760" s="445"/>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6"/>
      <c r="B1761" s="94"/>
      <c r="C1761" s="132" t="s">
        <v>603</v>
      </c>
      <c r="D1761" s="95"/>
      <c r="E1761" s="96"/>
      <c r="F1761" s="97"/>
      <c r="G1761" s="267"/>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8">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8">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8">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8">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8">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8">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8">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8">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8">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8">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8">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8">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8">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8">
        <f t="shared" si="530"/>
        <v>0</v>
      </c>
    </row>
    <row r="1776" spans="1:7" ht="24" customHeight="1" x14ac:dyDescent="0.2">
      <c r="A1776" s="269"/>
      <c r="D1776" s="88"/>
      <c r="E1776" s="89"/>
      <c r="F1776" s="255" t="s">
        <v>30</v>
      </c>
      <c r="G1776" s="270">
        <f>SUBTOTAL(9,G1762:G1775)</f>
        <v>0</v>
      </c>
    </row>
    <row r="1777" spans="1:7" ht="24" customHeight="1" x14ac:dyDescent="0.2">
      <c r="A1777" s="269"/>
      <c r="C1777" s="98" t="s">
        <v>604</v>
      </c>
      <c r="D1777" s="88"/>
      <c r="E1777" s="89"/>
      <c r="G1777" s="271"/>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8">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8">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8">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8">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8">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8">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8">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8">
        <f t="shared" si="535"/>
        <v>0</v>
      </c>
    </row>
    <row r="1786" spans="1:7" ht="24" customHeight="1" x14ac:dyDescent="0.2">
      <c r="A1786" s="269"/>
      <c r="D1786" s="88"/>
      <c r="E1786" s="89"/>
      <c r="F1786" s="255" t="s">
        <v>31</v>
      </c>
      <c r="G1786" s="270">
        <f>SUBTOTAL(9,G1778:G1785)</f>
        <v>0</v>
      </c>
    </row>
    <row r="1787" spans="1:7" ht="24" customHeight="1" x14ac:dyDescent="0.2">
      <c r="A1787" s="269"/>
      <c r="C1787" s="98" t="s">
        <v>605</v>
      </c>
      <c r="D1787" s="88"/>
      <c r="E1787" s="89"/>
      <c r="G1787" s="271"/>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8">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8">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8">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8">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8">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8">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8">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8">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8">
        <f t="shared" si="540"/>
        <v>0</v>
      </c>
    </row>
    <row r="1797" spans="1:7" ht="24" customHeight="1" x14ac:dyDescent="0.2">
      <c r="A1797" s="272"/>
      <c r="B1797" s="88"/>
      <c r="D1797" s="88"/>
      <c r="E1797" s="89"/>
      <c r="F1797" s="255" t="s">
        <v>32</v>
      </c>
      <c r="G1797" s="270">
        <f>SUBTOTAL(9,G1788:G1796)</f>
        <v>0</v>
      </c>
    </row>
    <row r="1798" spans="1:7" ht="24" customHeight="1" x14ac:dyDescent="0.2">
      <c r="A1798" s="273"/>
      <c r="B1798" s="88"/>
      <c r="D1798" s="88"/>
      <c r="E1798" s="89"/>
      <c r="G1798" s="271"/>
    </row>
    <row r="1799" spans="1:7" ht="24" customHeight="1" x14ac:dyDescent="0.2">
      <c r="A1799" s="274" t="str">
        <f>B1757</f>
        <v>4.7.1</v>
      </c>
      <c r="B1799" s="275" t="str">
        <f>C1757</f>
        <v xml:space="preserve">De hormigón </v>
      </c>
      <c r="C1799" s="95"/>
      <c r="D1799" s="95" t="s">
        <v>33</v>
      </c>
      <c r="E1799" s="96"/>
      <c r="F1799" s="277" t="s">
        <v>34</v>
      </c>
      <c r="G1799" s="276">
        <f>SUBTOTAL(9,G1762:G1798)</f>
        <v>0</v>
      </c>
    </row>
    <row r="1801" spans="1:7" ht="24" customHeight="1" x14ac:dyDescent="0.2">
      <c r="A1801" s="256" t="s">
        <v>36</v>
      </c>
      <c r="B1801" s="257"/>
      <c r="C1801" s="257"/>
      <c r="D1801" s="257"/>
      <c r="E1801" s="257"/>
      <c r="F1801" s="257"/>
      <c r="G1801" s="258"/>
    </row>
    <row r="1802" spans="1:7" ht="24" customHeight="1" x14ac:dyDescent="0.2">
      <c r="A1802" s="259" t="s">
        <v>601</v>
      </c>
      <c r="B1802" s="84" t="str">
        <f>Comitente</f>
        <v>SUBSECRETARIA DE ARQUITECTURA</v>
      </c>
      <c r="C1802" s="80"/>
      <c r="D1802" s="85"/>
      <c r="E1802" s="85"/>
      <c r="F1802" s="86"/>
      <c r="G1802" s="260"/>
    </row>
    <row r="1803" spans="1:7" ht="24" customHeight="1" x14ac:dyDescent="0.2">
      <c r="A1803" s="259" t="s">
        <v>602</v>
      </c>
      <c r="B1803" s="84">
        <f>Contratista</f>
        <v>0</v>
      </c>
      <c r="C1803" s="81"/>
      <c r="D1803" s="81"/>
      <c r="E1803" s="81"/>
      <c r="F1803" s="87"/>
      <c r="G1803" s="261"/>
    </row>
    <row r="1804" spans="1:7" ht="24" customHeight="1" x14ac:dyDescent="0.2">
      <c r="A1804" s="259" t="s">
        <v>23</v>
      </c>
      <c r="B1804" s="84" t="str">
        <f>Obra</f>
        <v>Creacion Primaria Bº Cruce de los Andes</v>
      </c>
      <c r="C1804" s="81"/>
      <c r="D1804" s="81"/>
      <c r="E1804" s="81"/>
      <c r="F1804" s="87" t="s">
        <v>37</v>
      </c>
      <c r="G1804" s="262">
        <f>Fecha_Base</f>
        <v>0</v>
      </c>
    </row>
    <row r="1805" spans="1:7" ht="24" customHeight="1" x14ac:dyDescent="0.2">
      <c r="A1805" s="263" t="s">
        <v>600</v>
      </c>
      <c r="B1805" s="82" t="str">
        <f>Ubicación</f>
        <v>Pocito</v>
      </c>
      <c r="C1805" s="82"/>
      <c r="D1805" s="88"/>
      <c r="E1805" s="89"/>
      <c r="G1805" s="264"/>
    </row>
    <row r="1806" spans="1:7" ht="24" customHeight="1" x14ac:dyDescent="0.2">
      <c r="A1806" s="263" t="s">
        <v>38</v>
      </c>
      <c r="B1806" s="91">
        <f>IFERROR(VALUE(LEFT(B1807,FIND(".",B1807)-1)),"")</f>
        <v>5</v>
      </c>
      <c r="C1806" s="83" t="str">
        <f>IFERROR(VLOOKUP(B1806,Tabla_CyP,2,FALSE),"")</f>
        <v xml:space="preserve"> REVESTIMIENTOS</v>
      </c>
      <c r="E1806" s="89"/>
      <c r="G1806" s="264"/>
    </row>
    <row r="1807" spans="1:7" ht="24" customHeight="1" x14ac:dyDescent="0.2">
      <c r="A1807" s="263" t="s">
        <v>24</v>
      </c>
      <c r="B1807" s="92" t="str">
        <f>IFERROR(VLOOKUP(COUNTIF($A$1:A1807,"ANALISIS DE PRECIOS"),Tabla_NumeroItem,2,FALSE),"")</f>
        <v>5.1</v>
      </c>
      <c r="C1807" s="83" t="str">
        <f>IFERROR(VLOOKUP(B1807,Tabla_CyP,2,FALSE),"")</f>
        <v>Cerámico</v>
      </c>
      <c r="D1807" s="88"/>
      <c r="E1807" s="89"/>
      <c r="F1807" s="87" t="s">
        <v>25</v>
      </c>
      <c r="G1807" s="265" t="str">
        <f>IFERROR(VLOOKUP(B1807,Tabla_CyP,4,FALSE),"")</f>
        <v>m2</v>
      </c>
    </row>
    <row r="1808" spans="1:7" ht="24" customHeight="1" x14ac:dyDescent="0.2">
      <c r="A1808" s="263"/>
      <c r="B1808" s="82"/>
      <c r="D1808" s="88"/>
      <c r="E1808" s="89"/>
      <c r="G1808" s="264"/>
    </row>
    <row r="1809" spans="1:123" ht="24" customHeight="1" x14ac:dyDescent="0.2">
      <c r="A1809" s="450" t="s">
        <v>506</v>
      </c>
      <c r="B1809" s="451"/>
      <c r="C1809" s="448" t="s">
        <v>0</v>
      </c>
      <c r="D1809" s="448" t="s">
        <v>26</v>
      </c>
      <c r="E1809" s="446" t="s">
        <v>27</v>
      </c>
      <c r="F1809" s="444" t="s">
        <v>28</v>
      </c>
      <c r="G1809" s="444" t="s">
        <v>29</v>
      </c>
    </row>
    <row r="1810" spans="1:123" s="88" customFormat="1" ht="24" customHeight="1" x14ac:dyDescent="0.2">
      <c r="A1810" s="93" t="s">
        <v>507</v>
      </c>
      <c r="B1810" s="93" t="s">
        <v>508</v>
      </c>
      <c r="C1810" s="449"/>
      <c r="D1810" s="449"/>
      <c r="E1810" s="447"/>
      <c r="F1810" s="445"/>
      <c r="G1810" s="445"/>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6"/>
      <c r="B1811" s="94"/>
      <c r="C1811" s="132" t="s">
        <v>603</v>
      </c>
      <c r="D1811" s="95"/>
      <c r="E1811" s="96"/>
      <c r="F1811" s="97"/>
      <c r="G1811" s="267"/>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8">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8">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8">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8">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8">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8">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8">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8">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8">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8">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8">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8">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8">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8">
        <f t="shared" si="545"/>
        <v>0</v>
      </c>
    </row>
    <row r="1826" spans="1:7" ht="24" customHeight="1" x14ac:dyDescent="0.2">
      <c r="A1826" s="269"/>
      <c r="D1826" s="88"/>
      <c r="E1826" s="89"/>
      <c r="F1826" s="255" t="s">
        <v>30</v>
      </c>
      <c r="G1826" s="270">
        <f>SUBTOTAL(9,G1812:G1825)</f>
        <v>0</v>
      </c>
    </row>
    <row r="1827" spans="1:7" ht="24" customHeight="1" x14ac:dyDescent="0.2">
      <c r="A1827" s="269"/>
      <c r="C1827" s="98" t="s">
        <v>604</v>
      </c>
      <c r="D1827" s="88"/>
      <c r="E1827" s="89"/>
      <c r="G1827" s="271"/>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8">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8">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8">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8">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8">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8">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8">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8">
        <f t="shared" si="550"/>
        <v>0</v>
      </c>
    </row>
    <row r="1836" spans="1:7" ht="24" customHeight="1" x14ac:dyDescent="0.2">
      <c r="A1836" s="269"/>
      <c r="D1836" s="88"/>
      <c r="E1836" s="89"/>
      <c r="F1836" s="255" t="s">
        <v>31</v>
      </c>
      <c r="G1836" s="270">
        <f>SUBTOTAL(9,G1828:G1835)</f>
        <v>0</v>
      </c>
    </row>
    <row r="1837" spans="1:7" ht="24" customHeight="1" x14ac:dyDescent="0.2">
      <c r="A1837" s="269"/>
      <c r="C1837" s="98" t="s">
        <v>605</v>
      </c>
      <c r="D1837" s="88"/>
      <c r="E1837" s="89"/>
      <c r="G1837" s="271"/>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8">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8">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8">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8">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8">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8">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8">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8">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8">
        <f t="shared" si="555"/>
        <v>0</v>
      </c>
    </row>
    <row r="1847" spans="1:7" ht="24" customHeight="1" x14ac:dyDescent="0.2">
      <c r="A1847" s="272"/>
      <c r="B1847" s="88"/>
      <c r="D1847" s="88"/>
      <c r="E1847" s="89"/>
      <c r="F1847" s="255" t="s">
        <v>32</v>
      </c>
      <c r="G1847" s="270">
        <f>SUBTOTAL(9,G1838:G1846)</f>
        <v>0</v>
      </c>
    </row>
    <row r="1848" spans="1:7" ht="24" customHeight="1" x14ac:dyDescent="0.2">
      <c r="A1848" s="273"/>
      <c r="B1848" s="88"/>
      <c r="D1848" s="88"/>
      <c r="E1848" s="89"/>
      <c r="G1848" s="271"/>
    </row>
    <row r="1849" spans="1:7" ht="24" customHeight="1" x14ac:dyDescent="0.2">
      <c r="A1849" s="274" t="str">
        <f>B1807</f>
        <v>5.1</v>
      </c>
      <c r="B1849" s="275" t="str">
        <f>C1807</f>
        <v>Cerámico</v>
      </c>
      <c r="C1849" s="95"/>
      <c r="D1849" s="95" t="s">
        <v>33</v>
      </c>
      <c r="E1849" s="96"/>
      <c r="F1849" s="277" t="s">
        <v>34</v>
      </c>
      <c r="G1849" s="276">
        <f>SUBTOTAL(9,G1812:G1848)</f>
        <v>0</v>
      </c>
    </row>
    <row r="1851" spans="1:7" ht="24" customHeight="1" x14ac:dyDescent="0.2">
      <c r="A1851" s="256" t="s">
        <v>36</v>
      </c>
      <c r="B1851" s="257"/>
      <c r="C1851" s="257"/>
      <c r="D1851" s="257"/>
      <c r="E1851" s="257"/>
      <c r="F1851" s="257"/>
      <c r="G1851" s="258"/>
    </row>
    <row r="1852" spans="1:7" ht="24" customHeight="1" x14ac:dyDescent="0.2">
      <c r="A1852" s="259" t="s">
        <v>601</v>
      </c>
      <c r="B1852" s="84" t="str">
        <f>Comitente</f>
        <v>SUBSECRETARIA DE ARQUITECTURA</v>
      </c>
      <c r="C1852" s="80"/>
      <c r="D1852" s="85"/>
      <c r="E1852" s="85"/>
      <c r="F1852" s="86"/>
      <c r="G1852" s="260"/>
    </row>
    <row r="1853" spans="1:7" ht="24" customHeight="1" x14ac:dyDescent="0.2">
      <c r="A1853" s="259" t="s">
        <v>602</v>
      </c>
      <c r="B1853" s="84">
        <f>Contratista</f>
        <v>0</v>
      </c>
      <c r="C1853" s="81"/>
      <c r="D1853" s="81"/>
      <c r="E1853" s="81"/>
      <c r="F1853" s="87"/>
      <c r="G1853" s="261"/>
    </row>
    <row r="1854" spans="1:7" ht="24" customHeight="1" x14ac:dyDescent="0.2">
      <c r="A1854" s="259" t="s">
        <v>23</v>
      </c>
      <c r="B1854" s="84" t="str">
        <f>Obra</f>
        <v>Creacion Primaria Bº Cruce de los Andes</v>
      </c>
      <c r="C1854" s="81"/>
      <c r="D1854" s="81"/>
      <c r="E1854" s="81"/>
      <c r="F1854" s="87" t="s">
        <v>37</v>
      </c>
      <c r="G1854" s="262">
        <f>Fecha_Base</f>
        <v>0</v>
      </c>
    </row>
    <row r="1855" spans="1:7" ht="24" customHeight="1" x14ac:dyDescent="0.2">
      <c r="A1855" s="263" t="s">
        <v>600</v>
      </c>
      <c r="B1855" s="82" t="str">
        <f>Ubicación</f>
        <v>Pocito</v>
      </c>
      <c r="C1855" s="82"/>
      <c r="D1855" s="88"/>
      <c r="E1855" s="89"/>
      <c r="G1855" s="264"/>
    </row>
    <row r="1856" spans="1:7" ht="24" customHeight="1" x14ac:dyDescent="0.2">
      <c r="A1856" s="263" t="s">
        <v>38</v>
      </c>
      <c r="B1856" s="91">
        <f>IFERROR(VALUE(LEFT(B1857,FIND(".",B1857)-1)),"")</f>
        <v>5</v>
      </c>
      <c r="C1856" s="83" t="str">
        <f>IFERROR(VLOOKUP(B1856,Tabla_CyP,2,FALSE),"")</f>
        <v xml:space="preserve"> REVESTIMIENTOS</v>
      </c>
      <c r="E1856" s="89"/>
      <c r="G1856" s="264"/>
    </row>
    <row r="1857" spans="1:123" ht="24" customHeight="1" x14ac:dyDescent="0.2">
      <c r="A1857" s="263" t="s">
        <v>24</v>
      </c>
      <c r="B1857" s="92" t="str">
        <f>IFERROR(VLOOKUP(COUNTIF($A$1:A1857,"ANALISIS DE PRECIOS"),Tabla_NumeroItem,2,FALSE),"")</f>
        <v>5.6</v>
      </c>
      <c r="C1857" s="83" t="str">
        <f>IFERROR(VLOOKUP(B1857,Tabla_CyP,2,FALSE),"")</f>
        <v>Revestimiento Acrílico con color incorporado</v>
      </c>
      <c r="D1857" s="88"/>
      <c r="E1857" s="89"/>
      <c r="F1857" s="87" t="s">
        <v>25</v>
      </c>
      <c r="G1857" s="265" t="str">
        <f>IFERROR(VLOOKUP(B1857,Tabla_CyP,4,FALSE),"")</f>
        <v>m2</v>
      </c>
    </row>
    <row r="1858" spans="1:123" ht="24" customHeight="1" x14ac:dyDescent="0.2">
      <c r="A1858" s="263"/>
      <c r="B1858" s="82"/>
      <c r="D1858" s="88"/>
      <c r="E1858" s="89"/>
      <c r="G1858" s="264"/>
    </row>
    <row r="1859" spans="1:123" ht="24" customHeight="1" x14ac:dyDescent="0.2">
      <c r="A1859" s="450" t="s">
        <v>506</v>
      </c>
      <c r="B1859" s="451"/>
      <c r="C1859" s="448" t="s">
        <v>0</v>
      </c>
      <c r="D1859" s="448" t="s">
        <v>26</v>
      </c>
      <c r="E1859" s="446" t="s">
        <v>27</v>
      </c>
      <c r="F1859" s="444" t="s">
        <v>28</v>
      </c>
      <c r="G1859" s="444" t="s">
        <v>29</v>
      </c>
    </row>
    <row r="1860" spans="1:123" s="88" customFormat="1" ht="24" customHeight="1" x14ac:dyDescent="0.2">
      <c r="A1860" s="93" t="s">
        <v>507</v>
      </c>
      <c r="B1860" s="93" t="s">
        <v>508</v>
      </c>
      <c r="C1860" s="449"/>
      <c r="D1860" s="449"/>
      <c r="E1860" s="447"/>
      <c r="F1860" s="445"/>
      <c r="G1860" s="445"/>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6"/>
      <c r="B1861" s="94"/>
      <c r="C1861" s="132" t="s">
        <v>603</v>
      </c>
      <c r="D1861" s="95"/>
      <c r="E1861" s="96"/>
      <c r="F1861" s="97"/>
      <c r="G1861" s="267"/>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8">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8">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8">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8">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8">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8">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8">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8">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8">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8">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8">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8">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8">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8">
        <f t="shared" si="560"/>
        <v>0</v>
      </c>
    </row>
    <row r="1876" spans="1:7" ht="24" customHeight="1" x14ac:dyDescent="0.2">
      <c r="A1876" s="269"/>
      <c r="D1876" s="88"/>
      <c r="E1876" s="89"/>
      <c r="F1876" s="255" t="s">
        <v>30</v>
      </c>
      <c r="G1876" s="270">
        <f>SUBTOTAL(9,G1862:G1875)</f>
        <v>0</v>
      </c>
    </row>
    <row r="1877" spans="1:7" ht="24" customHeight="1" x14ac:dyDescent="0.2">
      <c r="A1877" s="269"/>
      <c r="C1877" s="98" t="s">
        <v>604</v>
      </c>
      <c r="D1877" s="88"/>
      <c r="E1877" s="89"/>
      <c r="G1877" s="271"/>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8">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8">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8">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8">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8">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8">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8">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8">
        <f t="shared" si="565"/>
        <v>0</v>
      </c>
    </row>
    <row r="1886" spans="1:7" ht="24" customHeight="1" x14ac:dyDescent="0.2">
      <c r="A1886" s="269"/>
      <c r="D1886" s="88"/>
      <c r="E1886" s="89"/>
      <c r="F1886" s="255" t="s">
        <v>31</v>
      </c>
      <c r="G1886" s="270">
        <f>SUBTOTAL(9,G1878:G1885)</f>
        <v>0</v>
      </c>
    </row>
    <row r="1887" spans="1:7" ht="24" customHeight="1" x14ac:dyDescent="0.2">
      <c r="A1887" s="269"/>
      <c r="C1887" s="98" t="s">
        <v>605</v>
      </c>
      <c r="D1887" s="88"/>
      <c r="E1887" s="89"/>
      <c r="G1887" s="271"/>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8">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8">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8">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8">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8">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8">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8">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8">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8">
        <f t="shared" si="570"/>
        <v>0</v>
      </c>
    </row>
    <row r="1897" spans="1:7" ht="24" customHeight="1" x14ac:dyDescent="0.2">
      <c r="A1897" s="272"/>
      <c r="B1897" s="88"/>
      <c r="D1897" s="88"/>
      <c r="E1897" s="89"/>
      <c r="F1897" s="255" t="s">
        <v>32</v>
      </c>
      <c r="G1897" s="270">
        <f>SUBTOTAL(9,G1888:G1896)</f>
        <v>0</v>
      </c>
    </row>
    <row r="1898" spans="1:7" ht="24" customHeight="1" x14ac:dyDescent="0.2">
      <c r="A1898" s="273"/>
      <c r="B1898" s="88"/>
      <c r="D1898" s="88"/>
      <c r="E1898" s="89"/>
      <c r="G1898" s="271"/>
    </row>
    <row r="1899" spans="1:7" ht="24" customHeight="1" x14ac:dyDescent="0.2">
      <c r="A1899" s="274" t="str">
        <f>B1857</f>
        <v>5.6</v>
      </c>
      <c r="B1899" s="275" t="str">
        <f>C1857</f>
        <v>Revestimiento Acrílico con color incorporado</v>
      </c>
      <c r="C1899" s="95"/>
      <c r="D1899" s="95" t="s">
        <v>33</v>
      </c>
      <c r="E1899" s="96"/>
      <c r="F1899" s="277" t="s">
        <v>34</v>
      </c>
      <c r="G1899" s="276">
        <f>SUBTOTAL(9,G1862:G1898)</f>
        <v>0</v>
      </c>
    </row>
    <row r="1901" spans="1:7" ht="24" customHeight="1" x14ac:dyDescent="0.2">
      <c r="A1901" s="256" t="s">
        <v>36</v>
      </c>
      <c r="B1901" s="257"/>
      <c r="C1901" s="257"/>
      <c r="D1901" s="257"/>
      <c r="E1901" s="257"/>
      <c r="F1901" s="257"/>
      <c r="G1901" s="258"/>
    </row>
    <row r="1902" spans="1:7" ht="24" customHeight="1" x14ac:dyDescent="0.2">
      <c r="A1902" s="259" t="s">
        <v>601</v>
      </c>
      <c r="B1902" s="84" t="str">
        <f>Comitente</f>
        <v>SUBSECRETARIA DE ARQUITECTURA</v>
      </c>
      <c r="C1902" s="80"/>
      <c r="D1902" s="85"/>
      <c r="E1902" s="85"/>
      <c r="F1902" s="86"/>
      <c r="G1902" s="260"/>
    </row>
    <row r="1903" spans="1:7" ht="24" customHeight="1" x14ac:dyDescent="0.2">
      <c r="A1903" s="259" t="s">
        <v>602</v>
      </c>
      <c r="B1903" s="84">
        <f>Contratista</f>
        <v>0</v>
      </c>
      <c r="C1903" s="81"/>
      <c r="D1903" s="81"/>
      <c r="E1903" s="81"/>
      <c r="F1903" s="87"/>
      <c r="G1903" s="261"/>
    </row>
    <row r="1904" spans="1:7" ht="24" customHeight="1" x14ac:dyDescent="0.2">
      <c r="A1904" s="259" t="s">
        <v>23</v>
      </c>
      <c r="B1904" s="84" t="str">
        <f>Obra</f>
        <v>Creacion Primaria Bº Cruce de los Andes</v>
      </c>
      <c r="C1904" s="81"/>
      <c r="D1904" s="81"/>
      <c r="E1904" s="81"/>
      <c r="F1904" s="87" t="s">
        <v>37</v>
      </c>
      <c r="G1904" s="262">
        <f>Fecha_Base</f>
        <v>0</v>
      </c>
    </row>
    <row r="1905" spans="1:123" ht="24" customHeight="1" x14ac:dyDescent="0.2">
      <c r="A1905" s="263" t="s">
        <v>600</v>
      </c>
      <c r="B1905" s="82" t="str">
        <f>Ubicación</f>
        <v>Pocito</v>
      </c>
      <c r="C1905" s="82"/>
      <c r="D1905" s="88"/>
      <c r="E1905" s="89"/>
      <c r="G1905" s="264"/>
    </row>
    <row r="1906" spans="1:123" ht="24" customHeight="1" x14ac:dyDescent="0.2">
      <c r="A1906" s="263" t="s">
        <v>38</v>
      </c>
      <c r="B1906" s="91">
        <f>IFERROR(VALUE(LEFT(B1907,FIND(".",B1907)-1)),"")</f>
        <v>6</v>
      </c>
      <c r="C1906" s="83" t="str">
        <f>IFERROR(VLOOKUP(B1906,Tabla_CyP,2,FALSE),"")</f>
        <v xml:space="preserve"> PISOS Y ZÓCALOS</v>
      </c>
      <c r="E1906" s="89"/>
      <c r="G1906" s="264"/>
    </row>
    <row r="1907" spans="1:123" ht="24" customHeight="1" x14ac:dyDescent="0.2">
      <c r="A1907" s="263" t="s">
        <v>24</v>
      </c>
      <c r="B1907" s="92" t="str">
        <f>IFERROR(VLOOKUP(COUNTIF($A$1:A1907,"ANALISIS DE PRECIOS"),Tabla_NumeroItem,2,FALSE),"")</f>
        <v>6.1.1</v>
      </c>
      <c r="C1907" s="83" t="str">
        <f>IFERROR(VLOOKUP(B1907,Tabla_CyP,2,FALSE),"")</f>
        <v>De hormigón</v>
      </c>
      <c r="D1907" s="88"/>
      <c r="E1907" s="89"/>
      <c r="F1907" s="87" t="s">
        <v>25</v>
      </c>
      <c r="G1907" s="265" t="str">
        <f>IFERROR(VLOOKUP(B1907,Tabla_CyP,4,FALSE),"")</f>
        <v>m2</v>
      </c>
    </row>
    <row r="1908" spans="1:123" ht="24" customHeight="1" x14ac:dyDescent="0.2">
      <c r="A1908" s="263"/>
      <c r="B1908" s="82"/>
      <c r="D1908" s="88"/>
      <c r="E1908" s="89"/>
      <c r="G1908" s="264"/>
    </row>
    <row r="1909" spans="1:123" ht="24" customHeight="1" x14ac:dyDescent="0.2">
      <c r="A1909" s="450" t="s">
        <v>506</v>
      </c>
      <c r="B1909" s="451"/>
      <c r="C1909" s="448" t="s">
        <v>0</v>
      </c>
      <c r="D1909" s="448" t="s">
        <v>26</v>
      </c>
      <c r="E1909" s="446" t="s">
        <v>27</v>
      </c>
      <c r="F1909" s="444" t="s">
        <v>28</v>
      </c>
      <c r="G1909" s="444" t="s">
        <v>29</v>
      </c>
    </row>
    <row r="1910" spans="1:123" s="88" customFormat="1" ht="24" customHeight="1" x14ac:dyDescent="0.2">
      <c r="A1910" s="93" t="s">
        <v>507</v>
      </c>
      <c r="B1910" s="93" t="s">
        <v>508</v>
      </c>
      <c r="C1910" s="449"/>
      <c r="D1910" s="449"/>
      <c r="E1910" s="447"/>
      <c r="F1910" s="445"/>
      <c r="G1910" s="445"/>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6"/>
      <c r="B1911" s="94"/>
      <c r="C1911" s="132" t="s">
        <v>603</v>
      </c>
      <c r="D1911" s="95"/>
      <c r="E1911" s="96"/>
      <c r="F1911" s="97"/>
      <c r="G1911" s="267"/>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8">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8">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8">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8">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8">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8">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8">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8">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8">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8">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8">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8">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8">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8">
        <f t="shared" si="575"/>
        <v>0</v>
      </c>
    </row>
    <row r="1926" spans="1:7" ht="24" customHeight="1" x14ac:dyDescent="0.2">
      <c r="A1926" s="269"/>
      <c r="D1926" s="88"/>
      <c r="E1926" s="89"/>
      <c r="F1926" s="255" t="s">
        <v>30</v>
      </c>
      <c r="G1926" s="270">
        <f>SUBTOTAL(9,G1912:G1925)</f>
        <v>0</v>
      </c>
    </row>
    <row r="1927" spans="1:7" ht="24" customHeight="1" x14ac:dyDescent="0.2">
      <c r="A1927" s="269"/>
      <c r="C1927" s="98" t="s">
        <v>604</v>
      </c>
      <c r="D1927" s="88"/>
      <c r="E1927" s="89"/>
      <c r="G1927" s="271"/>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8">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8">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8">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8">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8">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8">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8">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8">
        <f t="shared" si="580"/>
        <v>0</v>
      </c>
    </row>
    <row r="1936" spans="1:7" ht="24" customHeight="1" x14ac:dyDescent="0.2">
      <c r="A1936" s="269"/>
      <c r="D1936" s="88"/>
      <c r="E1936" s="89"/>
      <c r="F1936" s="255" t="s">
        <v>31</v>
      </c>
      <c r="G1936" s="270">
        <f>SUBTOTAL(9,G1928:G1935)</f>
        <v>0</v>
      </c>
    </row>
    <row r="1937" spans="1:7" ht="24" customHeight="1" x14ac:dyDescent="0.2">
      <c r="A1937" s="269"/>
      <c r="C1937" s="98" t="s">
        <v>605</v>
      </c>
      <c r="D1937" s="88"/>
      <c r="E1937" s="89"/>
      <c r="G1937" s="271"/>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8">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8">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8">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8">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8">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8">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8">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8">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8">
        <f t="shared" si="585"/>
        <v>0</v>
      </c>
    </row>
    <row r="1947" spans="1:7" ht="24" customHeight="1" x14ac:dyDescent="0.2">
      <c r="A1947" s="272"/>
      <c r="B1947" s="88"/>
      <c r="D1947" s="88"/>
      <c r="E1947" s="89"/>
      <c r="F1947" s="255" t="s">
        <v>32</v>
      </c>
      <c r="G1947" s="270">
        <f>SUBTOTAL(9,G1938:G1946)</f>
        <v>0</v>
      </c>
    </row>
    <row r="1948" spans="1:7" ht="24" customHeight="1" x14ac:dyDescent="0.2">
      <c r="A1948" s="273"/>
      <c r="B1948" s="88"/>
      <c r="D1948" s="88"/>
      <c r="E1948" s="89"/>
      <c r="G1948" s="271"/>
    </row>
    <row r="1949" spans="1:7" ht="24" customHeight="1" x14ac:dyDescent="0.2">
      <c r="A1949" s="274" t="str">
        <f>B1907</f>
        <v>6.1.1</v>
      </c>
      <c r="B1949" s="275" t="str">
        <f>C1907</f>
        <v>De hormigón</v>
      </c>
      <c r="C1949" s="95"/>
      <c r="D1949" s="95" t="s">
        <v>33</v>
      </c>
      <c r="E1949" s="96"/>
      <c r="F1949" s="277" t="s">
        <v>34</v>
      </c>
      <c r="G1949" s="276">
        <f>SUBTOTAL(9,G1912:G1948)</f>
        <v>0</v>
      </c>
    </row>
    <row r="1951" spans="1:7" ht="24" customHeight="1" x14ac:dyDescent="0.2">
      <c r="A1951" s="256" t="s">
        <v>36</v>
      </c>
      <c r="B1951" s="257"/>
      <c r="C1951" s="257"/>
      <c r="D1951" s="257"/>
      <c r="E1951" s="257"/>
      <c r="F1951" s="257"/>
      <c r="G1951" s="258"/>
    </row>
    <row r="1952" spans="1:7" ht="24" customHeight="1" x14ac:dyDescent="0.2">
      <c r="A1952" s="259" t="s">
        <v>601</v>
      </c>
      <c r="B1952" s="84" t="str">
        <f>Comitente</f>
        <v>SUBSECRETARIA DE ARQUITECTURA</v>
      </c>
      <c r="C1952" s="80"/>
      <c r="D1952" s="85"/>
      <c r="E1952" s="85"/>
      <c r="F1952" s="86"/>
      <c r="G1952" s="260"/>
    </row>
    <row r="1953" spans="1:123" ht="24" customHeight="1" x14ac:dyDescent="0.2">
      <c r="A1953" s="259" t="s">
        <v>602</v>
      </c>
      <c r="B1953" s="84">
        <f>Contratista</f>
        <v>0</v>
      </c>
      <c r="C1953" s="81"/>
      <c r="D1953" s="81"/>
      <c r="E1953" s="81"/>
      <c r="F1953" s="87"/>
      <c r="G1953" s="261"/>
    </row>
    <row r="1954" spans="1:123" ht="24" customHeight="1" x14ac:dyDescent="0.2">
      <c r="A1954" s="259" t="s">
        <v>23</v>
      </c>
      <c r="B1954" s="84" t="str">
        <f>Obra</f>
        <v>Creacion Primaria Bº Cruce de los Andes</v>
      </c>
      <c r="C1954" s="81"/>
      <c r="D1954" s="81"/>
      <c r="E1954" s="81"/>
      <c r="F1954" s="87" t="s">
        <v>37</v>
      </c>
      <c r="G1954" s="262">
        <f>Fecha_Base</f>
        <v>0</v>
      </c>
    </row>
    <row r="1955" spans="1:123" ht="24" customHeight="1" x14ac:dyDescent="0.2">
      <c r="A1955" s="263" t="s">
        <v>600</v>
      </c>
      <c r="B1955" s="82" t="str">
        <f>Ubicación</f>
        <v>Pocito</v>
      </c>
      <c r="C1955" s="82"/>
      <c r="D1955" s="88"/>
      <c r="E1955" s="89"/>
      <c r="G1955" s="264"/>
    </row>
    <row r="1956" spans="1:123" ht="24" customHeight="1" x14ac:dyDescent="0.2">
      <c r="A1956" s="263" t="s">
        <v>38</v>
      </c>
      <c r="B1956" s="91">
        <f>IFERROR(VALUE(LEFT(B1957,FIND(".",B1957)-1)),"")</f>
        <v>6</v>
      </c>
      <c r="C1956" s="83" t="str">
        <f>IFERROR(VLOOKUP(B1956,Tabla_CyP,2,FALSE),"")</f>
        <v xml:space="preserve"> PISOS Y ZÓCALOS</v>
      </c>
      <c r="E1956" s="89"/>
      <c r="G1956" s="264"/>
    </row>
    <row r="1957" spans="1:123" ht="24" customHeight="1" x14ac:dyDescent="0.2">
      <c r="A1957" s="263" t="s">
        <v>24</v>
      </c>
      <c r="B1957" s="92" t="str">
        <f>IFERROR(VLOOKUP(COUNTIF($A$1:A1957,"ANALISIS DE PRECIOS"),Tabla_NumeroItem,2,FALSE),"")</f>
        <v>6.1.2</v>
      </c>
      <c r="C1957" s="83" t="str">
        <f>IFERROR(VLOOKUP(B1957,Tabla_CyP,2,FALSE),"")</f>
        <v>Pisos de mosaico granítico (0,33 x 0,33)</v>
      </c>
      <c r="D1957" s="88"/>
      <c r="E1957" s="89"/>
      <c r="F1957" s="87" t="s">
        <v>25</v>
      </c>
      <c r="G1957" s="265" t="str">
        <f>IFERROR(VLOOKUP(B1957,Tabla_CyP,4,FALSE),"")</f>
        <v>m2</v>
      </c>
    </row>
    <row r="1958" spans="1:123" ht="24" customHeight="1" x14ac:dyDescent="0.2">
      <c r="A1958" s="263"/>
      <c r="B1958" s="82"/>
      <c r="D1958" s="88"/>
      <c r="E1958" s="89"/>
      <c r="G1958" s="264"/>
    </row>
    <row r="1959" spans="1:123" ht="24" customHeight="1" x14ac:dyDescent="0.2">
      <c r="A1959" s="450" t="s">
        <v>506</v>
      </c>
      <c r="B1959" s="451"/>
      <c r="C1959" s="448" t="s">
        <v>0</v>
      </c>
      <c r="D1959" s="448" t="s">
        <v>26</v>
      </c>
      <c r="E1959" s="446" t="s">
        <v>27</v>
      </c>
      <c r="F1959" s="444" t="s">
        <v>28</v>
      </c>
      <c r="G1959" s="444" t="s">
        <v>29</v>
      </c>
    </row>
    <row r="1960" spans="1:123" s="88" customFormat="1" ht="24" customHeight="1" x14ac:dyDescent="0.2">
      <c r="A1960" s="93" t="s">
        <v>507</v>
      </c>
      <c r="B1960" s="93" t="s">
        <v>508</v>
      </c>
      <c r="C1960" s="449"/>
      <c r="D1960" s="449"/>
      <c r="E1960" s="447"/>
      <c r="F1960" s="445"/>
      <c r="G1960" s="445"/>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6"/>
      <c r="B1961" s="94"/>
      <c r="C1961" s="132" t="s">
        <v>603</v>
      </c>
      <c r="D1961" s="95"/>
      <c r="E1961" s="96"/>
      <c r="F1961" s="97"/>
      <c r="G1961" s="267"/>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8">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8">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8">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8">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8">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8">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8">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8">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8">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8">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8">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8">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8">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8">
        <f t="shared" si="590"/>
        <v>0</v>
      </c>
    </row>
    <row r="1976" spans="1:7" ht="24" customHeight="1" x14ac:dyDescent="0.2">
      <c r="A1976" s="269"/>
      <c r="D1976" s="88"/>
      <c r="E1976" s="89"/>
      <c r="F1976" s="255" t="s">
        <v>30</v>
      </c>
      <c r="G1976" s="270">
        <f>SUBTOTAL(9,G1962:G1975)</f>
        <v>0</v>
      </c>
    </row>
    <row r="1977" spans="1:7" ht="24" customHeight="1" x14ac:dyDescent="0.2">
      <c r="A1977" s="269"/>
      <c r="C1977" s="98" t="s">
        <v>604</v>
      </c>
      <c r="D1977" s="88"/>
      <c r="E1977" s="89"/>
      <c r="G1977" s="271"/>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8">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8">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8">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8">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8">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8">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8">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8">
        <f t="shared" si="595"/>
        <v>0</v>
      </c>
    </row>
    <row r="1986" spans="1:7" ht="24" customHeight="1" x14ac:dyDescent="0.2">
      <c r="A1986" s="269"/>
      <c r="D1986" s="88"/>
      <c r="E1986" s="89"/>
      <c r="F1986" s="255" t="s">
        <v>31</v>
      </c>
      <c r="G1986" s="270">
        <f>SUBTOTAL(9,G1978:G1985)</f>
        <v>0</v>
      </c>
    </row>
    <row r="1987" spans="1:7" ht="24" customHeight="1" x14ac:dyDescent="0.2">
      <c r="A1987" s="269"/>
      <c r="C1987" s="98" t="s">
        <v>605</v>
      </c>
      <c r="D1987" s="88"/>
      <c r="E1987" s="89"/>
      <c r="G1987" s="271"/>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8">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8">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8">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8">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8">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8">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8">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8">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8">
        <f t="shared" si="600"/>
        <v>0</v>
      </c>
    </row>
    <row r="1997" spans="1:7" ht="24" customHeight="1" x14ac:dyDescent="0.2">
      <c r="A1997" s="272"/>
      <c r="B1997" s="88"/>
      <c r="D1997" s="88"/>
      <c r="E1997" s="89"/>
      <c r="F1997" s="255" t="s">
        <v>32</v>
      </c>
      <c r="G1997" s="270">
        <f>SUBTOTAL(9,G1988:G1996)</f>
        <v>0</v>
      </c>
    </row>
    <row r="1998" spans="1:7" ht="24" customHeight="1" x14ac:dyDescent="0.2">
      <c r="A1998" s="273"/>
      <c r="B1998" s="88"/>
      <c r="D1998" s="88"/>
      <c r="E1998" s="89"/>
      <c r="G1998" s="271"/>
    </row>
    <row r="1999" spans="1:7" ht="24" customHeight="1" x14ac:dyDescent="0.2">
      <c r="A1999" s="274" t="str">
        <f>B1957</f>
        <v>6.1.2</v>
      </c>
      <c r="B1999" s="275" t="str">
        <f>C1957</f>
        <v>Pisos de mosaico granítico (0,33 x 0,33)</v>
      </c>
      <c r="C1999" s="95"/>
      <c r="D1999" s="95" t="s">
        <v>33</v>
      </c>
      <c r="E1999" s="96"/>
      <c r="F1999" s="277" t="s">
        <v>34</v>
      </c>
      <c r="G1999" s="276">
        <f>SUBTOTAL(9,G1962:G1998)</f>
        <v>0</v>
      </c>
    </row>
    <row r="2001" spans="1:123" ht="24" customHeight="1" x14ac:dyDescent="0.2">
      <c r="A2001" s="256" t="s">
        <v>36</v>
      </c>
      <c r="B2001" s="257"/>
      <c r="C2001" s="257"/>
      <c r="D2001" s="257"/>
      <c r="E2001" s="257"/>
      <c r="F2001" s="257"/>
      <c r="G2001" s="258"/>
    </row>
    <row r="2002" spans="1:123" ht="24" customHeight="1" x14ac:dyDescent="0.2">
      <c r="A2002" s="259" t="s">
        <v>601</v>
      </c>
      <c r="B2002" s="84" t="str">
        <f>Comitente</f>
        <v>SUBSECRETARIA DE ARQUITECTURA</v>
      </c>
      <c r="C2002" s="80"/>
      <c r="D2002" s="85"/>
      <c r="E2002" s="85"/>
      <c r="F2002" s="86"/>
      <c r="G2002" s="260"/>
    </row>
    <row r="2003" spans="1:123" ht="24" customHeight="1" x14ac:dyDescent="0.2">
      <c r="A2003" s="259" t="s">
        <v>602</v>
      </c>
      <c r="B2003" s="84">
        <f>Contratista</f>
        <v>0</v>
      </c>
      <c r="C2003" s="81"/>
      <c r="D2003" s="81"/>
      <c r="E2003" s="81"/>
      <c r="F2003" s="87"/>
      <c r="G2003" s="261"/>
    </row>
    <row r="2004" spans="1:123" ht="24" customHeight="1" x14ac:dyDescent="0.2">
      <c r="A2004" s="259" t="s">
        <v>23</v>
      </c>
      <c r="B2004" s="84" t="str">
        <f>Obra</f>
        <v>Creacion Primaria Bº Cruce de los Andes</v>
      </c>
      <c r="C2004" s="81"/>
      <c r="D2004" s="81"/>
      <c r="E2004" s="81"/>
      <c r="F2004" s="87" t="s">
        <v>37</v>
      </c>
      <c r="G2004" s="262">
        <f>Fecha_Base</f>
        <v>0</v>
      </c>
    </row>
    <row r="2005" spans="1:123" ht="24" customHeight="1" x14ac:dyDescent="0.2">
      <c r="A2005" s="263" t="s">
        <v>600</v>
      </c>
      <c r="B2005" s="82" t="str">
        <f>Ubicación</f>
        <v>Pocito</v>
      </c>
      <c r="C2005" s="82"/>
      <c r="D2005" s="88"/>
      <c r="E2005" s="89"/>
      <c r="G2005" s="264"/>
    </row>
    <row r="2006" spans="1:123" ht="24" customHeight="1" x14ac:dyDescent="0.2">
      <c r="A2006" s="263" t="s">
        <v>38</v>
      </c>
      <c r="B2006" s="91">
        <f>IFERROR(VALUE(LEFT(B2007,FIND(".",B2007)-1)),"")</f>
        <v>6</v>
      </c>
      <c r="C2006" s="83" t="str">
        <f>IFERROR(VLOOKUP(B2006,Tabla_CyP,2,FALSE),"")</f>
        <v xml:space="preserve"> PISOS Y ZÓCALOS</v>
      </c>
      <c r="E2006" s="89"/>
      <c r="G2006" s="264"/>
    </row>
    <row r="2007" spans="1:123" ht="24" customHeight="1" x14ac:dyDescent="0.2">
      <c r="A2007" s="263" t="s">
        <v>24</v>
      </c>
      <c r="B2007" s="92" t="str">
        <f>IFERROR(VLOOKUP(COUNTIF($A$1:A2007,"ANALISIS DE PRECIOS"),Tabla_NumeroItem,2,FALSE),"")</f>
        <v>6.1.7</v>
      </c>
      <c r="C2007" s="83" t="str">
        <f>IFERROR(VLOOKUP(B2007,Tabla_CyP,2,FALSE),"")</f>
        <v>Zócalos graníticos (0,07x0,30)</v>
      </c>
      <c r="D2007" s="88"/>
      <c r="E2007" s="89"/>
      <c r="F2007" s="87" t="s">
        <v>25</v>
      </c>
      <c r="G2007" s="265" t="str">
        <f>IFERROR(VLOOKUP(B2007,Tabla_CyP,4,FALSE),"")</f>
        <v>ml</v>
      </c>
    </row>
    <row r="2008" spans="1:123" ht="24" customHeight="1" x14ac:dyDescent="0.2">
      <c r="A2008" s="263"/>
      <c r="B2008" s="82"/>
      <c r="D2008" s="88"/>
      <c r="E2008" s="89"/>
      <c r="G2008" s="264"/>
    </row>
    <row r="2009" spans="1:123" ht="24" customHeight="1" x14ac:dyDescent="0.2">
      <c r="A2009" s="450" t="s">
        <v>506</v>
      </c>
      <c r="B2009" s="451"/>
      <c r="C2009" s="448" t="s">
        <v>0</v>
      </c>
      <c r="D2009" s="448" t="s">
        <v>26</v>
      </c>
      <c r="E2009" s="446" t="s">
        <v>27</v>
      </c>
      <c r="F2009" s="444" t="s">
        <v>28</v>
      </c>
      <c r="G2009" s="444" t="s">
        <v>29</v>
      </c>
    </row>
    <row r="2010" spans="1:123" s="88" customFormat="1" ht="24" customHeight="1" x14ac:dyDescent="0.2">
      <c r="A2010" s="93" t="s">
        <v>507</v>
      </c>
      <c r="B2010" s="93" t="s">
        <v>508</v>
      </c>
      <c r="C2010" s="449"/>
      <c r="D2010" s="449"/>
      <c r="E2010" s="447"/>
      <c r="F2010" s="445"/>
      <c r="G2010" s="445"/>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6"/>
      <c r="B2011" s="94"/>
      <c r="C2011" s="132" t="s">
        <v>603</v>
      </c>
      <c r="D2011" s="95"/>
      <c r="E2011" s="96"/>
      <c r="F2011" s="97"/>
      <c r="G2011" s="267"/>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8">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8">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8">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8">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8">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8">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8">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8">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8">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8">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8">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8">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8">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8">
        <f t="shared" si="605"/>
        <v>0</v>
      </c>
    </row>
    <row r="2026" spans="1:7" ht="24" customHeight="1" x14ac:dyDescent="0.2">
      <c r="A2026" s="269"/>
      <c r="D2026" s="88"/>
      <c r="E2026" s="89"/>
      <c r="F2026" s="255" t="s">
        <v>30</v>
      </c>
      <c r="G2026" s="270">
        <f>SUBTOTAL(9,G2012:G2025)</f>
        <v>0</v>
      </c>
    </row>
    <row r="2027" spans="1:7" ht="24" customHeight="1" x14ac:dyDescent="0.2">
      <c r="A2027" s="269"/>
      <c r="C2027" s="98" t="s">
        <v>604</v>
      </c>
      <c r="D2027" s="88"/>
      <c r="E2027" s="89"/>
      <c r="G2027" s="271"/>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8">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8">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8">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8">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8">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8">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8">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8">
        <f t="shared" si="610"/>
        <v>0</v>
      </c>
    </row>
    <row r="2036" spans="1:7" ht="24" customHeight="1" x14ac:dyDescent="0.2">
      <c r="A2036" s="269"/>
      <c r="D2036" s="88"/>
      <c r="E2036" s="89"/>
      <c r="F2036" s="255" t="s">
        <v>31</v>
      </c>
      <c r="G2036" s="270">
        <f>SUBTOTAL(9,G2028:G2035)</f>
        <v>0</v>
      </c>
    </row>
    <row r="2037" spans="1:7" ht="24" customHeight="1" x14ac:dyDescent="0.2">
      <c r="A2037" s="269"/>
      <c r="C2037" s="98" t="s">
        <v>605</v>
      </c>
      <c r="D2037" s="88"/>
      <c r="E2037" s="89"/>
      <c r="G2037" s="271"/>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8">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8">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8">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8">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8">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8">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8">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8">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8">
        <f t="shared" si="615"/>
        <v>0</v>
      </c>
    </row>
    <row r="2047" spans="1:7" ht="24" customHeight="1" x14ac:dyDescent="0.2">
      <c r="A2047" s="272"/>
      <c r="B2047" s="88"/>
      <c r="D2047" s="88"/>
      <c r="E2047" s="89"/>
      <c r="F2047" s="255" t="s">
        <v>32</v>
      </c>
      <c r="G2047" s="270">
        <f>SUBTOTAL(9,G2038:G2046)</f>
        <v>0</v>
      </c>
    </row>
    <row r="2048" spans="1:7" ht="24" customHeight="1" x14ac:dyDescent="0.2">
      <c r="A2048" s="273"/>
      <c r="B2048" s="88"/>
      <c r="D2048" s="88"/>
      <c r="E2048" s="89"/>
      <c r="G2048" s="271"/>
    </row>
    <row r="2049" spans="1:123" ht="24" customHeight="1" x14ac:dyDescent="0.2">
      <c r="A2049" s="274" t="str">
        <f>B2007</f>
        <v>6.1.7</v>
      </c>
      <c r="B2049" s="275" t="str">
        <f>C2007</f>
        <v>Zócalos graníticos (0,07x0,30)</v>
      </c>
      <c r="C2049" s="95"/>
      <c r="D2049" s="95" t="s">
        <v>33</v>
      </c>
      <c r="E2049" s="96"/>
      <c r="F2049" s="277" t="s">
        <v>34</v>
      </c>
      <c r="G2049" s="276">
        <f>SUBTOTAL(9,G2012:G2048)</f>
        <v>0</v>
      </c>
    </row>
    <row r="2051" spans="1:123" ht="24" customHeight="1" x14ac:dyDescent="0.2">
      <c r="A2051" s="256" t="s">
        <v>36</v>
      </c>
      <c r="B2051" s="257"/>
      <c r="C2051" s="257"/>
      <c r="D2051" s="257"/>
      <c r="E2051" s="257"/>
      <c r="F2051" s="257"/>
      <c r="G2051" s="258"/>
    </row>
    <row r="2052" spans="1:123" ht="24" customHeight="1" x14ac:dyDescent="0.2">
      <c r="A2052" s="259" t="s">
        <v>601</v>
      </c>
      <c r="B2052" s="84" t="str">
        <f>Comitente</f>
        <v>SUBSECRETARIA DE ARQUITECTURA</v>
      </c>
      <c r="C2052" s="80"/>
      <c r="D2052" s="85"/>
      <c r="E2052" s="85"/>
      <c r="F2052" s="86"/>
      <c r="G2052" s="260"/>
    </row>
    <row r="2053" spans="1:123" ht="24" customHeight="1" x14ac:dyDescent="0.2">
      <c r="A2053" s="259" t="s">
        <v>602</v>
      </c>
      <c r="B2053" s="84">
        <f>Contratista</f>
        <v>0</v>
      </c>
      <c r="C2053" s="81"/>
      <c r="D2053" s="81"/>
      <c r="E2053" s="81"/>
      <c r="F2053" s="87"/>
      <c r="G2053" s="261"/>
    </row>
    <row r="2054" spans="1:123" ht="24" customHeight="1" x14ac:dyDescent="0.2">
      <c r="A2054" s="259" t="s">
        <v>23</v>
      </c>
      <c r="B2054" s="84" t="str">
        <f>Obra</f>
        <v>Creacion Primaria Bº Cruce de los Andes</v>
      </c>
      <c r="C2054" s="81"/>
      <c r="D2054" s="81"/>
      <c r="E2054" s="81"/>
      <c r="F2054" s="87" t="s">
        <v>37</v>
      </c>
      <c r="G2054" s="262">
        <f>Fecha_Base</f>
        <v>0</v>
      </c>
    </row>
    <row r="2055" spans="1:123" ht="24" customHeight="1" x14ac:dyDescent="0.2">
      <c r="A2055" s="263" t="s">
        <v>600</v>
      </c>
      <c r="B2055" s="82" t="str">
        <f>Ubicación</f>
        <v>Pocito</v>
      </c>
      <c r="C2055" s="82"/>
      <c r="D2055" s="88"/>
      <c r="E2055" s="89"/>
      <c r="G2055" s="264"/>
    </row>
    <row r="2056" spans="1:123" ht="24" customHeight="1" x14ac:dyDescent="0.2">
      <c r="A2056" s="263" t="s">
        <v>38</v>
      </c>
      <c r="B2056" s="91">
        <f>IFERROR(VALUE(LEFT(B2057,FIND(".",B2057)-1)),"")</f>
        <v>6</v>
      </c>
      <c r="C2056" s="83" t="str">
        <f>IFERROR(VLOOKUP(B2056,Tabla_CyP,2,FALSE),"")</f>
        <v xml:space="preserve"> PISOS Y ZÓCALOS</v>
      </c>
      <c r="E2056" s="89"/>
      <c r="G2056" s="264"/>
    </row>
    <row r="2057" spans="1:123" ht="24" customHeight="1" x14ac:dyDescent="0.2">
      <c r="A2057" s="263" t="s">
        <v>24</v>
      </c>
      <c r="B2057" s="92" t="str">
        <f>IFERROR(VLOOKUP(COUNTIF($A$1:A2057,"ANALISIS DE PRECIOS"),Tabla_NumeroItem,2,FALSE),"")</f>
        <v>6.1.10</v>
      </c>
      <c r="C2057" s="83" t="str">
        <f>IFERROR(VLOOKUP(B2057,Tabla_CyP,2,FALSE),"")</f>
        <v>Zócalo cementicio</v>
      </c>
      <c r="D2057" s="88"/>
      <c r="E2057" s="89"/>
      <c r="F2057" s="87" t="s">
        <v>25</v>
      </c>
      <c r="G2057" s="265" t="str">
        <f>IFERROR(VLOOKUP(B2057,Tabla_CyP,4,FALSE),"")</f>
        <v>ml</v>
      </c>
    </row>
    <row r="2058" spans="1:123" ht="24" customHeight="1" x14ac:dyDescent="0.2">
      <c r="A2058" s="263"/>
      <c r="B2058" s="82"/>
      <c r="D2058" s="88"/>
      <c r="E2058" s="89"/>
      <c r="G2058" s="264"/>
    </row>
    <row r="2059" spans="1:123" ht="24" customHeight="1" x14ac:dyDescent="0.2">
      <c r="A2059" s="450" t="s">
        <v>506</v>
      </c>
      <c r="B2059" s="451"/>
      <c r="C2059" s="448" t="s">
        <v>0</v>
      </c>
      <c r="D2059" s="448" t="s">
        <v>26</v>
      </c>
      <c r="E2059" s="446" t="s">
        <v>27</v>
      </c>
      <c r="F2059" s="444" t="s">
        <v>28</v>
      </c>
      <c r="G2059" s="444" t="s">
        <v>29</v>
      </c>
    </row>
    <row r="2060" spans="1:123" s="88" customFormat="1" ht="24" customHeight="1" x14ac:dyDescent="0.2">
      <c r="A2060" s="93" t="s">
        <v>507</v>
      </c>
      <c r="B2060" s="93" t="s">
        <v>508</v>
      </c>
      <c r="C2060" s="449"/>
      <c r="D2060" s="449"/>
      <c r="E2060" s="447"/>
      <c r="F2060" s="445"/>
      <c r="G2060" s="445"/>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6"/>
      <c r="B2061" s="94"/>
      <c r="C2061" s="132" t="s">
        <v>603</v>
      </c>
      <c r="D2061" s="95"/>
      <c r="E2061" s="96"/>
      <c r="F2061" s="97"/>
      <c r="G2061" s="267"/>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8">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8">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8">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8">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8">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8">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8">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8">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8">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8">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8">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8">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8">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8">
        <f t="shared" si="620"/>
        <v>0</v>
      </c>
    </row>
    <row r="2076" spans="1:7" ht="24" customHeight="1" x14ac:dyDescent="0.2">
      <c r="A2076" s="269"/>
      <c r="D2076" s="88"/>
      <c r="E2076" s="89"/>
      <c r="F2076" s="255" t="s">
        <v>30</v>
      </c>
      <c r="G2076" s="270">
        <f>SUBTOTAL(9,G2062:G2075)</f>
        <v>0</v>
      </c>
    </row>
    <row r="2077" spans="1:7" ht="24" customHeight="1" x14ac:dyDescent="0.2">
      <c r="A2077" s="269"/>
      <c r="C2077" s="98" t="s">
        <v>604</v>
      </c>
      <c r="D2077" s="88"/>
      <c r="E2077" s="89"/>
      <c r="G2077" s="271"/>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8">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8">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8">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8">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8">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8">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8">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8">
        <f t="shared" si="625"/>
        <v>0</v>
      </c>
    </row>
    <row r="2086" spans="1:7" ht="24" customHeight="1" x14ac:dyDescent="0.2">
      <c r="A2086" s="269"/>
      <c r="D2086" s="88"/>
      <c r="E2086" s="89"/>
      <c r="F2086" s="255" t="s">
        <v>31</v>
      </c>
      <c r="G2086" s="270">
        <f>SUBTOTAL(9,G2078:G2085)</f>
        <v>0</v>
      </c>
    </row>
    <row r="2087" spans="1:7" ht="24" customHeight="1" x14ac:dyDescent="0.2">
      <c r="A2087" s="269"/>
      <c r="C2087" s="98" t="s">
        <v>605</v>
      </c>
      <c r="D2087" s="88"/>
      <c r="E2087" s="89"/>
      <c r="G2087" s="271"/>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8">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8">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8">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8">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8">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8">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8">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8">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8">
        <f t="shared" si="630"/>
        <v>0</v>
      </c>
    </row>
    <row r="2097" spans="1:123" ht="24" customHeight="1" x14ac:dyDescent="0.2">
      <c r="A2097" s="272"/>
      <c r="B2097" s="88"/>
      <c r="D2097" s="88"/>
      <c r="E2097" s="89"/>
      <c r="F2097" s="255" t="s">
        <v>32</v>
      </c>
      <c r="G2097" s="270">
        <f>SUBTOTAL(9,G2088:G2096)</f>
        <v>0</v>
      </c>
    </row>
    <row r="2098" spans="1:123" ht="24" customHeight="1" x14ac:dyDescent="0.2">
      <c r="A2098" s="273"/>
      <c r="B2098" s="88"/>
      <c r="D2098" s="88"/>
      <c r="E2098" s="89"/>
      <c r="G2098" s="271"/>
    </row>
    <row r="2099" spans="1:123" ht="24" customHeight="1" x14ac:dyDescent="0.2">
      <c r="A2099" s="274" t="str">
        <f>B2057</f>
        <v>6.1.10</v>
      </c>
      <c r="B2099" s="275" t="str">
        <f>C2057</f>
        <v>Zócalo cementicio</v>
      </c>
      <c r="C2099" s="95"/>
      <c r="D2099" s="95" t="s">
        <v>33</v>
      </c>
      <c r="E2099" s="96"/>
      <c r="F2099" s="277" t="s">
        <v>34</v>
      </c>
      <c r="G2099" s="276">
        <f>SUBTOTAL(9,G2062:G2098)</f>
        <v>0</v>
      </c>
    </row>
    <row r="2101" spans="1:123" ht="24" customHeight="1" x14ac:dyDescent="0.2">
      <c r="A2101" s="256" t="s">
        <v>36</v>
      </c>
      <c r="B2101" s="257"/>
      <c r="C2101" s="257"/>
      <c r="D2101" s="257"/>
      <c r="E2101" s="257"/>
      <c r="F2101" s="257"/>
      <c r="G2101" s="258"/>
    </row>
    <row r="2102" spans="1:123" ht="24" customHeight="1" x14ac:dyDescent="0.2">
      <c r="A2102" s="259" t="s">
        <v>601</v>
      </c>
      <c r="B2102" s="84" t="str">
        <f>Comitente</f>
        <v>SUBSECRETARIA DE ARQUITECTURA</v>
      </c>
      <c r="C2102" s="80"/>
      <c r="D2102" s="85"/>
      <c r="E2102" s="85"/>
      <c r="F2102" s="86"/>
      <c r="G2102" s="260"/>
    </row>
    <row r="2103" spans="1:123" ht="24" customHeight="1" x14ac:dyDescent="0.2">
      <c r="A2103" s="259" t="s">
        <v>602</v>
      </c>
      <c r="B2103" s="84">
        <f>Contratista</f>
        <v>0</v>
      </c>
      <c r="C2103" s="81"/>
      <c r="D2103" s="81"/>
      <c r="E2103" s="81"/>
      <c r="F2103" s="87"/>
      <c r="G2103" s="261"/>
    </row>
    <row r="2104" spans="1:123" ht="24" customHeight="1" x14ac:dyDescent="0.2">
      <c r="A2104" s="259" t="s">
        <v>23</v>
      </c>
      <c r="B2104" s="84" t="str">
        <f>Obra</f>
        <v>Creacion Primaria Bº Cruce de los Andes</v>
      </c>
      <c r="C2104" s="81"/>
      <c r="D2104" s="81"/>
      <c r="E2104" s="81"/>
      <c r="F2104" s="87" t="s">
        <v>37</v>
      </c>
      <c r="G2104" s="262">
        <f>Fecha_Base</f>
        <v>0</v>
      </c>
    </row>
    <row r="2105" spans="1:123" ht="24" customHeight="1" x14ac:dyDescent="0.2">
      <c r="A2105" s="263" t="s">
        <v>600</v>
      </c>
      <c r="B2105" s="82" t="str">
        <f>Ubicación</f>
        <v>Pocito</v>
      </c>
      <c r="C2105" s="82"/>
      <c r="D2105" s="88"/>
      <c r="E2105" s="89"/>
      <c r="G2105" s="264"/>
    </row>
    <row r="2106" spans="1:123" ht="24" customHeight="1" x14ac:dyDescent="0.2">
      <c r="A2106" s="263" t="s">
        <v>38</v>
      </c>
      <c r="B2106" s="91">
        <f>IFERROR(VALUE(LEFT(B2107,FIND(".",B2107)-1)),"")</f>
        <v>6</v>
      </c>
      <c r="C2106" s="83" t="str">
        <f>IFERROR(VLOOKUP(B2106,Tabla_CyP,2,FALSE),"")</f>
        <v xml:space="preserve"> PISOS Y ZÓCALOS</v>
      </c>
      <c r="E2106" s="89"/>
      <c r="G2106" s="264"/>
    </row>
    <row r="2107" spans="1:123" ht="24" customHeight="1" x14ac:dyDescent="0.2">
      <c r="A2107" s="263" t="s">
        <v>24</v>
      </c>
      <c r="B2107" s="92" t="str">
        <f>IFERROR(VLOOKUP(COUNTIF($A$1:A2107,"ANALISIS DE PRECIOS"),Tabla_NumeroItem,2,FALSE),"")</f>
        <v>6.1.12</v>
      </c>
      <c r="C2107" s="83" t="str">
        <f>IFERROR(VLOOKUP(B2107,Tabla_CyP,2,FALSE),"")</f>
        <v>Umbrales y solías</v>
      </c>
      <c r="D2107" s="88"/>
      <c r="E2107" s="89"/>
      <c r="F2107" s="87" t="s">
        <v>25</v>
      </c>
      <c r="G2107" s="265" t="str">
        <f>IFERROR(VLOOKUP(B2107,Tabla_CyP,4,FALSE),"")</f>
        <v>m2</v>
      </c>
    </row>
    <row r="2108" spans="1:123" ht="24" customHeight="1" x14ac:dyDescent="0.2">
      <c r="A2108" s="263"/>
      <c r="B2108" s="82"/>
      <c r="D2108" s="88"/>
      <c r="E2108" s="89"/>
      <c r="G2108" s="264"/>
    </row>
    <row r="2109" spans="1:123" ht="24" customHeight="1" x14ac:dyDescent="0.2">
      <c r="A2109" s="450" t="s">
        <v>506</v>
      </c>
      <c r="B2109" s="451"/>
      <c r="C2109" s="448" t="s">
        <v>0</v>
      </c>
      <c r="D2109" s="448" t="s">
        <v>26</v>
      </c>
      <c r="E2109" s="446" t="s">
        <v>27</v>
      </c>
      <c r="F2109" s="444" t="s">
        <v>28</v>
      </c>
      <c r="G2109" s="444" t="s">
        <v>29</v>
      </c>
    </row>
    <row r="2110" spans="1:123" s="88" customFormat="1" ht="24" customHeight="1" x14ac:dyDescent="0.2">
      <c r="A2110" s="93" t="s">
        <v>507</v>
      </c>
      <c r="B2110" s="93" t="s">
        <v>508</v>
      </c>
      <c r="C2110" s="449"/>
      <c r="D2110" s="449"/>
      <c r="E2110" s="447"/>
      <c r="F2110" s="445"/>
      <c r="G2110" s="445"/>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6"/>
      <c r="B2111" s="94"/>
      <c r="C2111" s="132" t="s">
        <v>603</v>
      </c>
      <c r="D2111" s="95"/>
      <c r="E2111" s="96"/>
      <c r="F2111" s="97"/>
      <c r="G2111" s="267"/>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8">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8">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8">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8">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8">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8">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8">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8">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8">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8">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8">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8">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8">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8">
        <f t="shared" si="635"/>
        <v>0</v>
      </c>
    </row>
    <row r="2126" spans="1:7" ht="24" customHeight="1" x14ac:dyDescent="0.2">
      <c r="A2126" s="269"/>
      <c r="D2126" s="88"/>
      <c r="E2126" s="89"/>
      <c r="F2126" s="255" t="s">
        <v>30</v>
      </c>
      <c r="G2126" s="270">
        <f>SUBTOTAL(9,G2112:G2125)</f>
        <v>0</v>
      </c>
    </row>
    <row r="2127" spans="1:7" ht="24" customHeight="1" x14ac:dyDescent="0.2">
      <c r="A2127" s="269"/>
      <c r="C2127" s="98" t="s">
        <v>604</v>
      </c>
      <c r="D2127" s="88"/>
      <c r="E2127" s="89"/>
      <c r="G2127" s="271"/>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8">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8">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8">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8">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8">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8">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8">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8">
        <f t="shared" si="640"/>
        <v>0</v>
      </c>
    </row>
    <row r="2136" spans="1:7" ht="24" customHeight="1" x14ac:dyDescent="0.2">
      <c r="A2136" s="269"/>
      <c r="D2136" s="88"/>
      <c r="E2136" s="89"/>
      <c r="F2136" s="255" t="s">
        <v>31</v>
      </c>
      <c r="G2136" s="270">
        <f>SUBTOTAL(9,G2128:G2135)</f>
        <v>0</v>
      </c>
    </row>
    <row r="2137" spans="1:7" ht="24" customHeight="1" x14ac:dyDescent="0.2">
      <c r="A2137" s="269"/>
      <c r="C2137" s="98" t="s">
        <v>605</v>
      </c>
      <c r="D2137" s="88"/>
      <c r="E2137" s="89"/>
      <c r="G2137" s="271"/>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8">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8">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8">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8">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8">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8">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8">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8">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8">
        <f t="shared" si="645"/>
        <v>0</v>
      </c>
    </row>
    <row r="2147" spans="1:123" ht="24" customHeight="1" x14ac:dyDescent="0.2">
      <c r="A2147" s="272"/>
      <c r="B2147" s="88"/>
      <c r="D2147" s="88"/>
      <c r="E2147" s="89"/>
      <c r="F2147" s="255" t="s">
        <v>32</v>
      </c>
      <c r="G2147" s="270">
        <f>SUBTOTAL(9,G2138:G2146)</f>
        <v>0</v>
      </c>
    </row>
    <row r="2148" spans="1:123" ht="24" customHeight="1" x14ac:dyDescent="0.2">
      <c r="A2148" s="273"/>
      <c r="B2148" s="88"/>
      <c r="D2148" s="88"/>
      <c r="E2148" s="89"/>
      <c r="G2148" s="271"/>
    </row>
    <row r="2149" spans="1:123" ht="24" customHeight="1" x14ac:dyDescent="0.2">
      <c r="A2149" s="274" t="str">
        <f>B2107</f>
        <v>6.1.12</v>
      </c>
      <c r="B2149" s="275" t="str">
        <f>C2107</f>
        <v>Umbrales y solías</v>
      </c>
      <c r="C2149" s="95"/>
      <c r="D2149" s="95" t="s">
        <v>33</v>
      </c>
      <c r="E2149" s="96"/>
      <c r="F2149" s="277" t="s">
        <v>34</v>
      </c>
      <c r="G2149" s="276">
        <f>SUBTOTAL(9,G2112:G2148)</f>
        <v>0</v>
      </c>
    </row>
    <row r="2151" spans="1:123" ht="24" customHeight="1" x14ac:dyDescent="0.2">
      <c r="A2151" s="256" t="s">
        <v>36</v>
      </c>
      <c r="B2151" s="257"/>
      <c r="C2151" s="257"/>
      <c r="D2151" s="257"/>
      <c r="E2151" s="257"/>
      <c r="F2151" s="257"/>
      <c r="G2151" s="258"/>
    </row>
    <row r="2152" spans="1:123" ht="24" customHeight="1" x14ac:dyDescent="0.2">
      <c r="A2152" s="259" t="s">
        <v>601</v>
      </c>
      <c r="B2152" s="84" t="str">
        <f>Comitente</f>
        <v>SUBSECRETARIA DE ARQUITECTURA</v>
      </c>
      <c r="C2152" s="80"/>
      <c r="D2152" s="85"/>
      <c r="E2152" s="85"/>
      <c r="F2152" s="86"/>
      <c r="G2152" s="260"/>
    </row>
    <row r="2153" spans="1:123" ht="24" customHeight="1" x14ac:dyDescent="0.2">
      <c r="A2153" s="259" t="s">
        <v>602</v>
      </c>
      <c r="B2153" s="84">
        <f>Contratista</f>
        <v>0</v>
      </c>
      <c r="C2153" s="81"/>
      <c r="D2153" s="81"/>
      <c r="E2153" s="81"/>
      <c r="F2153" s="87"/>
      <c r="G2153" s="261"/>
    </row>
    <row r="2154" spans="1:123" ht="24" customHeight="1" x14ac:dyDescent="0.2">
      <c r="A2154" s="259" t="s">
        <v>23</v>
      </c>
      <c r="B2154" s="84" t="str">
        <f>Obra</f>
        <v>Creacion Primaria Bº Cruce de los Andes</v>
      </c>
      <c r="C2154" s="81"/>
      <c r="D2154" s="81"/>
      <c r="E2154" s="81"/>
      <c r="F2154" s="87" t="s">
        <v>37</v>
      </c>
      <c r="G2154" s="262">
        <f>Fecha_Base</f>
        <v>0</v>
      </c>
    </row>
    <row r="2155" spans="1:123" ht="24" customHeight="1" x14ac:dyDescent="0.2">
      <c r="A2155" s="263" t="s">
        <v>600</v>
      </c>
      <c r="B2155" s="82" t="str">
        <f>Ubicación</f>
        <v>Pocito</v>
      </c>
      <c r="C2155" s="82"/>
      <c r="D2155" s="88"/>
      <c r="E2155" s="89"/>
      <c r="G2155" s="264"/>
    </row>
    <row r="2156" spans="1:123" ht="24" customHeight="1" x14ac:dyDescent="0.2">
      <c r="A2156" s="263" t="s">
        <v>38</v>
      </c>
      <c r="B2156" s="91">
        <f>IFERROR(VALUE(LEFT(B2157,FIND(".",B2157)-1)),"")</f>
        <v>6</v>
      </c>
      <c r="C2156" s="83" t="str">
        <f>IFERROR(VLOOKUP(B2156,Tabla_CyP,2,FALSE),"")</f>
        <v xml:space="preserve"> PISOS Y ZÓCALOS</v>
      </c>
      <c r="E2156" s="89"/>
      <c r="G2156" s="264"/>
    </row>
    <row r="2157" spans="1:123" ht="24" customHeight="1" x14ac:dyDescent="0.2">
      <c r="A2157" s="263" t="s">
        <v>24</v>
      </c>
      <c r="B2157" s="92" t="str">
        <f>IFERROR(VLOOKUP(COUNTIF($A$1:A2157,"ANALISIS DE PRECIOS"),Tabla_NumeroItem,2,FALSE),"")</f>
        <v>6.2.1</v>
      </c>
      <c r="C2157" s="83" t="str">
        <f>IFERROR(VLOOKUP(B2157,Tabla_CyP,2,FALSE),"")</f>
        <v>De hormigón armado fratasado</v>
      </c>
      <c r="D2157" s="88"/>
      <c r="E2157" s="89"/>
      <c r="F2157" s="87" t="s">
        <v>25</v>
      </c>
      <c r="G2157" s="265" t="str">
        <f>IFERROR(VLOOKUP(B2157,Tabla_CyP,4,FALSE),"")</f>
        <v>m2</v>
      </c>
    </row>
    <row r="2158" spans="1:123" ht="24" customHeight="1" x14ac:dyDescent="0.2">
      <c r="A2158" s="263"/>
      <c r="B2158" s="82"/>
      <c r="D2158" s="88"/>
      <c r="E2158" s="89"/>
      <c r="G2158" s="264"/>
    </row>
    <row r="2159" spans="1:123" ht="24" customHeight="1" x14ac:dyDescent="0.2">
      <c r="A2159" s="450" t="s">
        <v>506</v>
      </c>
      <c r="B2159" s="451"/>
      <c r="C2159" s="448" t="s">
        <v>0</v>
      </c>
      <c r="D2159" s="448" t="s">
        <v>26</v>
      </c>
      <c r="E2159" s="446" t="s">
        <v>27</v>
      </c>
      <c r="F2159" s="444" t="s">
        <v>28</v>
      </c>
      <c r="G2159" s="444" t="s">
        <v>29</v>
      </c>
    </row>
    <row r="2160" spans="1:123" s="88" customFormat="1" ht="24" customHeight="1" x14ac:dyDescent="0.2">
      <c r="A2160" s="93" t="s">
        <v>507</v>
      </c>
      <c r="B2160" s="93" t="s">
        <v>508</v>
      </c>
      <c r="C2160" s="449"/>
      <c r="D2160" s="449"/>
      <c r="E2160" s="447"/>
      <c r="F2160" s="445"/>
      <c r="G2160" s="445"/>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6"/>
      <c r="B2161" s="94"/>
      <c r="C2161" s="132" t="s">
        <v>603</v>
      </c>
      <c r="D2161" s="95"/>
      <c r="E2161" s="96"/>
      <c r="F2161" s="97"/>
      <c r="G2161" s="267"/>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8">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8">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8">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8">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8">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8">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8">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8">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8">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8">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8">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8">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8">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8">
        <f t="shared" si="650"/>
        <v>0</v>
      </c>
    </row>
    <row r="2176" spans="1:7" ht="24" customHeight="1" x14ac:dyDescent="0.2">
      <c r="A2176" s="269"/>
      <c r="D2176" s="88"/>
      <c r="E2176" s="89"/>
      <c r="F2176" s="255" t="s">
        <v>30</v>
      </c>
      <c r="G2176" s="270">
        <f>SUBTOTAL(9,G2162:G2175)</f>
        <v>0</v>
      </c>
    </row>
    <row r="2177" spans="1:7" ht="24" customHeight="1" x14ac:dyDescent="0.2">
      <c r="A2177" s="269"/>
      <c r="C2177" s="98" t="s">
        <v>604</v>
      </c>
      <c r="D2177" s="88"/>
      <c r="E2177" s="89"/>
      <c r="G2177" s="271"/>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8">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8">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8">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8">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8">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8">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8">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8">
        <f t="shared" si="655"/>
        <v>0</v>
      </c>
    </row>
    <row r="2186" spans="1:7" ht="24" customHeight="1" x14ac:dyDescent="0.2">
      <c r="A2186" s="269"/>
      <c r="D2186" s="88"/>
      <c r="E2186" s="89"/>
      <c r="F2186" s="255" t="s">
        <v>31</v>
      </c>
      <c r="G2186" s="270">
        <f>SUBTOTAL(9,G2178:G2185)</f>
        <v>0</v>
      </c>
    </row>
    <row r="2187" spans="1:7" ht="24" customHeight="1" x14ac:dyDescent="0.2">
      <c r="A2187" s="269"/>
      <c r="C2187" s="98" t="s">
        <v>605</v>
      </c>
      <c r="D2187" s="88"/>
      <c r="E2187" s="89"/>
      <c r="G2187" s="271"/>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8">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8">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8">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8">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8">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8">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8">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8">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8">
        <f t="shared" si="660"/>
        <v>0</v>
      </c>
    </row>
    <row r="2197" spans="1:7" ht="24" customHeight="1" x14ac:dyDescent="0.2">
      <c r="A2197" s="272"/>
      <c r="B2197" s="88"/>
      <c r="D2197" s="88"/>
      <c r="E2197" s="89"/>
      <c r="F2197" s="255" t="s">
        <v>32</v>
      </c>
      <c r="G2197" s="270">
        <f>SUBTOTAL(9,G2188:G2196)</f>
        <v>0</v>
      </c>
    </row>
    <row r="2198" spans="1:7" ht="24" customHeight="1" x14ac:dyDescent="0.2">
      <c r="A2198" s="273"/>
      <c r="B2198" s="88"/>
      <c r="D2198" s="88"/>
      <c r="E2198" s="89"/>
      <c r="G2198" s="271"/>
    </row>
    <row r="2199" spans="1:7" ht="24" customHeight="1" x14ac:dyDescent="0.2">
      <c r="A2199" s="274" t="str">
        <f>B2157</f>
        <v>6.2.1</v>
      </c>
      <c r="B2199" s="275" t="str">
        <f>C2157</f>
        <v>De hormigón armado fratasado</v>
      </c>
      <c r="C2199" s="95"/>
      <c r="D2199" s="95" t="s">
        <v>33</v>
      </c>
      <c r="E2199" s="96"/>
      <c r="F2199" s="277" t="s">
        <v>34</v>
      </c>
      <c r="G2199" s="276">
        <f>SUBTOTAL(9,G2162:G2198)</f>
        <v>0</v>
      </c>
    </row>
    <row r="2201" spans="1:7" ht="24" customHeight="1" x14ac:dyDescent="0.2">
      <c r="A2201" s="256" t="s">
        <v>36</v>
      </c>
      <c r="B2201" s="257"/>
      <c r="C2201" s="257"/>
      <c r="D2201" s="257"/>
      <c r="E2201" s="257"/>
      <c r="F2201" s="257"/>
      <c r="G2201" s="258"/>
    </row>
    <row r="2202" spans="1:7" ht="24" customHeight="1" x14ac:dyDescent="0.2">
      <c r="A2202" s="259" t="s">
        <v>601</v>
      </c>
      <c r="B2202" s="84" t="str">
        <f>Comitente</f>
        <v>SUBSECRETARIA DE ARQUITECTURA</v>
      </c>
      <c r="C2202" s="80"/>
      <c r="D2202" s="85"/>
      <c r="E2202" s="85"/>
      <c r="F2202" s="86"/>
      <c r="G2202" s="260"/>
    </row>
    <row r="2203" spans="1:7" ht="24" customHeight="1" x14ac:dyDescent="0.2">
      <c r="A2203" s="259" t="s">
        <v>602</v>
      </c>
      <c r="B2203" s="84">
        <f>Contratista</f>
        <v>0</v>
      </c>
      <c r="C2203" s="81"/>
      <c r="D2203" s="81"/>
      <c r="E2203" s="81"/>
      <c r="F2203" s="87"/>
      <c r="G2203" s="261"/>
    </row>
    <row r="2204" spans="1:7" ht="24" customHeight="1" x14ac:dyDescent="0.2">
      <c r="A2204" s="259" t="s">
        <v>23</v>
      </c>
      <c r="B2204" s="84" t="str">
        <f>Obra</f>
        <v>Creacion Primaria Bº Cruce de los Andes</v>
      </c>
      <c r="C2204" s="81"/>
      <c r="D2204" s="81"/>
      <c r="E2204" s="81"/>
      <c r="F2204" s="87" t="s">
        <v>37</v>
      </c>
      <c r="G2204" s="262">
        <f>Fecha_Base</f>
        <v>0</v>
      </c>
    </row>
    <row r="2205" spans="1:7" ht="24" customHeight="1" x14ac:dyDescent="0.2">
      <c r="A2205" s="263" t="s">
        <v>600</v>
      </c>
      <c r="B2205" s="82" t="str">
        <f>Ubicación</f>
        <v>Pocito</v>
      </c>
      <c r="C2205" s="82"/>
      <c r="D2205" s="88"/>
      <c r="E2205" s="89"/>
      <c r="G2205" s="264"/>
    </row>
    <row r="2206" spans="1:7" ht="24" customHeight="1" x14ac:dyDescent="0.2">
      <c r="A2206" s="263" t="s">
        <v>38</v>
      </c>
      <c r="B2206" s="91">
        <f>IFERROR(VALUE(LEFT(B2207,FIND(".",B2207)-1)),"")</f>
        <v>6</v>
      </c>
      <c r="C2206" s="83" t="str">
        <f>IFERROR(VLOOKUP(B2206,Tabla_CyP,2,FALSE),"")</f>
        <v xml:space="preserve"> PISOS Y ZÓCALOS</v>
      </c>
      <c r="E2206" s="89"/>
      <c r="G2206" s="264"/>
    </row>
    <row r="2207" spans="1:7" ht="24" customHeight="1" x14ac:dyDescent="0.2">
      <c r="A2207" s="263" t="s">
        <v>24</v>
      </c>
      <c r="B2207" s="92" t="str">
        <f>IFERROR(VLOOKUP(COUNTIF($A$1:A2207,"ANALISIS DE PRECIOS"),Tabla_NumeroItem,2,FALSE),"")</f>
        <v>6.2.2</v>
      </c>
      <c r="C2207" s="83" t="str">
        <f>IFERROR(VLOOKUP(B2207,Tabla_CyP,2,FALSE),"")</f>
        <v>De hormigón fratasado</v>
      </c>
      <c r="D2207" s="88"/>
      <c r="E2207" s="89"/>
      <c r="F2207" s="87" t="s">
        <v>25</v>
      </c>
      <c r="G2207" s="265" t="str">
        <f>IFERROR(VLOOKUP(B2207,Tabla_CyP,4,FALSE),"")</f>
        <v>m2</v>
      </c>
    </row>
    <row r="2208" spans="1:7" ht="24" customHeight="1" x14ac:dyDescent="0.2">
      <c r="A2208" s="263"/>
      <c r="B2208" s="82"/>
      <c r="D2208" s="88"/>
      <c r="E2208" s="89"/>
      <c r="G2208" s="264"/>
    </row>
    <row r="2209" spans="1:123" ht="24" customHeight="1" x14ac:dyDescent="0.2">
      <c r="A2209" s="450" t="s">
        <v>506</v>
      </c>
      <c r="B2209" s="451"/>
      <c r="C2209" s="448" t="s">
        <v>0</v>
      </c>
      <c r="D2209" s="448" t="s">
        <v>26</v>
      </c>
      <c r="E2209" s="446" t="s">
        <v>27</v>
      </c>
      <c r="F2209" s="444" t="s">
        <v>28</v>
      </c>
      <c r="G2209" s="444" t="s">
        <v>29</v>
      </c>
    </row>
    <row r="2210" spans="1:123" s="88" customFormat="1" ht="24" customHeight="1" x14ac:dyDescent="0.2">
      <c r="A2210" s="93" t="s">
        <v>507</v>
      </c>
      <c r="B2210" s="93" t="s">
        <v>508</v>
      </c>
      <c r="C2210" s="449"/>
      <c r="D2210" s="449"/>
      <c r="E2210" s="447"/>
      <c r="F2210" s="445"/>
      <c r="G2210" s="445"/>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6"/>
      <c r="B2211" s="94"/>
      <c r="C2211" s="132" t="s">
        <v>603</v>
      </c>
      <c r="D2211" s="95"/>
      <c r="E2211" s="96"/>
      <c r="F2211" s="97"/>
      <c r="G2211" s="267"/>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8">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8">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8">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8">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8">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8">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8">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8">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8">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8">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8">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8">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8">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8">
        <f t="shared" si="665"/>
        <v>0</v>
      </c>
    </row>
    <row r="2226" spans="1:7" ht="24" customHeight="1" x14ac:dyDescent="0.2">
      <c r="A2226" s="269"/>
      <c r="D2226" s="88"/>
      <c r="E2226" s="89"/>
      <c r="F2226" s="255" t="s">
        <v>30</v>
      </c>
      <c r="G2226" s="270">
        <f>SUBTOTAL(9,G2212:G2225)</f>
        <v>0</v>
      </c>
    </row>
    <row r="2227" spans="1:7" ht="24" customHeight="1" x14ac:dyDescent="0.2">
      <c r="A2227" s="269"/>
      <c r="C2227" s="98" t="s">
        <v>604</v>
      </c>
      <c r="D2227" s="88"/>
      <c r="E2227" s="89"/>
      <c r="G2227" s="271"/>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8">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8">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8">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8">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8">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8">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8">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8">
        <f t="shared" si="670"/>
        <v>0</v>
      </c>
    </row>
    <row r="2236" spans="1:7" ht="24" customHeight="1" x14ac:dyDescent="0.2">
      <c r="A2236" s="269"/>
      <c r="D2236" s="88"/>
      <c r="E2236" s="89"/>
      <c r="F2236" s="255" t="s">
        <v>31</v>
      </c>
      <c r="G2236" s="270">
        <f>SUBTOTAL(9,G2228:G2235)</f>
        <v>0</v>
      </c>
    </row>
    <row r="2237" spans="1:7" ht="24" customHeight="1" x14ac:dyDescent="0.2">
      <c r="A2237" s="269"/>
      <c r="C2237" s="98" t="s">
        <v>605</v>
      </c>
      <c r="D2237" s="88"/>
      <c r="E2237" s="89"/>
      <c r="G2237" s="271"/>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8">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8">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8">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8">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8">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8">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8">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8">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8">
        <f t="shared" si="675"/>
        <v>0</v>
      </c>
    </row>
    <row r="2247" spans="1:7" ht="24" customHeight="1" x14ac:dyDescent="0.2">
      <c r="A2247" s="272"/>
      <c r="B2247" s="88"/>
      <c r="D2247" s="88"/>
      <c r="E2247" s="89"/>
      <c r="F2247" s="255" t="s">
        <v>32</v>
      </c>
      <c r="G2247" s="270">
        <f>SUBTOTAL(9,G2238:G2246)</f>
        <v>0</v>
      </c>
    </row>
    <row r="2248" spans="1:7" ht="24" customHeight="1" x14ac:dyDescent="0.2">
      <c r="A2248" s="273"/>
      <c r="B2248" s="88"/>
      <c r="D2248" s="88"/>
      <c r="E2248" s="89"/>
      <c r="G2248" s="271"/>
    </row>
    <row r="2249" spans="1:7" ht="24" customHeight="1" x14ac:dyDescent="0.2">
      <c r="A2249" s="274" t="str">
        <f>B2207</f>
        <v>6.2.2</v>
      </c>
      <c r="B2249" s="275" t="str">
        <f>C2207</f>
        <v>De hormigón fratasado</v>
      </c>
      <c r="C2249" s="95"/>
      <c r="D2249" s="95" t="s">
        <v>33</v>
      </c>
      <c r="E2249" s="96"/>
      <c r="F2249" s="277" t="s">
        <v>34</v>
      </c>
      <c r="G2249" s="276">
        <f>SUBTOTAL(9,G2212:G2248)</f>
        <v>0</v>
      </c>
    </row>
    <row r="2251" spans="1:7" ht="24" customHeight="1" x14ac:dyDescent="0.2">
      <c r="A2251" s="256" t="s">
        <v>36</v>
      </c>
      <c r="B2251" s="257"/>
      <c r="C2251" s="257"/>
      <c r="D2251" s="257"/>
      <c r="E2251" s="257"/>
      <c r="F2251" s="257"/>
      <c r="G2251" s="258"/>
    </row>
    <row r="2252" spans="1:7" ht="24" customHeight="1" x14ac:dyDescent="0.2">
      <c r="A2252" s="259" t="s">
        <v>601</v>
      </c>
      <c r="B2252" s="84" t="str">
        <f>Comitente</f>
        <v>SUBSECRETARIA DE ARQUITECTURA</v>
      </c>
      <c r="C2252" s="80"/>
      <c r="D2252" s="85"/>
      <c r="E2252" s="85"/>
      <c r="F2252" s="86"/>
      <c r="G2252" s="260"/>
    </row>
    <row r="2253" spans="1:7" ht="24" customHeight="1" x14ac:dyDescent="0.2">
      <c r="A2253" s="259" t="s">
        <v>602</v>
      </c>
      <c r="B2253" s="84">
        <f>Contratista</f>
        <v>0</v>
      </c>
      <c r="C2253" s="81"/>
      <c r="D2253" s="81"/>
      <c r="E2253" s="81"/>
      <c r="F2253" s="87"/>
      <c r="G2253" s="261"/>
    </row>
    <row r="2254" spans="1:7" ht="24" customHeight="1" x14ac:dyDescent="0.2">
      <c r="A2254" s="259" t="s">
        <v>23</v>
      </c>
      <c r="B2254" s="84" t="str">
        <f>Obra</f>
        <v>Creacion Primaria Bº Cruce de los Andes</v>
      </c>
      <c r="C2254" s="81"/>
      <c r="D2254" s="81"/>
      <c r="E2254" s="81"/>
      <c r="F2254" s="87" t="s">
        <v>37</v>
      </c>
      <c r="G2254" s="262">
        <f>Fecha_Base</f>
        <v>0</v>
      </c>
    </row>
    <row r="2255" spans="1:7" ht="24" customHeight="1" x14ac:dyDescent="0.2">
      <c r="A2255" s="263" t="s">
        <v>600</v>
      </c>
      <c r="B2255" s="82" t="str">
        <f>Ubicación</f>
        <v>Pocito</v>
      </c>
      <c r="C2255" s="82"/>
      <c r="D2255" s="88"/>
      <c r="E2255" s="89"/>
      <c r="G2255" s="264"/>
    </row>
    <row r="2256" spans="1:7" ht="24" customHeight="1" x14ac:dyDescent="0.2">
      <c r="A2256" s="263" t="s">
        <v>38</v>
      </c>
      <c r="B2256" s="91">
        <f>IFERROR(VALUE(LEFT(B2257,FIND(".",B2257)-1)),"")</f>
        <v>6</v>
      </c>
      <c r="C2256" s="83" t="str">
        <f>IFERROR(VLOOKUP(B2256,Tabla_CyP,2,FALSE),"")</f>
        <v xml:space="preserve"> PISOS Y ZÓCALOS</v>
      </c>
      <c r="E2256" s="89"/>
      <c r="G2256" s="264"/>
    </row>
    <row r="2257" spans="1:123" ht="24" customHeight="1" x14ac:dyDescent="0.2">
      <c r="A2257" s="263" t="s">
        <v>24</v>
      </c>
      <c r="B2257" s="92" t="str">
        <f>IFERROR(VLOOKUP(COUNTIF($A$1:A2257,"ANALISIS DE PRECIOS"),Tabla_NumeroItem,2,FALSE),"")</f>
        <v>6.2.3</v>
      </c>
      <c r="C2257" s="83" t="str">
        <f>IFERROR(VLOOKUP(B2257,Tabla_CyP,2,FALSE),"")</f>
        <v>Piso consolidado de grancilla + fillet</v>
      </c>
      <c r="D2257" s="88"/>
      <c r="E2257" s="89"/>
      <c r="F2257" s="87" t="s">
        <v>25</v>
      </c>
      <c r="G2257" s="265" t="str">
        <f>IFERROR(VLOOKUP(B2257,Tabla_CyP,4,FALSE),"")</f>
        <v>m2</v>
      </c>
    </row>
    <row r="2258" spans="1:123" ht="24" customHeight="1" x14ac:dyDescent="0.2">
      <c r="A2258" s="263"/>
      <c r="B2258" s="82"/>
      <c r="D2258" s="88"/>
      <c r="E2258" s="89"/>
      <c r="G2258" s="264"/>
    </row>
    <row r="2259" spans="1:123" ht="24" customHeight="1" x14ac:dyDescent="0.2">
      <c r="A2259" s="450" t="s">
        <v>506</v>
      </c>
      <c r="B2259" s="451"/>
      <c r="C2259" s="448" t="s">
        <v>0</v>
      </c>
      <c r="D2259" s="448" t="s">
        <v>26</v>
      </c>
      <c r="E2259" s="446" t="s">
        <v>27</v>
      </c>
      <c r="F2259" s="444" t="s">
        <v>28</v>
      </c>
      <c r="G2259" s="444" t="s">
        <v>29</v>
      </c>
    </row>
    <row r="2260" spans="1:123" s="88" customFormat="1" ht="24" customHeight="1" x14ac:dyDescent="0.2">
      <c r="A2260" s="93" t="s">
        <v>507</v>
      </c>
      <c r="B2260" s="93" t="s">
        <v>508</v>
      </c>
      <c r="C2260" s="449"/>
      <c r="D2260" s="449"/>
      <c r="E2260" s="447"/>
      <c r="F2260" s="445"/>
      <c r="G2260" s="445"/>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6"/>
      <c r="B2261" s="94"/>
      <c r="C2261" s="132" t="s">
        <v>603</v>
      </c>
      <c r="D2261" s="95"/>
      <c r="E2261" s="96"/>
      <c r="F2261" s="97"/>
      <c r="G2261" s="267"/>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8">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8">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8">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8">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8">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8">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8">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8">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8">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8">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8">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8">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8">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8">
        <f t="shared" si="680"/>
        <v>0</v>
      </c>
    </row>
    <row r="2276" spans="1:7" ht="24" customHeight="1" x14ac:dyDescent="0.2">
      <c r="A2276" s="269"/>
      <c r="D2276" s="88"/>
      <c r="E2276" s="89"/>
      <c r="F2276" s="255" t="s">
        <v>30</v>
      </c>
      <c r="G2276" s="270">
        <f>SUBTOTAL(9,G2262:G2275)</f>
        <v>0</v>
      </c>
    </row>
    <row r="2277" spans="1:7" ht="24" customHeight="1" x14ac:dyDescent="0.2">
      <c r="A2277" s="269"/>
      <c r="C2277" s="98" t="s">
        <v>604</v>
      </c>
      <c r="D2277" s="88"/>
      <c r="E2277" s="89"/>
      <c r="G2277" s="271"/>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8">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8">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8">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8">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8">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8">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8">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8">
        <f t="shared" si="685"/>
        <v>0</v>
      </c>
    </row>
    <row r="2286" spans="1:7" ht="24" customHeight="1" x14ac:dyDescent="0.2">
      <c r="A2286" s="269"/>
      <c r="D2286" s="88"/>
      <c r="E2286" s="89"/>
      <c r="F2286" s="255" t="s">
        <v>31</v>
      </c>
      <c r="G2286" s="270">
        <f>SUBTOTAL(9,G2278:G2285)</f>
        <v>0</v>
      </c>
    </row>
    <row r="2287" spans="1:7" ht="24" customHeight="1" x14ac:dyDescent="0.2">
      <c r="A2287" s="269"/>
      <c r="C2287" s="98" t="s">
        <v>605</v>
      </c>
      <c r="D2287" s="88"/>
      <c r="E2287" s="89"/>
      <c r="G2287" s="271"/>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8">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8">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8">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8">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8">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8">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8">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8">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8">
        <f t="shared" si="690"/>
        <v>0</v>
      </c>
    </row>
    <row r="2297" spans="1:7" ht="24" customHeight="1" x14ac:dyDescent="0.2">
      <c r="A2297" s="272"/>
      <c r="B2297" s="88"/>
      <c r="D2297" s="88"/>
      <c r="E2297" s="89"/>
      <c r="F2297" s="255" t="s">
        <v>32</v>
      </c>
      <c r="G2297" s="270">
        <f>SUBTOTAL(9,G2288:G2296)</f>
        <v>0</v>
      </c>
    </row>
    <row r="2298" spans="1:7" ht="24" customHeight="1" x14ac:dyDescent="0.2">
      <c r="A2298" s="273"/>
      <c r="B2298" s="88"/>
      <c r="D2298" s="88"/>
      <c r="E2298" s="89"/>
      <c r="G2298" s="271"/>
    </row>
    <row r="2299" spans="1:7" ht="24" customHeight="1" x14ac:dyDescent="0.2">
      <c r="A2299" s="274" t="str">
        <f>B2257</f>
        <v>6.2.3</v>
      </c>
      <c r="B2299" s="275" t="str">
        <f>C2257</f>
        <v>Piso consolidado de grancilla + fillet</v>
      </c>
      <c r="C2299" s="95"/>
      <c r="D2299" s="95" t="s">
        <v>33</v>
      </c>
      <c r="E2299" s="96"/>
      <c r="F2299" s="277" t="s">
        <v>34</v>
      </c>
      <c r="G2299" s="276">
        <f>SUBTOTAL(9,G2262:G2298)</f>
        <v>0</v>
      </c>
    </row>
    <row r="2301" spans="1:7" ht="24" customHeight="1" x14ac:dyDescent="0.2">
      <c r="A2301" s="256" t="s">
        <v>36</v>
      </c>
      <c r="B2301" s="257"/>
      <c r="C2301" s="257"/>
      <c r="D2301" s="257"/>
      <c r="E2301" s="257"/>
      <c r="F2301" s="257"/>
      <c r="G2301" s="258"/>
    </row>
    <row r="2302" spans="1:7" ht="24" customHeight="1" x14ac:dyDescent="0.2">
      <c r="A2302" s="259" t="s">
        <v>601</v>
      </c>
      <c r="B2302" s="84" t="str">
        <f>Comitente</f>
        <v>SUBSECRETARIA DE ARQUITECTURA</v>
      </c>
      <c r="C2302" s="80"/>
      <c r="D2302" s="85"/>
      <c r="E2302" s="85"/>
      <c r="F2302" s="86"/>
      <c r="G2302" s="260"/>
    </row>
    <row r="2303" spans="1:7" ht="24" customHeight="1" x14ac:dyDescent="0.2">
      <c r="A2303" s="259" t="s">
        <v>602</v>
      </c>
      <c r="B2303" s="84">
        <f>Contratista</f>
        <v>0</v>
      </c>
      <c r="C2303" s="81"/>
      <c r="D2303" s="81"/>
      <c r="E2303" s="81"/>
      <c r="F2303" s="87"/>
      <c r="G2303" s="261"/>
    </row>
    <row r="2304" spans="1:7" ht="24" customHeight="1" x14ac:dyDescent="0.2">
      <c r="A2304" s="259" t="s">
        <v>23</v>
      </c>
      <c r="B2304" s="84" t="str">
        <f>Obra</f>
        <v>Creacion Primaria Bº Cruce de los Andes</v>
      </c>
      <c r="C2304" s="81"/>
      <c r="D2304" s="81"/>
      <c r="E2304" s="81"/>
      <c r="F2304" s="87" t="s">
        <v>37</v>
      </c>
      <c r="G2304" s="262">
        <f>Fecha_Base</f>
        <v>0</v>
      </c>
    </row>
    <row r="2305" spans="1:123" ht="24" customHeight="1" x14ac:dyDescent="0.2">
      <c r="A2305" s="263" t="s">
        <v>600</v>
      </c>
      <c r="B2305" s="82" t="str">
        <f>Ubicación</f>
        <v>Pocito</v>
      </c>
      <c r="C2305" s="82"/>
      <c r="D2305" s="88"/>
      <c r="E2305" s="89"/>
      <c r="G2305" s="264"/>
    </row>
    <row r="2306" spans="1:123" ht="24" customHeight="1" x14ac:dyDescent="0.2">
      <c r="A2306" s="263" t="s">
        <v>38</v>
      </c>
      <c r="B2306" s="91">
        <f>IFERROR(VALUE(LEFT(B2307,FIND(".",B2307)-1)),"")</f>
        <v>6</v>
      </c>
      <c r="C2306" s="83" t="str">
        <f>IFERROR(VLOOKUP(B2306,Tabla_CyP,2,FALSE),"")</f>
        <v xml:space="preserve"> PISOS Y ZÓCALOS</v>
      </c>
      <c r="E2306" s="89"/>
      <c r="G2306" s="264"/>
    </row>
    <row r="2307" spans="1:123" ht="24" customHeight="1" x14ac:dyDescent="0.2">
      <c r="A2307" s="263" t="s">
        <v>24</v>
      </c>
      <c r="B2307" s="92" t="str">
        <f>IFERROR(VLOOKUP(COUNTIF($A$1:A2307,"ANALISIS DE PRECIOS"),Tabla_NumeroItem,2,FALSE),"")</f>
        <v>6.2.9</v>
      </c>
      <c r="C2307" s="83" t="str">
        <f>IFERROR(VLOOKUP(B2307,Tabla_CyP,2,FALSE),"")</f>
        <v>Zocalo exterior rehundido</v>
      </c>
      <c r="D2307" s="88"/>
      <c r="E2307" s="89"/>
      <c r="F2307" s="87" t="s">
        <v>25</v>
      </c>
      <c r="G2307" s="265" t="str">
        <f>IFERROR(VLOOKUP(B2307,Tabla_CyP,4,FALSE),"")</f>
        <v>ml</v>
      </c>
    </row>
    <row r="2308" spans="1:123" ht="24" customHeight="1" x14ac:dyDescent="0.2">
      <c r="A2308" s="263"/>
      <c r="B2308" s="82"/>
      <c r="D2308" s="88"/>
      <c r="E2308" s="89"/>
      <c r="G2308" s="264"/>
    </row>
    <row r="2309" spans="1:123" ht="24" customHeight="1" x14ac:dyDescent="0.2">
      <c r="A2309" s="450" t="s">
        <v>506</v>
      </c>
      <c r="B2309" s="451"/>
      <c r="C2309" s="448" t="s">
        <v>0</v>
      </c>
      <c r="D2309" s="448" t="s">
        <v>26</v>
      </c>
      <c r="E2309" s="446" t="s">
        <v>27</v>
      </c>
      <c r="F2309" s="444" t="s">
        <v>28</v>
      </c>
      <c r="G2309" s="444" t="s">
        <v>29</v>
      </c>
    </row>
    <row r="2310" spans="1:123" s="88" customFormat="1" ht="24" customHeight="1" x14ac:dyDescent="0.2">
      <c r="A2310" s="93" t="s">
        <v>507</v>
      </c>
      <c r="B2310" s="93" t="s">
        <v>508</v>
      </c>
      <c r="C2310" s="449"/>
      <c r="D2310" s="449"/>
      <c r="E2310" s="447"/>
      <c r="F2310" s="445"/>
      <c r="G2310" s="445"/>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6"/>
      <c r="B2311" s="94"/>
      <c r="C2311" s="132" t="s">
        <v>603</v>
      </c>
      <c r="D2311" s="95"/>
      <c r="E2311" s="96"/>
      <c r="F2311" s="97"/>
      <c r="G2311" s="267"/>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8">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8">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8">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8">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8">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8">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8">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8">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8">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8">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8">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8">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8">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8">
        <f t="shared" si="695"/>
        <v>0</v>
      </c>
    </row>
    <row r="2326" spans="1:7" ht="24" customHeight="1" x14ac:dyDescent="0.2">
      <c r="A2326" s="269"/>
      <c r="D2326" s="88"/>
      <c r="E2326" s="89"/>
      <c r="F2326" s="255" t="s">
        <v>30</v>
      </c>
      <c r="G2326" s="270">
        <f>SUBTOTAL(9,G2312:G2325)</f>
        <v>0</v>
      </c>
    </row>
    <row r="2327" spans="1:7" ht="24" customHeight="1" x14ac:dyDescent="0.2">
      <c r="A2327" s="269"/>
      <c r="C2327" s="98" t="s">
        <v>604</v>
      </c>
      <c r="D2327" s="88"/>
      <c r="E2327" s="89"/>
      <c r="G2327" s="271"/>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8">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8">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8">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8">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8">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8">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8">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8">
        <f t="shared" si="700"/>
        <v>0</v>
      </c>
    </row>
    <row r="2336" spans="1:7" ht="24" customHeight="1" x14ac:dyDescent="0.2">
      <c r="A2336" s="269"/>
      <c r="D2336" s="88"/>
      <c r="E2336" s="89"/>
      <c r="F2336" s="255" t="s">
        <v>31</v>
      </c>
      <c r="G2336" s="270">
        <f>SUBTOTAL(9,G2328:G2335)</f>
        <v>0</v>
      </c>
    </row>
    <row r="2337" spans="1:7" ht="24" customHeight="1" x14ac:dyDescent="0.2">
      <c r="A2337" s="269"/>
      <c r="C2337" s="98" t="s">
        <v>605</v>
      </c>
      <c r="D2337" s="88"/>
      <c r="E2337" s="89"/>
      <c r="G2337" s="271"/>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8">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8">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8">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8">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8">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8">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8">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8">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8">
        <f t="shared" si="705"/>
        <v>0</v>
      </c>
    </row>
    <row r="2347" spans="1:7" ht="24" customHeight="1" x14ac:dyDescent="0.2">
      <c r="A2347" s="272"/>
      <c r="B2347" s="88"/>
      <c r="D2347" s="88"/>
      <c r="E2347" s="89"/>
      <c r="F2347" s="255" t="s">
        <v>32</v>
      </c>
      <c r="G2347" s="270">
        <f>SUBTOTAL(9,G2338:G2346)</f>
        <v>0</v>
      </c>
    </row>
    <row r="2348" spans="1:7" ht="24" customHeight="1" x14ac:dyDescent="0.2">
      <c r="A2348" s="273"/>
      <c r="B2348" s="88"/>
      <c r="D2348" s="88"/>
      <c r="E2348" s="89"/>
      <c r="G2348" s="271"/>
    </row>
    <row r="2349" spans="1:7" ht="24" customHeight="1" x14ac:dyDescent="0.2">
      <c r="A2349" s="274" t="str">
        <f>B2307</f>
        <v>6.2.9</v>
      </c>
      <c r="B2349" s="275" t="str">
        <f>C2307</f>
        <v>Zocalo exterior rehundido</v>
      </c>
      <c r="C2349" s="95"/>
      <c r="D2349" s="95" t="s">
        <v>33</v>
      </c>
      <c r="E2349" s="96"/>
      <c r="F2349" s="277" t="s">
        <v>34</v>
      </c>
      <c r="G2349" s="276">
        <f>SUBTOTAL(9,G2312:G2348)</f>
        <v>0</v>
      </c>
    </row>
    <row r="2351" spans="1:7" ht="24" customHeight="1" x14ac:dyDescent="0.2">
      <c r="A2351" s="256" t="s">
        <v>36</v>
      </c>
      <c r="B2351" s="257"/>
      <c r="C2351" s="257"/>
      <c r="D2351" s="257"/>
      <c r="E2351" s="257"/>
      <c r="F2351" s="257"/>
      <c r="G2351" s="258"/>
    </row>
    <row r="2352" spans="1:7" ht="24" customHeight="1" x14ac:dyDescent="0.2">
      <c r="A2352" s="259" t="s">
        <v>601</v>
      </c>
      <c r="B2352" s="84" t="str">
        <f>Comitente</f>
        <v>SUBSECRETARIA DE ARQUITECTURA</v>
      </c>
      <c r="C2352" s="80"/>
      <c r="D2352" s="85"/>
      <c r="E2352" s="85"/>
      <c r="F2352" s="86"/>
      <c r="G2352" s="260"/>
    </row>
    <row r="2353" spans="1:123" ht="24" customHeight="1" x14ac:dyDescent="0.2">
      <c r="A2353" s="259" t="s">
        <v>602</v>
      </c>
      <c r="B2353" s="84">
        <f>Contratista</f>
        <v>0</v>
      </c>
      <c r="C2353" s="81"/>
      <c r="D2353" s="81"/>
      <c r="E2353" s="81"/>
      <c r="F2353" s="87"/>
      <c r="G2353" s="261"/>
    </row>
    <row r="2354" spans="1:123" ht="24" customHeight="1" x14ac:dyDescent="0.2">
      <c r="A2354" s="259" t="s">
        <v>23</v>
      </c>
      <c r="B2354" s="84" t="str">
        <f>Obra</f>
        <v>Creacion Primaria Bº Cruce de los Andes</v>
      </c>
      <c r="C2354" s="81"/>
      <c r="D2354" s="81"/>
      <c r="E2354" s="81"/>
      <c r="F2354" s="87" t="s">
        <v>37</v>
      </c>
      <c r="G2354" s="262">
        <f>Fecha_Base</f>
        <v>0</v>
      </c>
    </row>
    <row r="2355" spans="1:123" ht="24" customHeight="1" x14ac:dyDescent="0.2">
      <c r="A2355" s="263" t="s">
        <v>600</v>
      </c>
      <c r="B2355" s="82" t="str">
        <f>Ubicación</f>
        <v>Pocito</v>
      </c>
      <c r="C2355" s="82"/>
      <c r="D2355" s="88"/>
      <c r="E2355" s="89"/>
      <c r="G2355" s="264"/>
    </row>
    <row r="2356" spans="1:123" ht="24" customHeight="1" x14ac:dyDescent="0.2">
      <c r="A2356" s="263" t="s">
        <v>38</v>
      </c>
      <c r="B2356" s="91">
        <f>IFERROR(VALUE(LEFT(B2357,FIND(".",B2357)-1)),"")</f>
        <v>7</v>
      </c>
      <c r="C2356" s="83" t="str">
        <f>IFERROR(VLOOKUP(B2356,Tabla_CyP,2,FALSE),"")</f>
        <v xml:space="preserve"> MARMOLERÍA</v>
      </c>
      <c r="E2356" s="89"/>
      <c r="G2356" s="264"/>
    </row>
    <row r="2357" spans="1:123" ht="24" customHeight="1" x14ac:dyDescent="0.2">
      <c r="A2357" s="263" t="s">
        <v>24</v>
      </c>
      <c r="B2357" s="92" t="str">
        <f>IFERROR(VLOOKUP(COUNTIF($A$1:A2357,"ANALISIS DE PRECIOS"),Tabla_NumeroItem,2,FALSE),"")</f>
        <v>7.1</v>
      </c>
      <c r="C2357" s="83" t="str">
        <f>IFERROR(VLOOKUP(B2357,Tabla_CyP,2,FALSE),"")</f>
        <v>Mesadas de granito natural</v>
      </c>
      <c r="D2357" s="88"/>
      <c r="E2357" s="89"/>
      <c r="F2357" s="87" t="s">
        <v>25</v>
      </c>
      <c r="G2357" s="265" t="str">
        <f>IFERROR(VLOOKUP(B2357,Tabla_CyP,4,FALSE),"")</f>
        <v>m2</v>
      </c>
    </row>
    <row r="2358" spans="1:123" ht="24" customHeight="1" x14ac:dyDescent="0.2">
      <c r="A2358" s="263"/>
      <c r="B2358" s="82"/>
      <c r="D2358" s="88"/>
      <c r="E2358" s="89"/>
      <c r="G2358" s="264"/>
    </row>
    <row r="2359" spans="1:123" ht="24" customHeight="1" x14ac:dyDescent="0.2">
      <c r="A2359" s="450" t="s">
        <v>506</v>
      </c>
      <c r="B2359" s="451"/>
      <c r="C2359" s="448" t="s">
        <v>0</v>
      </c>
      <c r="D2359" s="448" t="s">
        <v>26</v>
      </c>
      <c r="E2359" s="446" t="s">
        <v>27</v>
      </c>
      <c r="F2359" s="444" t="s">
        <v>28</v>
      </c>
      <c r="G2359" s="444" t="s">
        <v>29</v>
      </c>
    </row>
    <row r="2360" spans="1:123" s="88" customFormat="1" ht="24" customHeight="1" x14ac:dyDescent="0.2">
      <c r="A2360" s="93" t="s">
        <v>507</v>
      </c>
      <c r="B2360" s="93" t="s">
        <v>508</v>
      </c>
      <c r="C2360" s="449"/>
      <c r="D2360" s="449"/>
      <c r="E2360" s="447"/>
      <c r="F2360" s="445"/>
      <c r="G2360" s="445"/>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6"/>
      <c r="B2361" s="94"/>
      <c r="C2361" s="132" t="s">
        <v>603</v>
      </c>
      <c r="D2361" s="95"/>
      <c r="E2361" s="96"/>
      <c r="F2361" s="97"/>
      <c r="G2361" s="267"/>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8">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8">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8">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8">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8">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8">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8">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8">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8">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8">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8">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8">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8">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8">
        <f t="shared" si="710"/>
        <v>0</v>
      </c>
    </row>
    <row r="2376" spans="1:7" ht="24" customHeight="1" x14ac:dyDescent="0.2">
      <c r="A2376" s="269"/>
      <c r="D2376" s="88"/>
      <c r="E2376" s="89"/>
      <c r="F2376" s="255" t="s">
        <v>30</v>
      </c>
      <c r="G2376" s="270">
        <f>SUBTOTAL(9,G2362:G2375)</f>
        <v>0</v>
      </c>
    </row>
    <row r="2377" spans="1:7" ht="24" customHeight="1" x14ac:dyDescent="0.2">
      <c r="A2377" s="269"/>
      <c r="C2377" s="98" t="s">
        <v>604</v>
      </c>
      <c r="D2377" s="88"/>
      <c r="E2377" s="89"/>
      <c r="G2377" s="271"/>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8">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8">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8">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8">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8">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8">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8">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8">
        <f t="shared" si="715"/>
        <v>0</v>
      </c>
    </row>
    <row r="2386" spans="1:7" ht="24" customHeight="1" x14ac:dyDescent="0.2">
      <c r="A2386" s="269"/>
      <c r="D2386" s="88"/>
      <c r="E2386" s="89"/>
      <c r="F2386" s="255" t="s">
        <v>31</v>
      </c>
      <c r="G2386" s="270">
        <f>SUBTOTAL(9,G2378:G2385)</f>
        <v>0</v>
      </c>
    </row>
    <row r="2387" spans="1:7" ht="24" customHeight="1" x14ac:dyDescent="0.2">
      <c r="A2387" s="269"/>
      <c r="C2387" s="98" t="s">
        <v>605</v>
      </c>
      <c r="D2387" s="88"/>
      <c r="E2387" s="89"/>
      <c r="G2387" s="271"/>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8">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8">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8">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8">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8">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8">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8">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8">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8">
        <f t="shared" si="720"/>
        <v>0</v>
      </c>
    </row>
    <row r="2397" spans="1:7" ht="24" customHeight="1" x14ac:dyDescent="0.2">
      <c r="A2397" s="272"/>
      <c r="B2397" s="88"/>
      <c r="D2397" s="88"/>
      <c r="E2397" s="89"/>
      <c r="F2397" s="255" t="s">
        <v>32</v>
      </c>
      <c r="G2397" s="270">
        <f>SUBTOTAL(9,G2388:G2396)</f>
        <v>0</v>
      </c>
    </row>
    <row r="2398" spans="1:7" ht="24" customHeight="1" x14ac:dyDescent="0.2">
      <c r="A2398" s="273"/>
      <c r="B2398" s="88"/>
      <c r="D2398" s="88"/>
      <c r="E2398" s="89"/>
      <c r="G2398" s="271"/>
    </row>
    <row r="2399" spans="1:7" ht="24" customHeight="1" x14ac:dyDescent="0.2">
      <c r="A2399" s="274" t="str">
        <f>B2357</f>
        <v>7.1</v>
      </c>
      <c r="B2399" s="275" t="str">
        <f>C2357</f>
        <v>Mesadas de granito natural</v>
      </c>
      <c r="C2399" s="95"/>
      <c r="D2399" s="95" t="s">
        <v>33</v>
      </c>
      <c r="E2399" s="96"/>
      <c r="F2399" s="277" t="s">
        <v>34</v>
      </c>
      <c r="G2399" s="276">
        <f>SUBTOTAL(9,G2362:G2398)</f>
        <v>0</v>
      </c>
    </row>
    <row r="2401" spans="1:123" ht="24" customHeight="1" x14ac:dyDescent="0.2">
      <c r="A2401" s="256" t="s">
        <v>36</v>
      </c>
      <c r="B2401" s="257"/>
      <c r="C2401" s="257"/>
      <c r="D2401" s="257"/>
      <c r="E2401" s="257"/>
      <c r="F2401" s="257"/>
      <c r="G2401" s="258"/>
    </row>
    <row r="2402" spans="1:123" ht="24" customHeight="1" x14ac:dyDescent="0.2">
      <c r="A2402" s="259" t="s">
        <v>601</v>
      </c>
      <c r="B2402" s="84" t="str">
        <f>Comitente</f>
        <v>SUBSECRETARIA DE ARQUITECTURA</v>
      </c>
      <c r="C2402" s="80"/>
      <c r="D2402" s="85"/>
      <c r="E2402" s="85"/>
      <c r="F2402" s="86"/>
      <c r="G2402" s="260"/>
    </row>
    <row r="2403" spans="1:123" ht="24" customHeight="1" x14ac:dyDescent="0.2">
      <c r="A2403" s="259" t="s">
        <v>602</v>
      </c>
      <c r="B2403" s="84">
        <f>Contratista</f>
        <v>0</v>
      </c>
      <c r="C2403" s="81"/>
      <c r="D2403" s="81"/>
      <c r="E2403" s="81"/>
      <c r="F2403" s="87"/>
      <c r="G2403" s="261"/>
    </row>
    <row r="2404" spans="1:123" ht="24" customHeight="1" x14ac:dyDescent="0.2">
      <c r="A2404" s="259" t="s">
        <v>23</v>
      </c>
      <c r="B2404" s="84" t="str">
        <f>Obra</f>
        <v>Creacion Primaria Bº Cruce de los Andes</v>
      </c>
      <c r="C2404" s="81"/>
      <c r="D2404" s="81"/>
      <c r="E2404" s="81"/>
      <c r="F2404" s="87" t="s">
        <v>37</v>
      </c>
      <c r="G2404" s="262">
        <f>Fecha_Base</f>
        <v>0</v>
      </c>
    </row>
    <row r="2405" spans="1:123" ht="24" customHeight="1" x14ac:dyDescent="0.2">
      <c r="A2405" s="263" t="s">
        <v>600</v>
      </c>
      <c r="B2405" s="82" t="str">
        <f>Ubicación</f>
        <v>Pocito</v>
      </c>
      <c r="C2405" s="82"/>
      <c r="D2405" s="88"/>
      <c r="E2405" s="89"/>
      <c r="G2405" s="264"/>
    </row>
    <row r="2406" spans="1:123" ht="24" customHeight="1" x14ac:dyDescent="0.2">
      <c r="A2406" s="263" t="s">
        <v>38</v>
      </c>
      <c r="B2406" s="91">
        <f>IFERROR(VALUE(LEFT(B2407,FIND(".",B2407)-1)),"")</f>
        <v>8</v>
      </c>
      <c r="C2406" s="83" t="str">
        <f>IFERROR(VLOOKUP(B2406,Tabla_CyP,2,FALSE),"")</f>
        <v xml:space="preserve"> CUBIERTAS Y TECHOS</v>
      </c>
      <c r="E2406" s="89"/>
      <c r="G2406" s="264"/>
    </row>
    <row r="2407" spans="1:123" ht="24" customHeight="1" x14ac:dyDescent="0.2">
      <c r="A2407" s="263" t="s">
        <v>24</v>
      </c>
      <c r="B2407" s="92" t="str">
        <f>IFERROR(VLOOKUP(COUNTIF($A$1:A2407,"ANALISIS DE PRECIOS"),Tabla_NumeroItem,2,FALSE),"")</f>
        <v>8.1</v>
      </c>
      <c r="C2407" s="83" t="str">
        <f>IFERROR(VLOOKUP(B2407,Tabla_CyP,2,FALSE),"")</f>
        <v>Sobre losa de hormigón armado</v>
      </c>
      <c r="D2407" s="88"/>
      <c r="E2407" s="89"/>
      <c r="F2407" s="87" t="s">
        <v>25</v>
      </c>
      <c r="G2407" s="265" t="str">
        <f>IFERROR(VLOOKUP(B2407,Tabla_CyP,4,FALSE),"")</f>
        <v>m2</v>
      </c>
    </row>
    <row r="2408" spans="1:123" ht="24" customHeight="1" x14ac:dyDescent="0.2">
      <c r="A2408" s="263"/>
      <c r="B2408" s="82"/>
      <c r="D2408" s="88"/>
      <c r="E2408" s="89"/>
      <c r="G2408" s="264"/>
    </row>
    <row r="2409" spans="1:123" ht="24" customHeight="1" x14ac:dyDescent="0.2">
      <c r="A2409" s="450" t="s">
        <v>506</v>
      </c>
      <c r="B2409" s="451"/>
      <c r="C2409" s="448" t="s">
        <v>0</v>
      </c>
      <c r="D2409" s="448" t="s">
        <v>26</v>
      </c>
      <c r="E2409" s="446" t="s">
        <v>27</v>
      </c>
      <c r="F2409" s="444" t="s">
        <v>28</v>
      </c>
      <c r="G2409" s="444" t="s">
        <v>29</v>
      </c>
    </row>
    <row r="2410" spans="1:123" s="88" customFormat="1" ht="24" customHeight="1" x14ac:dyDescent="0.2">
      <c r="A2410" s="93" t="s">
        <v>507</v>
      </c>
      <c r="B2410" s="93" t="s">
        <v>508</v>
      </c>
      <c r="C2410" s="449"/>
      <c r="D2410" s="449"/>
      <c r="E2410" s="447"/>
      <c r="F2410" s="445"/>
      <c r="G2410" s="445"/>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6"/>
      <c r="B2411" s="94"/>
      <c r="C2411" s="132" t="s">
        <v>603</v>
      </c>
      <c r="D2411" s="95"/>
      <c r="E2411" s="96"/>
      <c r="F2411" s="97"/>
      <c r="G2411" s="267"/>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8">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8">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8">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8">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8">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8">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8">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8">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8">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8">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8">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8">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8">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8">
        <f t="shared" si="725"/>
        <v>0</v>
      </c>
    </row>
    <row r="2426" spans="1:7" ht="24" customHeight="1" x14ac:dyDescent="0.2">
      <c r="A2426" s="269"/>
      <c r="D2426" s="88"/>
      <c r="E2426" s="89"/>
      <c r="F2426" s="255" t="s">
        <v>30</v>
      </c>
      <c r="G2426" s="270">
        <f>SUBTOTAL(9,G2412:G2425)</f>
        <v>0</v>
      </c>
    </row>
    <row r="2427" spans="1:7" ht="24" customHeight="1" x14ac:dyDescent="0.2">
      <c r="A2427" s="269"/>
      <c r="C2427" s="98" t="s">
        <v>604</v>
      </c>
      <c r="D2427" s="88"/>
      <c r="E2427" s="89"/>
      <c r="G2427" s="271"/>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8">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8">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8">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8">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8">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8">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8">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8">
        <f t="shared" si="730"/>
        <v>0</v>
      </c>
    </row>
    <row r="2436" spans="1:7" ht="24" customHeight="1" x14ac:dyDescent="0.2">
      <c r="A2436" s="269"/>
      <c r="D2436" s="88"/>
      <c r="E2436" s="89"/>
      <c r="F2436" s="255" t="s">
        <v>31</v>
      </c>
      <c r="G2436" s="270">
        <f>SUBTOTAL(9,G2428:G2435)</f>
        <v>0</v>
      </c>
    </row>
    <row r="2437" spans="1:7" ht="24" customHeight="1" x14ac:dyDescent="0.2">
      <c r="A2437" s="269"/>
      <c r="C2437" s="98" t="s">
        <v>605</v>
      </c>
      <c r="D2437" s="88"/>
      <c r="E2437" s="89"/>
      <c r="G2437" s="271"/>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8">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8">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8">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8">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8">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8">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8">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8">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8">
        <f t="shared" si="735"/>
        <v>0</v>
      </c>
    </row>
    <row r="2447" spans="1:7" ht="24" customHeight="1" x14ac:dyDescent="0.2">
      <c r="A2447" s="272"/>
      <c r="B2447" s="88"/>
      <c r="D2447" s="88"/>
      <c r="E2447" s="89"/>
      <c r="F2447" s="255" t="s">
        <v>32</v>
      </c>
      <c r="G2447" s="270">
        <f>SUBTOTAL(9,G2438:G2446)</f>
        <v>0</v>
      </c>
    </row>
    <row r="2448" spans="1:7" ht="24" customHeight="1" x14ac:dyDescent="0.2">
      <c r="A2448" s="273"/>
      <c r="B2448" s="88"/>
      <c r="D2448" s="88"/>
      <c r="E2448" s="89"/>
      <c r="G2448" s="271"/>
    </row>
    <row r="2449" spans="1:123" ht="24" customHeight="1" x14ac:dyDescent="0.2">
      <c r="A2449" s="274" t="str">
        <f>B2407</f>
        <v>8.1</v>
      </c>
      <c r="B2449" s="275" t="str">
        <f>C2407</f>
        <v>Sobre losa de hormigón armado</v>
      </c>
      <c r="C2449" s="95"/>
      <c r="D2449" s="95" t="s">
        <v>33</v>
      </c>
      <c r="E2449" s="96"/>
      <c r="F2449" s="277" t="s">
        <v>34</v>
      </c>
      <c r="G2449" s="276">
        <f>SUBTOTAL(9,G2412:G2448)</f>
        <v>0</v>
      </c>
    </row>
    <row r="2451" spans="1:123" ht="24" customHeight="1" x14ac:dyDescent="0.2">
      <c r="A2451" s="256" t="s">
        <v>36</v>
      </c>
      <c r="B2451" s="257"/>
      <c r="C2451" s="257"/>
      <c r="D2451" s="257"/>
      <c r="E2451" s="257"/>
      <c r="F2451" s="257"/>
      <c r="G2451" s="258"/>
    </row>
    <row r="2452" spans="1:123" ht="24" customHeight="1" x14ac:dyDescent="0.2">
      <c r="A2452" s="259" t="s">
        <v>601</v>
      </c>
      <c r="B2452" s="84" t="str">
        <f>Comitente</f>
        <v>SUBSECRETARIA DE ARQUITECTURA</v>
      </c>
      <c r="C2452" s="80"/>
      <c r="D2452" s="85"/>
      <c r="E2452" s="85"/>
      <c r="F2452" s="86"/>
      <c r="G2452" s="260"/>
    </row>
    <row r="2453" spans="1:123" ht="24" customHeight="1" x14ac:dyDescent="0.2">
      <c r="A2453" s="259" t="s">
        <v>602</v>
      </c>
      <c r="B2453" s="84">
        <f>Contratista</f>
        <v>0</v>
      </c>
      <c r="C2453" s="81"/>
      <c r="D2453" s="81"/>
      <c r="E2453" s="81"/>
      <c r="F2453" s="87"/>
      <c r="G2453" s="261"/>
    </row>
    <row r="2454" spans="1:123" ht="24" customHeight="1" x14ac:dyDescent="0.2">
      <c r="A2454" s="259" t="s">
        <v>23</v>
      </c>
      <c r="B2454" s="84" t="str">
        <f>Obra</f>
        <v>Creacion Primaria Bº Cruce de los Andes</v>
      </c>
      <c r="C2454" s="81"/>
      <c r="D2454" s="81"/>
      <c r="E2454" s="81"/>
      <c r="F2454" s="87" t="s">
        <v>37</v>
      </c>
      <c r="G2454" s="262">
        <f>Fecha_Base</f>
        <v>0</v>
      </c>
    </row>
    <row r="2455" spans="1:123" ht="24" customHeight="1" x14ac:dyDescent="0.2">
      <c r="A2455" s="263" t="s">
        <v>600</v>
      </c>
      <c r="B2455" s="82" t="str">
        <f>Ubicación</f>
        <v>Pocito</v>
      </c>
      <c r="C2455" s="82"/>
      <c r="D2455" s="88"/>
      <c r="E2455" s="89"/>
      <c r="G2455" s="264"/>
    </row>
    <row r="2456" spans="1:123" ht="24" customHeight="1" x14ac:dyDescent="0.2">
      <c r="A2456" s="263" t="s">
        <v>38</v>
      </c>
      <c r="B2456" s="91">
        <f>IFERROR(VALUE(LEFT(B2457,FIND(".",B2457)-1)),"")</f>
        <v>8</v>
      </c>
      <c r="C2456" s="83" t="str">
        <f>IFERROR(VLOOKUP(B2456,Tabla_CyP,2,FALSE),"")</f>
        <v xml:space="preserve"> CUBIERTAS Y TECHOS</v>
      </c>
      <c r="E2456" s="89"/>
      <c r="G2456" s="264"/>
    </row>
    <row r="2457" spans="1:123" ht="24" customHeight="1" x14ac:dyDescent="0.2">
      <c r="A2457" s="263" t="s">
        <v>24</v>
      </c>
      <c r="B2457" s="92" t="str">
        <f>IFERROR(VLOOKUP(COUNTIF($A$1:A2457,"ANALISIS DE PRECIOS"),Tabla_NumeroItem,2,FALSE),"")</f>
        <v>8.2</v>
      </c>
      <c r="C2457" s="83" t="str">
        <f>IFERROR(VLOOKUP(B2457,Tabla_CyP,2,FALSE),"")</f>
        <v>Cubiertas metálicas (incluída aislaciones)</v>
      </c>
      <c r="D2457" s="88"/>
      <c r="E2457" s="89"/>
      <c r="F2457" s="87" t="s">
        <v>25</v>
      </c>
      <c r="G2457" s="265" t="str">
        <f>IFERROR(VLOOKUP(B2457,Tabla_CyP,4,FALSE),"")</f>
        <v>m2</v>
      </c>
    </row>
    <row r="2458" spans="1:123" ht="24" customHeight="1" x14ac:dyDescent="0.2">
      <c r="A2458" s="263"/>
      <c r="B2458" s="82"/>
      <c r="D2458" s="88"/>
      <c r="E2458" s="89"/>
      <c r="G2458" s="264"/>
    </row>
    <row r="2459" spans="1:123" ht="24" customHeight="1" x14ac:dyDescent="0.2">
      <c r="A2459" s="450" t="s">
        <v>506</v>
      </c>
      <c r="B2459" s="451"/>
      <c r="C2459" s="448" t="s">
        <v>0</v>
      </c>
      <c r="D2459" s="448" t="s">
        <v>26</v>
      </c>
      <c r="E2459" s="446" t="s">
        <v>27</v>
      </c>
      <c r="F2459" s="444" t="s">
        <v>28</v>
      </c>
      <c r="G2459" s="444" t="s">
        <v>29</v>
      </c>
    </row>
    <row r="2460" spans="1:123" s="88" customFormat="1" ht="24" customHeight="1" x14ac:dyDescent="0.2">
      <c r="A2460" s="93" t="s">
        <v>507</v>
      </c>
      <c r="B2460" s="93" t="s">
        <v>508</v>
      </c>
      <c r="C2460" s="449"/>
      <c r="D2460" s="449"/>
      <c r="E2460" s="447"/>
      <c r="F2460" s="445"/>
      <c r="G2460" s="445"/>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6"/>
      <c r="B2461" s="94"/>
      <c r="C2461" s="132" t="s">
        <v>603</v>
      </c>
      <c r="D2461" s="95"/>
      <c r="E2461" s="96"/>
      <c r="F2461" s="97"/>
      <c r="G2461" s="267"/>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8">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8">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8">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8">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8">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8">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8">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8">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8">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8">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8">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8">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8">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8">
        <f t="shared" si="740"/>
        <v>0</v>
      </c>
    </row>
    <row r="2476" spans="1:7" ht="24" customHeight="1" x14ac:dyDescent="0.2">
      <c r="A2476" s="269"/>
      <c r="D2476" s="88"/>
      <c r="E2476" s="89"/>
      <c r="F2476" s="255" t="s">
        <v>30</v>
      </c>
      <c r="G2476" s="270">
        <f>SUBTOTAL(9,G2462:G2475)</f>
        <v>0</v>
      </c>
    </row>
    <row r="2477" spans="1:7" ht="24" customHeight="1" x14ac:dyDescent="0.2">
      <c r="A2477" s="269"/>
      <c r="C2477" s="98" t="s">
        <v>604</v>
      </c>
      <c r="D2477" s="88"/>
      <c r="E2477" s="89"/>
      <c r="G2477" s="271"/>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8">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8">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8">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8">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8">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8">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8">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8">
        <f t="shared" si="745"/>
        <v>0</v>
      </c>
    </row>
    <row r="2486" spans="1:7" ht="24" customHeight="1" x14ac:dyDescent="0.2">
      <c r="A2486" s="269"/>
      <c r="D2486" s="88"/>
      <c r="E2486" s="89"/>
      <c r="F2486" s="255" t="s">
        <v>31</v>
      </c>
      <c r="G2486" s="270">
        <f>SUBTOTAL(9,G2478:G2485)</f>
        <v>0</v>
      </c>
    </row>
    <row r="2487" spans="1:7" ht="24" customHeight="1" x14ac:dyDescent="0.2">
      <c r="A2487" s="269"/>
      <c r="C2487" s="98" t="s">
        <v>605</v>
      </c>
      <c r="D2487" s="88"/>
      <c r="E2487" s="89"/>
      <c r="G2487" s="271"/>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8">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8">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8">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8">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8">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8">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8">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8">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8">
        <f t="shared" si="750"/>
        <v>0</v>
      </c>
    </row>
    <row r="2497" spans="1:123" ht="24" customHeight="1" x14ac:dyDescent="0.2">
      <c r="A2497" s="272"/>
      <c r="B2497" s="88"/>
      <c r="D2497" s="88"/>
      <c r="E2497" s="89"/>
      <c r="F2497" s="255" t="s">
        <v>32</v>
      </c>
      <c r="G2497" s="270">
        <f>SUBTOTAL(9,G2488:G2496)</f>
        <v>0</v>
      </c>
    </row>
    <row r="2498" spans="1:123" ht="24" customHeight="1" x14ac:dyDescent="0.2">
      <c r="A2498" s="273"/>
      <c r="B2498" s="88"/>
      <c r="D2498" s="88"/>
      <c r="E2498" s="89"/>
      <c r="G2498" s="271"/>
    </row>
    <row r="2499" spans="1:123" ht="24" customHeight="1" x14ac:dyDescent="0.2">
      <c r="A2499" s="274" t="str">
        <f>B2457</f>
        <v>8.2</v>
      </c>
      <c r="B2499" s="275" t="str">
        <f>C2457</f>
        <v>Cubiertas metálicas (incluída aislaciones)</v>
      </c>
      <c r="C2499" s="95"/>
      <c r="D2499" s="95" t="s">
        <v>33</v>
      </c>
      <c r="E2499" s="96"/>
      <c r="F2499" s="277" t="s">
        <v>34</v>
      </c>
      <c r="G2499" s="276">
        <f>SUBTOTAL(9,G2462:G2498)</f>
        <v>0</v>
      </c>
    </row>
    <row r="2501" spans="1:123" ht="24" customHeight="1" x14ac:dyDescent="0.2">
      <c r="A2501" s="256" t="s">
        <v>36</v>
      </c>
      <c r="B2501" s="257"/>
      <c r="C2501" s="257"/>
      <c r="D2501" s="257"/>
      <c r="E2501" s="257"/>
      <c r="F2501" s="257"/>
      <c r="G2501" s="258"/>
    </row>
    <row r="2502" spans="1:123" ht="24" customHeight="1" x14ac:dyDescent="0.2">
      <c r="A2502" s="259" t="s">
        <v>601</v>
      </c>
      <c r="B2502" s="84" t="str">
        <f>Comitente</f>
        <v>SUBSECRETARIA DE ARQUITECTURA</v>
      </c>
      <c r="C2502" s="80"/>
      <c r="D2502" s="85"/>
      <c r="E2502" s="85"/>
      <c r="F2502" s="86"/>
      <c r="G2502" s="260"/>
    </row>
    <row r="2503" spans="1:123" ht="24" customHeight="1" x14ac:dyDescent="0.2">
      <c r="A2503" s="259" t="s">
        <v>602</v>
      </c>
      <c r="B2503" s="84">
        <f>Contratista</f>
        <v>0</v>
      </c>
      <c r="C2503" s="81"/>
      <c r="D2503" s="81"/>
      <c r="E2503" s="81"/>
      <c r="F2503" s="87"/>
      <c r="G2503" s="261"/>
    </row>
    <row r="2504" spans="1:123" ht="24" customHeight="1" x14ac:dyDescent="0.2">
      <c r="A2504" s="259" t="s">
        <v>23</v>
      </c>
      <c r="B2504" s="84" t="str">
        <f>Obra</f>
        <v>Creacion Primaria Bº Cruce de los Andes</v>
      </c>
      <c r="C2504" s="81"/>
      <c r="D2504" s="81"/>
      <c r="E2504" s="81"/>
      <c r="F2504" s="87" t="s">
        <v>37</v>
      </c>
      <c r="G2504" s="262">
        <f>Fecha_Base</f>
        <v>0</v>
      </c>
    </row>
    <row r="2505" spans="1:123" ht="24" customHeight="1" x14ac:dyDescent="0.2">
      <c r="A2505" s="263" t="s">
        <v>600</v>
      </c>
      <c r="B2505" s="82" t="str">
        <f>Ubicación</f>
        <v>Pocito</v>
      </c>
      <c r="C2505" s="82"/>
      <c r="D2505" s="88"/>
      <c r="E2505" s="89"/>
      <c r="G2505" s="264"/>
    </row>
    <row r="2506" spans="1:123" ht="24" customHeight="1" x14ac:dyDescent="0.2">
      <c r="A2506" s="263" t="s">
        <v>38</v>
      </c>
      <c r="B2506" s="91">
        <f>IFERROR(VALUE(LEFT(B2507,FIND(".",B2507)-1)),"")</f>
        <v>9</v>
      </c>
      <c r="C2506" s="83" t="str">
        <f>IFERROR(VLOOKUP(B2506,Tabla_CyP,2,FALSE),"")</f>
        <v xml:space="preserve"> CIELORRASOS</v>
      </c>
      <c r="E2506" s="89"/>
      <c r="G2506" s="264"/>
    </row>
    <row r="2507" spans="1:123" ht="24" customHeight="1" x14ac:dyDescent="0.2">
      <c r="A2507" s="263" t="s">
        <v>24</v>
      </c>
      <c r="B2507" s="92" t="str">
        <f>IFERROR(VLOOKUP(COUNTIF($A$1:A2507,"ANALISIS DE PRECIOS"),Tabla_NumeroItem,2,FALSE),"")</f>
        <v>9.1.1</v>
      </c>
      <c r="C2507" s="83" t="str">
        <f>IFERROR(VLOOKUP(B2507,Tabla_CyP,2,FALSE),"")</f>
        <v>A la cal</v>
      </c>
      <c r="D2507" s="88"/>
      <c r="E2507" s="89"/>
      <c r="F2507" s="87" t="s">
        <v>25</v>
      </c>
      <c r="G2507" s="265" t="str">
        <f>IFERROR(VLOOKUP(B2507,Tabla_CyP,4,FALSE),"")</f>
        <v>m2</v>
      </c>
    </row>
    <row r="2508" spans="1:123" ht="24" customHeight="1" x14ac:dyDescent="0.2">
      <c r="A2508" s="263"/>
      <c r="B2508" s="82"/>
      <c r="D2508" s="88"/>
      <c r="E2508" s="89"/>
      <c r="G2508" s="264"/>
    </row>
    <row r="2509" spans="1:123" ht="24" customHeight="1" x14ac:dyDescent="0.2">
      <c r="A2509" s="450" t="s">
        <v>506</v>
      </c>
      <c r="B2509" s="451"/>
      <c r="C2509" s="448" t="s">
        <v>0</v>
      </c>
      <c r="D2509" s="448" t="s">
        <v>26</v>
      </c>
      <c r="E2509" s="446" t="s">
        <v>27</v>
      </c>
      <c r="F2509" s="444" t="s">
        <v>28</v>
      </c>
      <c r="G2509" s="444" t="s">
        <v>29</v>
      </c>
    </row>
    <row r="2510" spans="1:123" s="88" customFormat="1" ht="24" customHeight="1" x14ac:dyDescent="0.2">
      <c r="A2510" s="93" t="s">
        <v>507</v>
      </c>
      <c r="B2510" s="93" t="s">
        <v>508</v>
      </c>
      <c r="C2510" s="449"/>
      <c r="D2510" s="449"/>
      <c r="E2510" s="447"/>
      <c r="F2510" s="445"/>
      <c r="G2510" s="445"/>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6"/>
      <c r="B2511" s="94"/>
      <c r="C2511" s="132" t="s">
        <v>603</v>
      </c>
      <c r="D2511" s="95"/>
      <c r="E2511" s="96"/>
      <c r="F2511" s="97"/>
      <c r="G2511" s="267"/>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8">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8">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8">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8">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8">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8">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8">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8">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8">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8">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8">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8">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8">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8">
        <f t="shared" si="755"/>
        <v>0</v>
      </c>
    </row>
    <row r="2526" spans="1:7" ht="24" customHeight="1" x14ac:dyDescent="0.2">
      <c r="A2526" s="269"/>
      <c r="D2526" s="88"/>
      <c r="E2526" s="89"/>
      <c r="F2526" s="255" t="s">
        <v>30</v>
      </c>
      <c r="G2526" s="270">
        <f>SUBTOTAL(9,G2512:G2525)</f>
        <v>0</v>
      </c>
    </row>
    <row r="2527" spans="1:7" ht="24" customHeight="1" x14ac:dyDescent="0.2">
      <c r="A2527" s="269"/>
      <c r="C2527" s="98" t="s">
        <v>604</v>
      </c>
      <c r="D2527" s="88"/>
      <c r="E2527" s="89"/>
      <c r="G2527" s="271"/>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8">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8">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8">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8">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8">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8">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8">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8">
        <f t="shared" si="760"/>
        <v>0</v>
      </c>
    </row>
    <row r="2536" spans="1:7" ht="24" customHeight="1" x14ac:dyDescent="0.2">
      <c r="A2536" s="269"/>
      <c r="D2536" s="88"/>
      <c r="E2536" s="89"/>
      <c r="F2536" s="255" t="s">
        <v>31</v>
      </c>
      <c r="G2536" s="270">
        <f>SUBTOTAL(9,G2528:G2535)</f>
        <v>0</v>
      </c>
    </row>
    <row r="2537" spans="1:7" ht="24" customHeight="1" x14ac:dyDescent="0.2">
      <c r="A2537" s="269"/>
      <c r="C2537" s="98" t="s">
        <v>605</v>
      </c>
      <c r="D2537" s="88"/>
      <c r="E2537" s="89"/>
      <c r="G2537" s="271"/>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8">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8">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8">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8">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8">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8">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8">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8">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8">
        <f t="shared" si="765"/>
        <v>0</v>
      </c>
    </row>
    <row r="2547" spans="1:123" ht="24" customHeight="1" x14ac:dyDescent="0.2">
      <c r="A2547" s="272"/>
      <c r="B2547" s="88"/>
      <c r="D2547" s="88"/>
      <c r="E2547" s="89"/>
      <c r="F2547" s="255" t="s">
        <v>32</v>
      </c>
      <c r="G2547" s="270">
        <f>SUBTOTAL(9,G2538:G2546)</f>
        <v>0</v>
      </c>
    </row>
    <row r="2548" spans="1:123" ht="24" customHeight="1" x14ac:dyDescent="0.2">
      <c r="A2548" s="273"/>
      <c r="B2548" s="88"/>
      <c r="D2548" s="88"/>
      <c r="E2548" s="89"/>
      <c r="G2548" s="271"/>
    </row>
    <row r="2549" spans="1:123" ht="24" customHeight="1" x14ac:dyDescent="0.2">
      <c r="A2549" s="274" t="str">
        <f>B2507</f>
        <v>9.1.1</v>
      </c>
      <c r="B2549" s="275" t="str">
        <f>C2507</f>
        <v>A la cal</v>
      </c>
      <c r="C2549" s="95"/>
      <c r="D2549" s="95" t="s">
        <v>33</v>
      </c>
      <c r="E2549" s="96"/>
      <c r="F2549" s="277" t="s">
        <v>34</v>
      </c>
      <c r="G2549" s="276">
        <f>SUBTOTAL(9,G2512:G2548)</f>
        <v>0</v>
      </c>
    </row>
    <row r="2551" spans="1:123" ht="24" customHeight="1" x14ac:dyDescent="0.2">
      <c r="A2551" s="256" t="s">
        <v>36</v>
      </c>
      <c r="B2551" s="257"/>
      <c r="C2551" s="257"/>
      <c r="D2551" s="257"/>
      <c r="E2551" s="257"/>
      <c r="F2551" s="257"/>
      <c r="G2551" s="258"/>
    </row>
    <row r="2552" spans="1:123" ht="24" customHeight="1" x14ac:dyDescent="0.2">
      <c r="A2552" s="259" t="s">
        <v>601</v>
      </c>
      <c r="B2552" s="84" t="str">
        <f>Comitente</f>
        <v>SUBSECRETARIA DE ARQUITECTURA</v>
      </c>
      <c r="C2552" s="80"/>
      <c r="D2552" s="85"/>
      <c r="E2552" s="85"/>
      <c r="F2552" s="86"/>
      <c r="G2552" s="260"/>
    </row>
    <row r="2553" spans="1:123" ht="24" customHeight="1" x14ac:dyDescent="0.2">
      <c r="A2553" s="259" t="s">
        <v>602</v>
      </c>
      <c r="B2553" s="84">
        <f>Contratista</f>
        <v>0</v>
      </c>
      <c r="C2553" s="81"/>
      <c r="D2553" s="81"/>
      <c r="E2553" s="81"/>
      <c r="F2553" s="87"/>
      <c r="G2553" s="261"/>
    </row>
    <row r="2554" spans="1:123" ht="24" customHeight="1" x14ac:dyDescent="0.2">
      <c r="A2554" s="259" t="s">
        <v>23</v>
      </c>
      <c r="B2554" s="84" t="str">
        <f>Obra</f>
        <v>Creacion Primaria Bº Cruce de los Andes</v>
      </c>
      <c r="C2554" s="81"/>
      <c r="D2554" s="81"/>
      <c r="E2554" s="81"/>
      <c r="F2554" s="87" t="s">
        <v>37</v>
      </c>
      <c r="G2554" s="262">
        <f>Fecha_Base</f>
        <v>0</v>
      </c>
    </row>
    <row r="2555" spans="1:123" ht="24" customHeight="1" x14ac:dyDescent="0.2">
      <c r="A2555" s="263" t="s">
        <v>600</v>
      </c>
      <c r="B2555" s="82" t="str">
        <f>Ubicación</f>
        <v>Pocito</v>
      </c>
      <c r="C2555" s="82"/>
      <c r="D2555" s="88"/>
      <c r="E2555" s="89"/>
      <c r="G2555" s="264"/>
    </row>
    <row r="2556" spans="1:123" ht="24" customHeight="1" x14ac:dyDescent="0.2">
      <c r="A2556" s="263" t="s">
        <v>38</v>
      </c>
      <c r="B2556" s="91">
        <f>IFERROR(VALUE(LEFT(B2557,FIND(".",B2557)-1)),"")</f>
        <v>9</v>
      </c>
      <c r="C2556" s="83" t="str">
        <f>IFERROR(VLOOKUP(B2556,Tabla_CyP,2,FALSE),"")</f>
        <v xml:space="preserve"> CIELORRASOS</v>
      </c>
      <c r="E2556" s="89"/>
      <c r="G2556" s="264"/>
    </row>
    <row r="2557" spans="1:123" ht="24" customHeight="1" x14ac:dyDescent="0.2">
      <c r="A2557" s="263" t="s">
        <v>24</v>
      </c>
      <c r="B2557" s="92" t="str">
        <f>IFERROR(VLOOKUP(COUNTIF($A$1:A2557,"ANALISIS DE PRECIOS"),Tabla_NumeroItem,2,FALSE),"")</f>
        <v>9.1.2</v>
      </c>
      <c r="C2557" s="83" t="str">
        <f>IFERROR(VLOOKUP(B2557,Tabla_CyP,2,FALSE),"")</f>
        <v>Al yeso</v>
      </c>
      <c r="D2557" s="88"/>
      <c r="E2557" s="89"/>
      <c r="F2557" s="87" t="s">
        <v>25</v>
      </c>
      <c r="G2557" s="265" t="str">
        <f>IFERROR(VLOOKUP(B2557,Tabla_CyP,4,FALSE),"")</f>
        <v>m2</v>
      </c>
    </row>
    <row r="2558" spans="1:123" ht="24" customHeight="1" x14ac:dyDescent="0.2">
      <c r="A2558" s="263"/>
      <c r="B2558" s="82"/>
      <c r="D2558" s="88"/>
      <c r="E2558" s="89"/>
      <c r="G2558" s="264"/>
    </row>
    <row r="2559" spans="1:123" ht="24" customHeight="1" x14ac:dyDescent="0.2">
      <c r="A2559" s="450" t="s">
        <v>506</v>
      </c>
      <c r="B2559" s="451"/>
      <c r="C2559" s="448" t="s">
        <v>0</v>
      </c>
      <c r="D2559" s="448" t="s">
        <v>26</v>
      </c>
      <c r="E2559" s="446" t="s">
        <v>27</v>
      </c>
      <c r="F2559" s="444" t="s">
        <v>28</v>
      </c>
      <c r="G2559" s="444" t="s">
        <v>29</v>
      </c>
    </row>
    <row r="2560" spans="1:123" s="88" customFormat="1" ht="24" customHeight="1" x14ac:dyDescent="0.2">
      <c r="A2560" s="93" t="s">
        <v>507</v>
      </c>
      <c r="B2560" s="93" t="s">
        <v>508</v>
      </c>
      <c r="C2560" s="449"/>
      <c r="D2560" s="449"/>
      <c r="E2560" s="447"/>
      <c r="F2560" s="445"/>
      <c r="G2560" s="445"/>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6"/>
      <c r="B2561" s="94"/>
      <c r="C2561" s="132" t="s">
        <v>603</v>
      </c>
      <c r="D2561" s="95"/>
      <c r="E2561" s="96"/>
      <c r="F2561" s="97"/>
      <c r="G2561" s="267"/>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8">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8">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8">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8">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8">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8">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8">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8">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8">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8">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8">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8">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8">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8">
        <f t="shared" si="770"/>
        <v>0</v>
      </c>
    </row>
    <row r="2576" spans="1:7" ht="24" customHeight="1" x14ac:dyDescent="0.2">
      <c r="A2576" s="269"/>
      <c r="D2576" s="88"/>
      <c r="E2576" s="89"/>
      <c r="F2576" s="255" t="s">
        <v>30</v>
      </c>
      <c r="G2576" s="270">
        <f>SUBTOTAL(9,G2562:G2575)</f>
        <v>0</v>
      </c>
    </row>
    <row r="2577" spans="1:7" ht="24" customHeight="1" x14ac:dyDescent="0.2">
      <c r="A2577" s="269"/>
      <c r="C2577" s="98" t="s">
        <v>604</v>
      </c>
      <c r="D2577" s="88"/>
      <c r="E2577" s="89"/>
      <c r="G2577" s="271"/>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8">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8">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8">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8">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8">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8">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8">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8">
        <f t="shared" si="775"/>
        <v>0</v>
      </c>
    </row>
    <row r="2586" spans="1:7" ht="24" customHeight="1" x14ac:dyDescent="0.2">
      <c r="A2586" s="269"/>
      <c r="D2586" s="88"/>
      <c r="E2586" s="89"/>
      <c r="F2586" s="255" t="s">
        <v>31</v>
      </c>
      <c r="G2586" s="270">
        <f>SUBTOTAL(9,G2578:G2585)</f>
        <v>0</v>
      </c>
    </row>
    <row r="2587" spans="1:7" ht="24" customHeight="1" x14ac:dyDescent="0.2">
      <c r="A2587" s="269"/>
      <c r="C2587" s="98" t="s">
        <v>605</v>
      </c>
      <c r="D2587" s="88"/>
      <c r="E2587" s="89"/>
      <c r="G2587" s="271"/>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8">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8">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8">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8">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8">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8">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8">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8">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8">
        <f t="shared" si="780"/>
        <v>0</v>
      </c>
    </row>
    <row r="2597" spans="1:7" ht="24" customHeight="1" x14ac:dyDescent="0.2">
      <c r="A2597" s="272"/>
      <c r="B2597" s="88"/>
      <c r="D2597" s="88"/>
      <c r="E2597" s="89"/>
      <c r="F2597" s="255" t="s">
        <v>32</v>
      </c>
      <c r="G2597" s="270">
        <f>SUBTOTAL(9,G2588:G2596)</f>
        <v>0</v>
      </c>
    </row>
    <row r="2598" spans="1:7" ht="24" customHeight="1" x14ac:dyDescent="0.2">
      <c r="A2598" s="273"/>
      <c r="B2598" s="88"/>
      <c r="D2598" s="88"/>
      <c r="E2598" s="89"/>
      <c r="G2598" s="271"/>
    </row>
    <row r="2599" spans="1:7" ht="24" customHeight="1" x14ac:dyDescent="0.2">
      <c r="A2599" s="274" t="str">
        <f>B2557</f>
        <v>9.1.2</v>
      </c>
      <c r="B2599" s="275" t="str">
        <f>C2557</f>
        <v>Al yeso</v>
      </c>
      <c r="C2599" s="95"/>
      <c r="D2599" s="95" t="s">
        <v>33</v>
      </c>
      <c r="E2599" s="96"/>
      <c r="F2599" s="277" t="s">
        <v>34</v>
      </c>
      <c r="G2599" s="276">
        <f>SUBTOTAL(9,G2562:G2598)</f>
        <v>0</v>
      </c>
    </row>
    <row r="2601" spans="1:7" ht="24" customHeight="1" x14ac:dyDescent="0.2">
      <c r="A2601" s="256" t="s">
        <v>36</v>
      </c>
      <c r="B2601" s="257"/>
      <c r="C2601" s="257"/>
      <c r="D2601" s="257"/>
      <c r="E2601" s="257"/>
      <c r="F2601" s="257"/>
      <c r="G2601" s="258"/>
    </row>
    <row r="2602" spans="1:7" ht="24" customHeight="1" x14ac:dyDescent="0.2">
      <c r="A2602" s="259" t="s">
        <v>601</v>
      </c>
      <c r="B2602" s="84" t="str">
        <f>Comitente</f>
        <v>SUBSECRETARIA DE ARQUITECTURA</v>
      </c>
      <c r="C2602" s="80"/>
      <c r="D2602" s="85"/>
      <c r="E2602" s="85"/>
      <c r="F2602" s="86"/>
      <c r="G2602" s="260"/>
    </row>
    <row r="2603" spans="1:7" ht="24" customHeight="1" x14ac:dyDescent="0.2">
      <c r="A2603" s="259" t="s">
        <v>602</v>
      </c>
      <c r="B2603" s="84">
        <f>Contratista</f>
        <v>0</v>
      </c>
      <c r="C2603" s="81"/>
      <c r="D2603" s="81"/>
      <c r="E2603" s="81"/>
      <c r="F2603" s="87"/>
      <c r="G2603" s="261"/>
    </row>
    <row r="2604" spans="1:7" ht="24" customHeight="1" x14ac:dyDescent="0.2">
      <c r="A2604" s="259" t="s">
        <v>23</v>
      </c>
      <c r="B2604" s="84" t="str">
        <f>Obra</f>
        <v>Creacion Primaria Bº Cruce de los Andes</v>
      </c>
      <c r="C2604" s="81"/>
      <c r="D2604" s="81"/>
      <c r="E2604" s="81"/>
      <c r="F2604" s="87" t="s">
        <v>37</v>
      </c>
      <c r="G2604" s="262">
        <f>Fecha_Base</f>
        <v>0</v>
      </c>
    </row>
    <row r="2605" spans="1:7" ht="24" customHeight="1" x14ac:dyDescent="0.2">
      <c r="A2605" s="263" t="s">
        <v>600</v>
      </c>
      <c r="B2605" s="82" t="str">
        <f>Ubicación</f>
        <v>Pocito</v>
      </c>
      <c r="C2605" s="82"/>
      <c r="D2605" s="88"/>
      <c r="E2605" s="89"/>
      <c r="G2605" s="264"/>
    </row>
    <row r="2606" spans="1:7" ht="24" customHeight="1" x14ac:dyDescent="0.2">
      <c r="A2606" s="263" t="s">
        <v>38</v>
      </c>
      <c r="B2606" s="91">
        <f>IFERROR(VALUE(LEFT(B2607,FIND(".",B2607)-1)),"")</f>
        <v>10</v>
      </c>
      <c r="C2606" s="83" t="str">
        <f>IFERROR(VLOOKUP(B2606,Tabla_CyP,2,FALSE),"")</f>
        <v xml:space="preserve"> CARPINTERÍAS</v>
      </c>
      <c r="E2606" s="89"/>
      <c r="G2606" s="264"/>
    </row>
    <row r="2607" spans="1:7" ht="24" customHeight="1" x14ac:dyDescent="0.2">
      <c r="A2607" s="263" t="s">
        <v>24</v>
      </c>
      <c r="B2607" s="92" t="str">
        <f>IFERROR(VLOOKUP(COUNTIF($A$1:A2607,"ANALISIS DE PRECIOS"),Tabla_NumeroItem,2,FALSE),"")</f>
        <v>10.1.1.1</v>
      </c>
      <c r="C2607" s="83" t="str">
        <f>IFERROR(VLOOKUP(B2607,Tabla_CyP,2,FALSE),"")</f>
        <v>P1</v>
      </c>
      <c r="D2607" s="88"/>
      <c r="E2607" s="89"/>
      <c r="F2607" s="87" t="s">
        <v>25</v>
      </c>
      <c r="G2607" s="265" t="str">
        <f>IFERROR(VLOOKUP(B2607,Tabla_CyP,4,FALSE),"")</f>
        <v>m2</v>
      </c>
    </row>
    <row r="2608" spans="1:7" ht="24" customHeight="1" x14ac:dyDescent="0.2">
      <c r="A2608" s="263"/>
      <c r="B2608" s="82"/>
      <c r="D2608" s="88"/>
      <c r="E2608" s="89"/>
      <c r="G2608" s="264"/>
    </row>
    <row r="2609" spans="1:123" ht="24" customHeight="1" x14ac:dyDescent="0.2">
      <c r="A2609" s="450" t="s">
        <v>506</v>
      </c>
      <c r="B2609" s="451"/>
      <c r="C2609" s="448" t="s">
        <v>0</v>
      </c>
      <c r="D2609" s="448" t="s">
        <v>26</v>
      </c>
      <c r="E2609" s="446" t="s">
        <v>27</v>
      </c>
      <c r="F2609" s="444" t="s">
        <v>28</v>
      </c>
      <c r="G2609" s="444" t="s">
        <v>29</v>
      </c>
    </row>
    <row r="2610" spans="1:123" s="88" customFormat="1" ht="24" customHeight="1" x14ac:dyDescent="0.2">
      <c r="A2610" s="93" t="s">
        <v>507</v>
      </c>
      <c r="B2610" s="93" t="s">
        <v>508</v>
      </c>
      <c r="C2610" s="449"/>
      <c r="D2610" s="449"/>
      <c r="E2610" s="447"/>
      <c r="F2610" s="445"/>
      <c r="G2610" s="445"/>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6"/>
      <c r="B2611" s="94"/>
      <c r="C2611" s="132" t="s">
        <v>603</v>
      </c>
      <c r="D2611" s="95"/>
      <c r="E2611" s="96"/>
      <c r="F2611" s="97"/>
      <c r="G2611" s="267"/>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8">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8">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8">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8">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8">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8">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8">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8">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8">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8">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8">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8">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8">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8">
        <f t="shared" si="785"/>
        <v>0</v>
      </c>
    </row>
    <row r="2626" spans="1:7" ht="24" customHeight="1" x14ac:dyDescent="0.2">
      <c r="A2626" s="269"/>
      <c r="D2626" s="88"/>
      <c r="E2626" s="89"/>
      <c r="F2626" s="255" t="s">
        <v>30</v>
      </c>
      <c r="G2626" s="270">
        <f>SUBTOTAL(9,G2612:G2625)</f>
        <v>0</v>
      </c>
    </row>
    <row r="2627" spans="1:7" ht="24" customHeight="1" x14ac:dyDescent="0.2">
      <c r="A2627" s="269"/>
      <c r="C2627" s="98" t="s">
        <v>604</v>
      </c>
      <c r="D2627" s="88"/>
      <c r="E2627" s="89"/>
      <c r="G2627" s="271"/>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8">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8">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8">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8">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8">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8">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8">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8">
        <f t="shared" si="790"/>
        <v>0</v>
      </c>
    </row>
    <row r="2636" spans="1:7" ht="24" customHeight="1" x14ac:dyDescent="0.2">
      <c r="A2636" s="269"/>
      <c r="D2636" s="88"/>
      <c r="E2636" s="89"/>
      <c r="F2636" s="255" t="s">
        <v>31</v>
      </c>
      <c r="G2636" s="270">
        <f>SUBTOTAL(9,G2628:G2635)</f>
        <v>0</v>
      </c>
    </row>
    <row r="2637" spans="1:7" ht="24" customHeight="1" x14ac:dyDescent="0.2">
      <c r="A2637" s="269"/>
      <c r="C2637" s="98" t="s">
        <v>605</v>
      </c>
      <c r="D2637" s="88"/>
      <c r="E2637" s="89"/>
      <c r="G2637" s="271"/>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8">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8">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8">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8">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8">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8">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8">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8">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8">
        <f t="shared" si="795"/>
        <v>0</v>
      </c>
    </row>
    <row r="2647" spans="1:7" ht="24" customHeight="1" x14ac:dyDescent="0.2">
      <c r="A2647" s="272"/>
      <c r="B2647" s="88"/>
      <c r="D2647" s="88"/>
      <c r="E2647" s="89"/>
      <c r="F2647" s="255" t="s">
        <v>32</v>
      </c>
      <c r="G2647" s="270">
        <f>SUBTOTAL(9,G2638:G2646)</f>
        <v>0</v>
      </c>
    </row>
    <row r="2648" spans="1:7" ht="24" customHeight="1" x14ac:dyDescent="0.2">
      <c r="A2648" s="273"/>
      <c r="B2648" s="88"/>
      <c r="D2648" s="88"/>
      <c r="E2648" s="89"/>
      <c r="G2648" s="271"/>
    </row>
    <row r="2649" spans="1:7" ht="24" customHeight="1" x14ac:dyDescent="0.2">
      <c r="A2649" s="274" t="str">
        <f>B2607</f>
        <v>10.1.1.1</v>
      </c>
      <c r="B2649" s="275" t="str">
        <f>C2607</f>
        <v>P1</v>
      </c>
      <c r="C2649" s="95"/>
      <c r="D2649" s="95" t="s">
        <v>33</v>
      </c>
      <c r="E2649" s="96"/>
      <c r="F2649" s="277" t="s">
        <v>34</v>
      </c>
      <c r="G2649" s="276">
        <f>SUBTOTAL(9,G2612:G2648)</f>
        <v>0</v>
      </c>
    </row>
    <row r="2651" spans="1:7" ht="24" customHeight="1" x14ac:dyDescent="0.2">
      <c r="A2651" s="256" t="s">
        <v>36</v>
      </c>
      <c r="B2651" s="257"/>
      <c r="C2651" s="257"/>
      <c r="D2651" s="257"/>
      <c r="E2651" s="257"/>
      <c r="F2651" s="257"/>
      <c r="G2651" s="258"/>
    </row>
    <row r="2652" spans="1:7" ht="24" customHeight="1" x14ac:dyDescent="0.2">
      <c r="A2652" s="259" t="s">
        <v>601</v>
      </c>
      <c r="B2652" s="84" t="str">
        <f>Comitente</f>
        <v>SUBSECRETARIA DE ARQUITECTURA</v>
      </c>
      <c r="C2652" s="80"/>
      <c r="D2652" s="85"/>
      <c r="E2652" s="85"/>
      <c r="F2652" s="86"/>
      <c r="G2652" s="260"/>
    </row>
    <row r="2653" spans="1:7" ht="24" customHeight="1" x14ac:dyDescent="0.2">
      <c r="A2653" s="259" t="s">
        <v>602</v>
      </c>
      <c r="B2653" s="84">
        <f>Contratista</f>
        <v>0</v>
      </c>
      <c r="C2653" s="81"/>
      <c r="D2653" s="81"/>
      <c r="E2653" s="81"/>
      <c r="F2653" s="87"/>
      <c r="G2653" s="261"/>
    </row>
    <row r="2654" spans="1:7" ht="24" customHeight="1" x14ac:dyDescent="0.2">
      <c r="A2654" s="259" t="s">
        <v>23</v>
      </c>
      <c r="B2654" s="84" t="str">
        <f>Obra</f>
        <v>Creacion Primaria Bº Cruce de los Andes</v>
      </c>
      <c r="C2654" s="81"/>
      <c r="D2654" s="81"/>
      <c r="E2654" s="81"/>
      <c r="F2654" s="87" t="s">
        <v>37</v>
      </c>
      <c r="G2654" s="262">
        <f>Fecha_Base</f>
        <v>0</v>
      </c>
    </row>
    <row r="2655" spans="1:7" ht="24" customHeight="1" x14ac:dyDescent="0.2">
      <c r="A2655" s="263" t="s">
        <v>600</v>
      </c>
      <c r="B2655" s="82" t="str">
        <f>Ubicación</f>
        <v>Pocito</v>
      </c>
      <c r="C2655" s="82"/>
      <c r="D2655" s="88"/>
      <c r="E2655" s="89"/>
      <c r="G2655" s="264"/>
    </row>
    <row r="2656" spans="1:7" ht="24" customHeight="1" x14ac:dyDescent="0.2">
      <c r="A2656" s="263" t="s">
        <v>38</v>
      </c>
      <c r="B2656" s="91">
        <f>IFERROR(VALUE(LEFT(B2657,FIND(".",B2657)-1)),"")</f>
        <v>10</v>
      </c>
      <c r="C2656" s="83" t="str">
        <f>IFERROR(VLOOKUP(B2656,Tabla_CyP,2,FALSE),"")</f>
        <v xml:space="preserve"> CARPINTERÍAS</v>
      </c>
      <c r="E2656" s="89"/>
      <c r="G2656" s="264"/>
    </row>
    <row r="2657" spans="1:123" ht="24" customHeight="1" x14ac:dyDescent="0.2">
      <c r="A2657" s="263" t="s">
        <v>24</v>
      </c>
      <c r="B2657" s="92" t="str">
        <f>IFERROR(VLOOKUP(COUNTIF($A$1:A2657,"ANALISIS DE PRECIOS"),Tabla_NumeroItem,2,FALSE),"")</f>
        <v>10.1.1.2</v>
      </c>
      <c r="C2657" s="83" t="str">
        <f>IFERROR(VLOOKUP(B2657,Tabla_CyP,2,FALSE),"")</f>
        <v>P2</v>
      </c>
      <c r="D2657" s="88"/>
      <c r="E2657" s="89"/>
      <c r="F2657" s="87" t="s">
        <v>25</v>
      </c>
      <c r="G2657" s="265" t="str">
        <f>IFERROR(VLOOKUP(B2657,Tabla_CyP,4,FALSE),"")</f>
        <v>m2</v>
      </c>
    </row>
    <row r="2658" spans="1:123" ht="24" customHeight="1" x14ac:dyDescent="0.2">
      <c r="A2658" s="263"/>
      <c r="B2658" s="82"/>
      <c r="D2658" s="88"/>
      <c r="E2658" s="89"/>
      <c r="G2658" s="264"/>
    </row>
    <row r="2659" spans="1:123" ht="24" customHeight="1" x14ac:dyDescent="0.2">
      <c r="A2659" s="450" t="s">
        <v>506</v>
      </c>
      <c r="B2659" s="451"/>
      <c r="C2659" s="448" t="s">
        <v>0</v>
      </c>
      <c r="D2659" s="448" t="s">
        <v>26</v>
      </c>
      <c r="E2659" s="446" t="s">
        <v>27</v>
      </c>
      <c r="F2659" s="444" t="s">
        <v>28</v>
      </c>
      <c r="G2659" s="444" t="s">
        <v>29</v>
      </c>
    </row>
    <row r="2660" spans="1:123" s="88" customFormat="1" ht="24" customHeight="1" x14ac:dyDescent="0.2">
      <c r="A2660" s="93" t="s">
        <v>507</v>
      </c>
      <c r="B2660" s="93" t="s">
        <v>508</v>
      </c>
      <c r="C2660" s="449"/>
      <c r="D2660" s="449"/>
      <c r="E2660" s="447"/>
      <c r="F2660" s="445"/>
      <c r="G2660" s="445"/>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6"/>
      <c r="B2661" s="94"/>
      <c r="C2661" s="132" t="s">
        <v>603</v>
      </c>
      <c r="D2661" s="95"/>
      <c r="E2661" s="96"/>
      <c r="F2661" s="97"/>
      <c r="G2661" s="267"/>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8">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8">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8">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8">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8">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8">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8">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8">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8">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8">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8">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8">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8">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8">
        <f t="shared" si="800"/>
        <v>0</v>
      </c>
    </row>
    <row r="2676" spans="1:7" ht="24" customHeight="1" x14ac:dyDescent="0.2">
      <c r="A2676" s="269"/>
      <c r="D2676" s="88"/>
      <c r="E2676" s="89"/>
      <c r="F2676" s="255" t="s">
        <v>30</v>
      </c>
      <c r="G2676" s="270">
        <f>SUBTOTAL(9,G2662:G2675)</f>
        <v>0</v>
      </c>
    </row>
    <row r="2677" spans="1:7" ht="24" customHeight="1" x14ac:dyDescent="0.2">
      <c r="A2677" s="269"/>
      <c r="C2677" s="98" t="s">
        <v>604</v>
      </c>
      <c r="D2677" s="88"/>
      <c r="E2677" s="89"/>
      <c r="G2677" s="271"/>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8">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8">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8">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8">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8">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8">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8">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8">
        <f t="shared" si="805"/>
        <v>0</v>
      </c>
    </row>
    <row r="2686" spans="1:7" ht="24" customHeight="1" x14ac:dyDescent="0.2">
      <c r="A2686" s="269"/>
      <c r="D2686" s="88"/>
      <c r="E2686" s="89"/>
      <c r="F2686" s="255" t="s">
        <v>31</v>
      </c>
      <c r="G2686" s="270">
        <f>SUBTOTAL(9,G2678:G2685)</f>
        <v>0</v>
      </c>
    </row>
    <row r="2687" spans="1:7" ht="24" customHeight="1" x14ac:dyDescent="0.2">
      <c r="A2687" s="269"/>
      <c r="C2687" s="98" t="s">
        <v>605</v>
      </c>
      <c r="D2687" s="88"/>
      <c r="E2687" s="89"/>
      <c r="G2687" s="271"/>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8">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8">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8">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8">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8">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8">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8">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8">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8">
        <f t="shared" si="810"/>
        <v>0</v>
      </c>
    </row>
    <row r="2697" spans="1:7" ht="24" customHeight="1" x14ac:dyDescent="0.2">
      <c r="A2697" s="272"/>
      <c r="B2697" s="88"/>
      <c r="D2697" s="88"/>
      <c r="E2697" s="89"/>
      <c r="F2697" s="255" t="s">
        <v>32</v>
      </c>
      <c r="G2697" s="270">
        <f>SUBTOTAL(9,G2688:G2696)</f>
        <v>0</v>
      </c>
    </row>
    <row r="2698" spans="1:7" ht="24" customHeight="1" x14ac:dyDescent="0.2">
      <c r="A2698" s="273"/>
      <c r="B2698" s="88"/>
      <c r="D2698" s="88"/>
      <c r="E2698" s="89"/>
      <c r="G2698" s="271"/>
    </row>
    <row r="2699" spans="1:7" ht="24" customHeight="1" x14ac:dyDescent="0.2">
      <c r="A2699" s="274" t="str">
        <f>B2657</f>
        <v>10.1.1.2</v>
      </c>
      <c r="B2699" s="275" t="str">
        <f>C2657</f>
        <v>P2</v>
      </c>
      <c r="C2699" s="95"/>
      <c r="D2699" s="95" t="s">
        <v>33</v>
      </c>
      <c r="E2699" s="96"/>
      <c r="F2699" s="277" t="s">
        <v>34</v>
      </c>
      <c r="G2699" s="276">
        <f>SUBTOTAL(9,G2662:G2698)</f>
        <v>0</v>
      </c>
    </row>
    <row r="2701" spans="1:7" ht="24" customHeight="1" x14ac:dyDescent="0.2">
      <c r="A2701" s="256" t="s">
        <v>36</v>
      </c>
      <c r="B2701" s="257"/>
      <c r="C2701" s="257"/>
      <c r="D2701" s="257"/>
      <c r="E2701" s="257"/>
      <c r="F2701" s="257"/>
      <c r="G2701" s="258"/>
    </row>
    <row r="2702" spans="1:7" ht="24" customHeight="1" x14ac:dyDescent="0.2">
      <c r="A2702" s="259" t="s">
        <v>601</v>
      </c>
      <c r="B2702" s="84" t="str">
        <f>Comitente</f>
        <v>SUBSECRETARIA DE ARQUITECTURA</v>
      </c>
      <c r="C2702" s="80"/>
      <c r="D2702" s="85"/>
      <c r="E2702" s="85"/>
      <c r="F2702" s="86"/>
      <c r="G2702" s="260"/>
    </row>
    <row r="2703" spans="1:7" ht="24" customHeight="1" x14ac:dyDescent="0.2">
      <c r="A2703" s="259" t="s">
        <v>602</v>
      </c>
      <c r="B2703" s="84">
        <f>Contratista</f>
        <v>0</v>
      </c>
      <c r="C2703" s="81"/>
      <c r="D2703" s="81"/>
      <c r="E2703" s="81"/>
      <c r="F2703" s="87"/>
      <c r="G2703" s="261"/>
    </row>
    <row r="2704" spans="1:7" ht="24" customHeight="1" x14ac:dyDescent="0.2">
      <c r="A2704" s="259" t="s">
        <v>23</v>
      </c>
      <c r="B2704" s="84" t="str">
        <f>Obra</f>
        <v>Creacion Primaria Bº Cruce de los Andes</v>
      </c>
      <c r="C2704" s="81"/>
      <c r="D2704" s="81"/>
      <c r="E2704" s="81"/>
      <c r="F2704" s="87" t="s">
        <v>37</v>
      </c>
      <c r="G2704" s="262">
        <f>Fecha_Base</f>
        <v>0</v>
      </c>
    </row>
    <row r="2705" spans="1:123" ht="24" customHeight="1" x14ac:dyDescent="0.2">
      <c r="A2705" s="263" t="s">
        <v>600</v>
      </c>
      <c r="B2705" s="82" t="str">
        <f>Ubicación</f>
        <v>Pocito</v>
      </c>
      <c r="C2705" s="82"/>
      <c r="D2705" s="88"/>
      <c r="E2705" s="89"/>
      <c r="G2705" s="264"/>
    </row>
    <row r="2706" spans="1:123" ht="24" customHeight="1" x14ac:dyDescent="0.2">
      <c r="A2706" s="263" t="s">
        <v>38</v>
      </c>
      <c r="B2706" s="91">
        <f>IFERROR(VALUE(LEFT(B2707,FIND(".",B2707)-1)),"")</f>
        <v>10</v>
      </c>
      <c r="C2706" s="83" t="str">
        <f>IFERROR(VLOOKUP(B2706,Tabla_CyP,2,FALSE),"")</f>
        <v xml:space="preserve"> CARPINTERÍAS</v>
      </c>
      <c r="E2706" s="89"/>
      <c r="G2706" s="264"/>
    </row>
    <row r="2707" spans="1:123" ht="24" customHeight="1" x14ac:dyDescent="0.2">
      <c r="A2707" s="263" t="s">
        <v>24</v>
      </c>
      <c r="B2707" s="92" t="str">
        <f>IFERROR(VLOOKUP(COUNTIF($A$1:A2707,"ANALISIS DE PRECIOS"),Tabla_NumeroItem,2,FALSE),"")</f>
        <v>10.1.1.3</v>
      </c>
      <c r="C2707" s="83" t="str">
        <f>IFERROR(VLOOKUP(B2707,Tabla_CyP,2,FALSE),"")</f>
        <v>P3</v>
      </c>
      <c r="D2707" s="88"/>
      <c r="E2707" s="89"/>
      <c r="F2707" s="87" t="s">
        <v>25</v>
      </c>
      <c r="G2707" s="265" t="str">
        <f>IFERROR(VLOOKUP(B2707,Tabla_CyP,4,FALSE),"")</f>
        <v>m2</v>
      </c>
    </row>
    <row r="2708" spans="1:123" ht="24" customHeight="1" x14ac:dyDescent="0.2">
      <c r="A2708" s="263"/>
      <c r="B2708" s="82"/>
      <c r="D2708" s="88"/>
      <c r="E2708" s="89"/>
      <c r="G2708" s="264"/>
    </row>
    <row r="2709" spans="1:123" ht="24" customHeight="1" x14ac:dyDescent="0.2">
      <c r="A2709" s="450" t="s">
        <v>506</v>
      </c>
      <c r="B2709" s="451"/>
      <c r="C2709" s="448" t="s">
        <v>0</v>
      </c>
      <c r="D2709" s="448" t="s">
        <v>26</v>
      </c>
      <c r="E2709" s="446" t="s">
        <v>27</v>
      </c>
      <c r="F2709" s="444" t="s">
        <v>28</v>
      </c>
      <c r="G2709" s="444" t="s">
        <v>29</v>
      </c>
    </row>
    <row r="2710" spans="1:123" s="88" customFormat="1" ht="24" customHeight="1" x14ac:dyDescent="0.2">
      <c r="A2710" s="93" t="s">
        <v>507</v>
      </c>
      <c r="B2710" s="93" t="s">
        <v>508</v>
      </c>
      <c r="C2710" s="449"/>
      <c r="D2710" s="449"/>
      <c r="E2710" s="447"/>
      <c r="F2710" s="445"/>
      <c r="G2710" s="445"/>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6"/>
      <c r="B2711" s="94"/>
      <c r="C2711" s="132" t="s">
        <v>603</v>
      </c>
      <c r="D2711" s="95"/>
      <c r="E2711" s="96"/>
      <c r="F2711" s="97"/>
      <c r="G2711" s="267"/>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8">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8">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8">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8">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8">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8">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8">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8">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8">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8">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8">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8">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8">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8">
        <f t="shared" si="815"/>
        <v>0</v>
      </c>
    </row>
    <row r="2726" spans="1:7" ht="24" customHeight="1" x14ac:dyDescent="0.2">
      <c r="A2726" s="269"/>
      <c r="D2726" s="88"/>
      <c r="E2726" s="89"/>
      <c r="F2726" s="255" t="s">
        <v>30</v>
      </c>
      <c r="G2726" s="270">
        <f>SUBTOTAL(9,G2712:G2725)</f>
        <v>0</v>
      </c>
    </row>
    <row r="2727" spans="1:7" ht="24" customHeight="1" x14ac:dyDescent="0.2">
      <c r="A2727" s="269"/>
      <c r="C2727" s="98" t="s">
        <v>604</v>
      </c>
      <c r="D2727" s="88"/>
      <c r="E2727" s="89"/>
      <c r="G2727" s="271"/>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8">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8">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8">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8">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8">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8">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8">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8">
        <f t="shared" si="820"/>
        <v>0</v>
      </c>
    </row>
    <row r="2736" spans="1:7" ht="24" customHeight="1" x14ac:dyDescent="0.2">
      <c r="A2736" s="269"/>
      <c r="D2736" s="88"/>
      <c r="E2736" s="89"/>
      <c r="F2736" s="255" t="s">
        <v>31</v>
      </c>
      <c r="G2736" s="270">
        <f>SUBTOTAL(9,G2728:G2735)</f>
        <v>0</v>
      </c>
    </row>
    <row r="2737" spans="1:7" ht="24" customHeight="1" x14ac:dyDescent="0.2">
      <c r="A2737" s="269"/>
      <c r="C2737" s="98" t="s">
        <v>605</v>
      </c>
      <c r="D2737" s="88"/>
      <c r="E2737" s="89"/>
      <c r="G2737" s="271"/>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8">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8">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8">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8">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8">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8">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8">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8">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8">
        <f t="shared" si="825"/>
        <v>0</v>
      </c>
    </row>
    <row r="2747" spans="1:7" ht="24" customHeight="1" x14ac:dyDescent="0.2">
      <c r="A2747" s="272"/>
      <c r="B2747" s="88"/>
      <c r="D2747" s="88"/>
      <c r="E2747" s="89"/>
      <c r="F2747" s="255" t="s">
        <v>32</v>
      </c>
      <c r="G2747" s="270">
        <f>SUBTOTAL(9,G2738:G2746)</f>
        <v>0</v>
      </c>
    </row>
    <row r="2748" spans="1:7" ht="24" customHeight="1" x14ac:dyDescent="0.2">
      <c r="A2748" s="273"/>
      <c r="B2748" s="88"/>
      <c r="D2748" s="88"/>
      <c r="E2748" s="89"/>
      <c r="G2748" s="271"/>
    </row>
    <row r="2749" spans="1:7" ht="24" customHeight="1" x14ac:dyDescent="0.2">
      <c r="A2749" s="274" t="str">
        <f>B2707</f>
        <v>10.1.1.3</v>
      </c>
      <c r="B2749" s="275" t="str">
        <f>C2707</f>
        <v>P3</v>
      </c>
      <c r="C2749" s="95"/>
      <c r="D2749" s="95" t="s">
        <v>33</v>
      </c>
      <c r="E2749" s="96"/>
      <c r="F2749" s="277" t="s">
        <v>34</v>
      </c>
      <c r="G2749" s="276">
        <f>SUBTOTAL(9,G2712:G2748)</f>
        <v>0</v>
      </c>
    </row>
    <row r="2751" spans="1:7" ht="24" customHeight="1" x14ac:dyDescent="0.2">
      <c r="A2751" s="256" t="s">
        <v>36</v>
      </c>
      <c r="B2751" s="257"/>
      <c r="C2751" s="257"/>
      <c r="D2751" s="257"/>
      <c r="E2751" s="257"/>
      <c r="F2751" s="257"/>
      <c r="G2751" s="258"/>
    </row>
    <row r="2752" spans="1:7" ht="24" customHeight="1" x14ac:dyDescent="0.2">
      <c r="A2752" s="259" t="s">
        <v>601</v>
      </c>
      <c r="B2752" s="84" t="str">
        <f>Comitente</f>
        <v>SUBSECRETARIA DE ARQUITECTURA</v>
      </c>
      <c r="C2752" s="80"/>
      <c r="D2752" s="85"/>
      <c r="E2752" s="85"/>
      <c r="F2752" s="86"/>
      <c r="G2752" s="260"/>
    </row>
    <row r="2753" spans="1:123" ht="24" customHeight="1" x14ac:dyDescent="0.2">
      <c r="A2753" s="259" t="s">
        <v>602</v>
      </c>
      <c r="B2753" s="84">
        <f>Contratista</f>
        <v>0</v>
      </c>
      <c r="C2753" s="81"/>
      <c r="D2753" s="81"/>
      <c r="E2753" s="81"/>
      <c r="F2753" s="87"/>
      <c r="G2753" s="261"/>
    </row>
    <row r="2754" spans="1:123" ht="24" customHeight="1" x14ac:dyDescent="0.2">
      <c r="A2754" s="259" t="s">
        <v>23</v>
      </c>
      <c r="B2754" s="84" t="str">
        <f>Obra</f>
        <v>Creacion Primaria Bº Cruce de los Andes</v>
      </c>
      <c r="C2754" s="81"/>
      <c r="D2754" s="81"/>
      <c r="E2754" s="81"/>
      <c r="F2754" s="87" t="s">
        <v>37</v>
      </c>
      <c r="G2754" s="262">
        <f>Fecha_Base</f>
        <v>0</v>
      </c>
    </row>
    <row r="2755" spans="1:123" ht="24" customHeight="1" x14ac:dyDescent="0.2">
      <c r="A2755" s="263" t="s">
        <v>600</v>
      </c>
      <c r="B2755" s="82" t="str">
        <f>Ubicación</f>
        <v>Pocito</v>
      </c>
      <c r="C2755" s="82"/>
      <c r="D2755" s="88"/>
      <c r="E2755" s="89"/>
      <c r="G2755" s="264"/>
    </row>
    <row r="2756" spans="1:123" ht="24" customHeight="1" x14ac:dyDescent="0.2">
      <c r="A2756" s="263" t="s">
        <v>38</v>
      </c>
      <c r="B2756" s="91">
        <f>IFERROR(VALUE(LEFT(B2757,FIND(".",B2757)-1)),"")</f>
        <v>10</v>
      </c>
      <c r="C2756" s="83" t="str">
        <f>IFERROR(VLOOKUP(B2756,Tabla_CyP,2,FALSE),"")</f>
        <v xml:space="preserve"> CARPINTERÍAS</v>
      </c>
      <c r="E2756" s="89"/>
      <c r="G2756" s="264"/>
    </row>
    <row r="2757" spans="1:123" ht="24" customHeight="1" x14ac:dyDescent="0.2">
      <c r="A2757" s="263" t="s">
        <v>24</v>
      </c>
      <c r="B2757" s="92" t="str">
        <f>IFERROR(VLOOKUP(COUNTIF($A$1:A2757,"ANALISIS DE PRECIOS"),Tabla_NumeroItem,2,FALSE),"")</f>
        <v>10.1.1.4</v>
      </c>
      <c r="C2757" s="83" t="str">
        <f>IFERROR(VLOOKUP(B2757,Tabla_CyP,2,FALSE),"")</f>
        <v>P4</v>
      </c>
      <c r="D2757" s="88"/>
      <c r="E2757" s="89"/>
      <c r="F2757" s="87" t="s">
        <v>25</v>
      </c>
      <c r="G2757" s="265" t="str">
        <f>IFERROR(VLOOKUP(B2757,Tabla_CyP,4,FALSE),"")</f>
        <v>m2</v>
      </c>
    </row>
    <row r="2758" spans="1:123" ht="24" customHeight="1" x14ac:dyDescent="0.2">
      <c r="A2758" s="263"/>
      <c r="B2758" s="82"/>
      <c r="D2758" s="88"/>
      <c r="E2758" s="89"/>
      <c r="G2758" s="264"/>
    </row>
    <row r="2759" spans="1:123" ht="24" customHeight="1" x14ac:dyDescent="0.2">
      <c r="A2759" s="450" t="s">
        <v>506</v>
      </c>
      <c r="B2759" s="451"/>
      <c r="C2759" s="448" t="s">
        <v>0</v>
      </c>
      <c r="D2759" s="448" t="s">
        <v>26</v>
      </c>
      <c r="E2759" s="446" t="s">
        <v>27</v>
      </c>
      <c r="F2759" s="444" t="s">
        <v>28</v>
      </c>
      <c r="G2759" s="444" t="s">
        <v>29</v>
      </c>
    </row>
    <row r="2760" spans="1:123" s="88" customFormat="1" ht="24" customHeight="1" x14ac:dyDescent="0.2">
      <c r="A2760" s="93" t="s">
        <v>507</v>
      </c>
      <c r="B2760" s="93" t="s">
        <v>508</v>
      </c>
      <c r="C2760" s="449"/>
      <c r="D2760" s="449"/>
      <c r="E2760" s="447"/>
      <c r="F2760" s="445"/>
      <c r="G2760" s="445"/>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6"/>
      <c r="B2761" s="94"/>
      <c r="C2761" s="132" t="s">
        <v>603</v>
      </c>
      <c r="D2761" s="95"/>
      <c r="E2761" s="96"/>
      <c r="F2761" s="97"/>
      <c r="G2761" s="267"/>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8">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8">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8">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8">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8">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8">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8">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8">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8">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8">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8">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8">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8">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8">
        <f t="shared" si="830"/>
        <v>0</v>
      </c>
    </row>
    <row r="2776" spans="1:7" ht="24" customHeight="1" x14ac:dyDescent="0.2">
      <c r="A2776" s="269"/>
      <c r="D2776" s="88"/>
      <c r="E2776" s="89"/>
      <c r="F2776" s="255" t="s">
        <v>30</v>
      </c>
      <c r="G2776" s="270">
        <f>SUBTOTAL(9,G2762:G2775)</f>
        <v>0</v>
      </c>
    </row>
    <row r="2777" spans="1:7" ht="24" customHeight="1" x14ac:dyDescent="0.2">
      <c r="A2777" s="269"/>
      <c r="C2777" s="98" t="s">
        <v>604</v>
      </c>
      <c r="D2777" s="88"/>
      <c r="E2777" s="89"/>
      <c r="G2777" s="271"/>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8">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8">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8">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8">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8">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8">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8">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8">
        <f t="shared" si="835"/>
        <v>0</v>
      </c>
    </row>
    <row r="2786" spans="1:7" ht="24" customHeight="1" x14ac:dyDescent="0.2">
      <c r="A2786" s="269"/>
      <c r="D2786" s="88"/>
      <c r="E2786" s="89"/>
      <c r="F2786" s="255" t="s">
        <v>31</v>
      </c>
      <c r="G2786" s="270">
        <f>SUBTOTAL(9,G2778:G2785)</f>
        <v>0</v>
      </c>
    </row>
    <row r="2787" spans="1:7" ht="24" customHeight="1" x14ac:dyDescent="0.2">
      <c r="A2787" s="269"/>
      <c r="C2787" s="98" t="s">
        <v>605</v>
      </c>
      <c r="D2787" s="88"/>
      <c r="E2787" s="89"/>
      <c r="G2787" s="271"/>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8">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8">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8">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8">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8">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8">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8">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8">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8">
        <f t="shared" si="840"/>
        <v>0</v>
      </c>
    </row>
    <row r="2797" spans="1:7" ht="24" customHeight="1" x14ac:dyDescent="0.2">
      <c r="A2797" s="272"/>
      <c r="B2797" s="88"/>
      <c r="D2797" s="88"/>
      <c r="E2797" s="89"/>
      <c r="F2797" s="255" t="s">
        <v>32</v>
      </c>
      <c r="G2797" s="270">
        <f>SUBTOTAL(9,G2788:G2796)</f>
        <v>0</v>
      </c>
    </row>
    <row r="2798" spans="1:7" ht="24" customHeight="1" x14ac:dyDescent="0.2">
      <c r="A2798" s="273"/>
      <c r="B2798" s="88"/>
      <c r="D2798" s="88"/>
      <c r="E2798" s="89"/>
      <c r="G2798" s="271"/>
    </row>
    <row r="2799" spans="1:7" ht="24" customHeight="1" x14ac:dyDescent="0.2">
      <c r="A2799" s="274" t="str">
        <f>B2757</f>
        <v>10.1.1.4</v>
      </c>
      <c r="B2799" s="275" t="str">
        <f>C2757</f>
        <v>P4</v>
      </c>
      <c r="C2799" s="95"/>
      <c r="D2799" s="95" t="s">
        <v>33</v>
      </c>
      <c r="E2799" s="96"/>
      <c r="F2799" s="277" t="s">
        <v>34</v>
      </c>
      <c r="G2799" s="276">
        <f>SUBTOTAL(9,G2762:G2798)</f>
        <v>0</v>
      </c>
    </row>
    <row r="2801" spans="1:123" ht="24" customHeight="1" x14ac:dyDescent="0.2">
      <c r="A2801" s="256" t="s">
        <v>36</v>
      </c>
      <c r="B2801" s="257"/>
      <c r="C2801" s="257"/>
      <c r="D2801" s="257"/>
      <c r="E2801" s="257"/>
      <c r="F2801" s="257"/>
      <c r="G2801" s="258"/>
    </row>
    <row r="2802" spans="1:123" ht="24" customHeight="1" x14ac:dyDescent="0.2">
      <c r="A2802" s="259" t="s">
        <v>601</v>
      </c>
      <c r="B2802" s="84" t="str">
        <f>Comitente</f>
        <v>SUBSECRETARIA DE ARQUITECTURA</v>
      </c>
      <c r="C2802" s="80"/>
      <c r="D2802" s="85"/>
      <c r="E2802" s="85"/>
      <c r="F2802" s="86"/>
      <c r="G2802" s="260"/>
    </row>
    <row r="2803" spans="1:123" ht="24" customHeight="1" x14ac:dyDescent="0.2">
      <c r="A2803" s="259" t="s">
        <v>602</v>
      </c>
      <c r="B2803" s="84">
        <f>Contratista</f>
        <v>0</v>
      </c>
      <c r="C2803" s="81"/>
      <c r="D2803" s="81"/>
      <c r="E2803" s="81"/>
      <c r="F2803" s="87"/>
      <c r="G2803" s="261"/>
    </row>
    <row r="2804" spans="1:123" ht="24" customHeight="1" x14ac:dyDescent="0.2">
      <c r="A2804" s="259" t="s">
        <v>23</v>
      </c>
      <c r="B2804" s="84" t="str">
        <f>Obra</f>
        <v>Creacion Primaria Bº Cruce de los Andes</v>
      </c>
      <c r="C2804" s="81"/>
      <c r="D2804" s="81"/>
      <c r="E2804" s="81"/>
      <c r="F2804" s="87" t="s">
        <v>37</v>
      </c>
      <c r="G2804" s="262">
        <f>Fecha_Base</f>
        <v>0</v>
      </c>
    </row>
    <row r="2805" spans="1:123" ht="24" customHeight="1" x14ac:dyDescent="0.2">
      <c r="A2805" s="263" t="s">
        <v>600</v>
      </c>
      <c r="B2805" s="82" t="str">
        <f>Ubicación</f>
        <v>Pocito</v>
      </c>
      <c r="C2805" s="82"/>
      <c r="D2805" s="88"/>
      <c r="E2805" s="89"/>
      <c r="G2805" s="264"/>
    </row>
    <row r="2806" spans="1:123" ht="24" customHeight="1" x14ac:dyDescent="0.2">
      <c r="A2806" s="263" t="s">
        <v>38</v>
      </c>
      <c r="B2806" s="91">
        <f>IFERROR(VALUE(LEFT(B2807,FIND(".",B2807)-1)),"")</f>
        <v>10</v>
      </c>
      <c r="C2806" s="83" t="str">
        <f>IFERROR(VLOOKUP(B2806,Tabla_CyP,2,FALSE),"")</f>
        <v xml:space="preserve"> CARPINTERÍAS</v>
      </c>
      <c r="E2806" s="89"/>
      <c r="G2806" s="264"/>
    </row>
    <row r="2807" spans="1:123" ht="24" customHeight="1" x14ac:dyDescent="0.2">
      <c r="A2807" s="263" t="s">
        <v>24</v>
      </c>
      <c r="B2807" s="92" t="str">
        <f>IFERROR(VLOOKUP(COUNTIF($A$1:A2807,"ANALISIS DE PRECIOS"),Tabla_NumeroItem,2,FALSE),"")</f>
        <v>10.1.1.5</v>
      </c>
      <c r="C2807" s="83" t="str">
        <f>IFERROR(VLOOKUP(B2807,Tabla_CyP,2,FALSE),"")</f>
        <v>P5</v>
      </c>
      <c r="D2807" s="88"/>
      <c r="E2807" s="89"/>
      <c r="F2807" s="87" t="s">
        <v>25</v>
      </c>
      <c r="G2807" s="265" t="str">
        <f>IFERROR(VLOOKUP(B2807,Tabla_CyP,4,FALSE),"")</f>
        <v>m2</v>
      </c>
    </row>
    <row r="2808" spans="1:123" ht="24" customHeight="1" x14ac:dyDescent="0.2">
      <c r="A2808" s="263"/>
      <c r="B2808" s="82"/>
      <c r="D2808" s="88"/>
      <c r="E2808" s="89"/>
      <c r="G2808" s="264"/>
    </row>
    <row r="2809" spans="1:123" ht="24" customHeight="1" x14ac:dyDescent="0.2">
      <c r="A2809" s="450" t="s">
        <v>506</v>
      </c>
      <c r="B2809" s="451"/>
      <c r="C2809" s="448" t="s">
        <v>0</v>
      </c>
      <c r="D2809" s="448" t="s">
        <v>26</v>
      </c>
      <c r="E2809" s="446" t="s">
        <v>27</v>
      </c>
      <c r="F2809" s="444" t="s">
        <v>28</v>
      </c>
      <c r="G2809" s="444" t="s">
        <v>29</v>
      </c>
    </row>
    <row r="2810" spans="1:123" s="88" customFormat="1" ht="24" customHeight="1" x14ac:dyDescent="0.2">
      <c r="A2810" s="93" t="s">
        <v>507</v>
      </c>
      <c r="B2810" s="93" t="s">
        <v>508</v>
      </c>
      <c r="C2810" s="449"/>
      <c r="D2810" s="449"/>
      <c r="E2810" s="447"/>
      <c r="F2810" s="445"/>
      <c r="G2810" s="445"/>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6"/>
      <c r="B2811" s="94"/>
      <c r="C2811" s="132" t="s">
        <v>603</v>
      </c>
      <c r="D2811" s="95"/>
      <c r="E2811" s="96"/>
      <c r="F2811" s="97"/>
      <c r="G2811" s="267"/>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8">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8">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8">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8">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8">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8">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8">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8">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8">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8">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8">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8">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8">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8">
        <f t="shared" si="845"/>
        <v>0</v>
      </c>
    </row>
    <row r="2826" spans="1:7" ht="24" customHeight="1" x14ac:dyDescent="0.2">
      <c r="A2826" s="269"/>
      <c r="D2826" s="88"/>
      <c r="E2826" s="89"/>
      <c r="F2826" s="255" t="s">
        <v>30</v>
      </c>
      <c r="G2826" s="270">
        <f>SUBTOTAL(9,G2812:G2825)</f>
        <v>0</v>
      </c>
    </row>
    <row r="2827" spans="1:7" ht="24" customHeight="1" x14ac:dyDescent="0.2">
      <c r="A2827" s="269"/>
      <c r="C2827" s="98" t="s">
        <v>604</v>
      </c>
      <c r="D2827" s="88"/>
      <c r="E2827" s="89"/>
      <c r="G2827" s="271"/>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8">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8">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8">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8">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8">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8">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8">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8">
        <f t="shared" si="850"/>
        <v>0</v>
      </c>
    </row>
    <row r="2836" spans="1:7" ht="24" customHeight="1" x14ac:dyDescent="0.2">
      <c r="A2836" s="269"/>
      <c r="D2836" s="88"/>
      <c r="E2836" s="89"/>
      <c r="F2836" s="255" t="s">
        <v>31</v>
      </c>
      <c r="G2836" s="270">
        <f>SUBTOTAL(9,G2828:G2835)</f>
        <v>0</v>
      </c>
    </row>
    <row r="2837" spans="1:7" ht="24" customHeight="1" x14ac:dyDescent="0.2">
      <c r="A2837" s="269"/>
      <c r="C2837" s="98" t="s">
        <v>605</v>
      </c>
      <c r="D2837" s="88"/>
      <c r="E2837" s="89"/>
      <c r="G2837" s="271"/>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8">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8">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8">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8">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8">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8">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8">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8">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8">
        <f t="shared" si="855"/>
        <v>0</v>
      </c>
    </row>
    <row r="2847" spans="1:7" ht="24" customHeight="1" x14ac:dyDescent="0.2">
      <c r="A2847" s="272"/>
      <c r="B2847" s="88"/>
      <c r="D2847" s="88"/>
      <c r="E2847" s="89"/>
      <c r="F2847" s="255" t="s">
        <v>32</v>
      </c>
      <c r="G2847" s="270">
        <f>SUBTOTAL(9,G2838:G2846)</f>
        <v>0</v>
      </c>
    </row>
    <row r="2848" spans="1:7" ht="24" customHeight="1" x14ac:dyDescent="0.2">
      <c r="A2848" s="273"/>
      <c r="B2848" s="88"/>
      <c r="D2848" s="88"/>
      <c r="E2848" s="89"/>
      <c r="G2848" s="271"/>
    </row>
    <row r="2849" spans="1:123" ht="24" customHeight="1" x14ac:dyDescent="0.2">
      <c r="A2849" s="274" t="str">
        <f>B2807</f>
        <v>10.1.1.5</v>
      </c>
      <c r="B2849" s="275" t="str">
        <f>C2807</f>
        <v>P5</v>
      </c>
      <c r="C2849" s="95"/>
      <c r="D2849" s="95" t="s">
        <v>33</v>
      </c>
      <c r="E2849" s="96"/>
      <c r="F2849" s="277" t="s">
        <v>34</v>
      </c>
      <c r="G2849" s="276">
        <f>SUBTOTAL(9,G2812:G2848)</f>
        <v>0</v>
      </c>
    </row>
    <row r="2851" spans="1:123" ht="24" customHeight="1" x14ac:dyDescent="0.2">
      <c r="A2851" s="256" t="s">
        <v>36</v>
      </c>
      <c r="B2851" s="257"/>
      <c r="C2851" s="257"/>
      <c r="D2851" s="257"/>
      <c r="E2851" s="257"/>
      <c r="F2851" s="257"/>
      <c r="G2851" s="258"/>
    </row>
    <row r="2852" spans="1:123" ht="24" customHeight="1" x14ac:dyDescent="0.2">
      <c r="A2852" s="259" t="s">
        <v>601</v>
      </c>
      <c r="B2852" s="84" t="str">
        <f>Comitente</f>
        <v>SUBSECRETARIA DE ARQUITECTURA</v>
      </c>
      <c r="C2852" s="80"/>
      <c r="D2852" s="85"/>
      <c r="E2852" s="85"/>
      <c r="F2852" s="86"/>
      <c r="G2852" s="260"/>
    </row>
    <row r="2853" spans="1:123" ht="24" customHeight="1" x14ac:dyDescent="0.2">
      <c r="A2853" s="259" t="s">
        <v>602</v>
      </c>
      <c r="B2853" s="84">
        <f>Contratista</f>
        <v>0</v>
      </c>
      <c r="C2853" s="81"/>
      <c r="D2853" s="81"/>
      <c r="E2853" s="81"/>
      <c r="F2853" s="87"/>
      <c r="G2853" s="261"/>
    </row>
    <row r="2854" spans="1:123" ht="24" customHeight="1" x14ac:dyDescent="0.2">
      <c r="A2854" s="259" t="s">
        <v>23</v>
      </c>
      <c r="B2854" s="84" t="str">
        <f>Obra</f>
        <v>Creacion Primaria Bº Cruce de los Andes</v>
      </c>
      <c r="C2854" s="81"/>
      <c r="D2854" s="81"/>
      <c r="E2854" s="81"/>
      <c r="F2854" s="87" t="s">
        <v>37</v>
      </c>
      <c r="G2854" s="262">
        <f>Fecha_Base</f>
        <v>0</v>
      </c>
    </row>
    <row r="2855" spans="1:123" ht="24" customHeight="1" x14ac:dyDescent="0.2">
      <c r="A2855" s="263" t="s">
        <v>600</v>
      </c>
      <c r="B2855" s="82" t="str">
        <f>Ubicación</f>
        <v>Pocito</v>
      </c>
      <c r="C2855" s="82"/>
      <c r="D2855" s="88"/>
      <c r="E2855" s="89"/>
      <c r="G2855" s="264"/>
    </row>
    <row r="2856" spans="1:123" ht="24" customHeight="1" x14ac:dyDescent="0.2">
      <c r="A2856" s="263" t="s">
        <v>38</v>
      </c>
      <c r="B2856" s="91">
        <f>IFERROR(VALUE(LEFT(B2857,FIND(".",B2857)-1)),"")</f>
        <v>10</v>
      </c>
      <c r="C2856" s="83" t="str">
        <f>IFERROR(VLOOKUP(B2856,Tabla_CyP,2,FALSE),"")</f>
        <v xml:space="preserve"> CARPINTERÍAS</v>
      </c>
      <c r="E2856" s="89"/>
      <c r="G2856" s="264"/>
    </row>
    <row r="2857" spans="1:123" ht="24" customHeight="1" x14ac:dyDescent="0.2">
      <c r="A2857" s="263" t="s">
        <v>24</v>
      </c>
      <c r="B2857" s="92" t="str">
        <f>IFERROR(VLOOKUP(COUNTIF($A$1:A2857,"ANALISIS DE PRECIOS"),Tabla_NumeroItem,2,FALSE),"")</f>
        <v>10.1.1.6</v>
      </c>
      <c r="C2857" s="83" t="str">
        <f>IFERROR(VLOOKUP(B2857,Tabla_CyP,2,FALSE),"")</f>
        <v>P6</v>
      </c>
      <c r="D2857" s="88"/>
      <c r="E2857" s="89"/>
      <c r="F2857" s="87" t="s">
        <v>25</v>
      </c>
      <c r="G2857" s="265" t="str">
        <f>IFERROR(VLOOKUP(B2857,Tabla_CyP,4,FALSE),"")</f>
        <v>m2</v>
      </c>
    </row>
    <row r="2858" spans="1:123" ht="24" customHeight="1" x14ac:dyDescent="0.2">
      <c r="A2858" s="263"/>
      <c r="B2858" s="82"/>
      <c r="D2858" s="88"/>
      <c r="E2858" s="89"/>
      <c r="G2858" s="264"/>
    </row>
    <row r="2859" spans="1:123" ht="24" customHeight="1" x14ac:dyDescent="0.2">
      <c r="A2859" s="450" t="s">
        <v>506</v>
      </c>
      <c r="B2859" s="451"/>
      <c r="C2859" s="448" t="s">
        <v>0</v>
      </c>
      <c r="D2859" s="448" t="s">
        <v>26</v>
      </c>
      <c r="E2859" s="446" t="s">
        <v>27</v>
      </c>
      <c r="F2859" s="444" t="s">
        <v>28</v>
      </c>
      <c r="G2859" s="444" t="s">
        <v>29</v>
      </c>
    </row>
    <row r="2860" spans="1:123" s="88" customFormat="1" ht="24" customHeight="1" x14ac:dyDescent="0.2">
      <c r="A2860" s="93" t="s">
        <v>507</v>
      </c>
      <c r="B2860" s="93" t="s">
        <v>508</v>
      </c>
      <c r="C2860" s="449"/>
      <c r="D2860" s="449"/>
      <c r="E2860" s="447"/>
      <c r="F2860" s="445"/>
      <c r="G2860" s="445"/>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6"/>
      <c r="B2861" s="94"/>
      <c r="C2861" s="132" t="s">
        <v>603</v>
      </c>
      <c r="D2861" s="95"/>
      <c r="E2861" s="96"/>
      <c r="F2861" s="97"/>
      <c r="G2861" s="267"/>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8">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8">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8">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8">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8">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8">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8">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8">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8">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8">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8">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8">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8">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8">
        <f t="shared" si="860"/>
        <v>0</v>
      </c>
    </row>
    <row r="2876" spans="1:7" ht="24" customHeight="1" x14ac:dyDescent="0.2">
      <c r="A2876" s="269"/>
      <c r="D2876" s="88"/>
      <c r="E2876" s="89"/>
      <c r="F2876" s="255" t="s">
        <v>30</v>
      </c>
      <c r="G2876" s="270">
        <f>SUBTOTAL(9,G2862:G2875)</f>
        <v>0</v>
      </c>
    </row>
    <row r="2877" spans="1:7" ht="24" customHeight="1" x14ac:dyDescent="0.2">
      <c r="A2877" s="269"/>
      <c r="C2877" s="98" t="s">
        <v>604</v>
      </c>
      <c r="D2877" s="88"/>
      <c r="E2877" s="89"/>
      <c r="G2877" s="271"/>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8">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8">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8">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8">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8">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8">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8">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8">
        <f t="shared" si="865"/>
        <v>0</v>
      </c>
    </row>
    <row r="2886" spans="1:7" ht="24" customHeight="1" x14ac:dyDescent="0.2">
      <c r="A2886" s="269"/>
      <c r="D2886" s="88"/>
      <c r="E2886" s="89"/>
      <c r="F2886" s="255" t="s">
        <v>31</v>
      </c>
      <c r="G2886" s="270">
        <f>SUBTOTAL(9,G2878:G2885)</f>
        <v>0</v>
      </c>
    </row>
    <row r="2887" spans="1:7" ht="24" customHeight="1" x14ac:dyDescent="0.2">
      <c r="A2887" s="269"/>
      <c r="C2887" s="98" t="s">
        <v>605</v>
      </c>
      <c r="D2887" s="88"/>
      <c r="E2887" s="89"/>
      <c r="G2887" s="271"/>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8">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8">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8">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8">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8">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8">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8">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8">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8">
        <f t="shared" si="870"/>
        <v>0</v>
      </c>
    </row>
    <row r="2897" spans="1:123" ht="24" customHeight="1" x14ac:dyDescent="0.2">
      <c r="A2897" s="272"/>
      <c r="B2897" s="88"/>
      <c r="D2897" s="88"/>
      <c r="E2897" s="89"/>
      <c r="F2897" s="255" t="s">
        <v>32</v>
      </c>
      <c r="G2897" s="270">
        <f>SUBTOTAL(9,G2888:G2896)</f>
        <v>0</v>
      </c>
    </row>
    <row r="2898" spans="1:123" ht="24" customHeight="1" x14ac:dyDescent="0.2">
      <c r="A2898" s="273"/>
      <c r="B2898" s="88"/>
      <c r="D2898" s="88"/>
      <c r="E2898" s="89"/>
      <c r="G2898" s="271"/>
    </row>
    <row r="2899" spans="1:123" ht="24" customHeight="1" x14ac:dyDescent="0.2">
      <c r="A2899" s="274" t="str">
        <f>B2857</f>
        <v>10.1.1.6</v>
      </c>
      <c r="B2899" s="275" t="str">
        <f>C2857</f>
        <v>P6</v>
      </c>
      <c r="C2899" s="95"/>
      <c r="D2899" s="95" t="s">
        <v>33</v>
      </c>
      <c r="E2899" s="96"/>
      <c r="F2899" s="277" t="s">
        <v>34</v>
      </c>
      <c r="G2899" s="276">
        <f>SUBTOTAL(9,G2862:G2898)</f>
        <v>0</v>
      </c>
    </row>
    <row r="2901" spans="1:123" ht="24" customHeight="1" x14ac:dyDescent="0.2">
      <c r="A2901" s="256" t="s">
        <v>36</v>
      </c>
      <c r="B2901" s="257"/>
      <c r="C2901" s="257"/>
      <c r="D2901" s="257"/>
      <c r="E2901" s="257"/>
      <c r="F2901" s="257"/>
      <c r="G2901" s="258"/>
    </row>
    <row r="2902" spans="1:123" ht="24" customHeight="1" x14ac:dyDescent="0.2">
      <c r="A2902" s="259" t="s">
        <v>601</v>
      </c>
      <c r="B2902" s="84" t="str">
        <f>Comitente</f>
        <v>SUBSECRETARIA DE ARQUITECTURA</v>
      </c>
      <c r="C2902" s="80"/>
      <c r="D2902" s="85"/>
      <c r="E2902" s="85"/>
      <c r="F2902" s="86"/>
      <c r="G2902" s="260"/>
    </row>
    <row r="2903" spans="1:123" ht="24" customHeight="1" x14ac:dyDescent="0.2">
      <c r="A2903" s="259" t="s">
        <v>602</v>
      </c>
      <c r="B2903" s="84">
        <f>Contratista</f>
        <v>0</v>
      </c>
      <c r="C2903" s="81"/>
      <c r="D2903" s="81"/>
      <c r="E2903" s="81"/>
      <c r="F2903" s="87"/>
      <c r="G2903" s="261"/>
    </row>
    <row r="2904" spans="1:123" ht="24" customHeight="1" x14ac:dyDescent="0.2">
      <c r="A2904" s="259" t="s">
        <v>23</v>
      </c>
      <c r="B2904" s="84" t="str">
        <f>Obra</f>
        <v>Creacion Primaria Bº Cruce de los Andes</v>
      </c>
      <c r="C2904" s="81"/>
      <c r="D2904" s="81"/>
      <c r="E2904" s="81"/>
      <c r="F2904" s="87" t="s">
        <v>37</v>
      </c>
      <c r="G2904" s="262">
        <f>Fecha_Base</f>
        <v>0</v>
      </c>
    </row>
    <row r="2905" spans="1:123" ht="24" customHeight="1" x14ac:dyDescent="0.2">
      <c r="A2905" s="263" t="s">
        <v>600</v>
      </c>
      <c r="B2905" s="82" t="str">
        <f>Ubicación</f>
        <v>Pocito</v>
      </c>
      <c r="C2905" s="82"/>
      <c r="D2905" s="88"/>
      <c r="E2905" s="89"/>
      <c r="G2905" s="264"/>
    </row>
    <row r="2906" spans="1:123" ht="24" customHeight="1" x14ac:dyDescent="0.2">
      <c r="A2906" s="263" t="s">
        <v>38</v>
      </c>
      <c r="B2906" s="91">
        <f>IFERROR(VALUE(LEFT(B2907,FIND(".",B2907)-1)),"")</f>
        <v>10</v>
      </c>
      <c r="C2906" s="83" t="str">
        <f>IFERROR(VLOOKUP(B2906,Tabla_CyP,2,FALSE),"")</f>
        <v xml:space="preserve"> CARPINTERÍAS</v>
      </c>
      <c r="E2906" s="89"/>
      <c r="G2906" s="264"/>
    </row>
    <row r="2907" spans="1:123" ht="24" customHeight="1" x14ac:dyDescent="0.2">
      <c r="A2907" s="263" t="s">
        <v>24</v>
      </c>
      <c r="B2907" s="92" t="str">
        <f>IFERROR(VLOOKUP(COUNTIF($A$1:A2907,"ANALISIS DE PRECIOS"),Tabla_NumeroItem,2,FALSE),"")</f>
        <v>10.1.1.7</v>
      </c>
      <c r="C2907" s="83" t="str">
        <f>IFERROR(VLOOKUP(B2907,Tabla_CyP,2,FALSE),"")</f>
        <v>P7</v>
      </c>
      <c r="D2907" s="88"/>
      <c r="E2907" s="89"/>
      <c r="F2907" s="87" t="s">
        <v>25</v>
      </c>
      <c r="G2907" s="265" t="str">
        <f>IFERROR(VLOOKUP(B2907,Tabla_CyP,4,FALSE),"")</f>
        <v>m2</v>
      </c>
    </row>
    <row r="2908" spans="1:123" ht="24" customHeight="1" x14ac:dyDescent="0.2">
      <c r="A2908" s="263"/>
      <c r="B2908" s="82"/>
      <c r="D2908" s="88"/>
      <c r="E2908" s="89"/>
      <c r="G2908" s="264"/>
    </row>
    <row r="2909" spans="1:123" ht="24" customHeight="1" x14ac:dyDescent="0.2">
      <c r="A2909" s="450" t="s">
        <v>506</v>
      </c>
      <c r="B2909" s="451"/>
      <c r="C2909" s="448" t="s">
        <v>0</v>
      </c>
      <c r="D2909" s="448" t="s">
        <v>26</v>
      </c>
      <c r="E2909" s="446" t="s">
        <v>27</v>
      </c>
      <c r="F2909" s="444" t="s">
        <v>28</v>
      </c>
      <c r="G2909" s="444" t="s">
        <v>29</v>
      </c>
    </row>
    <row r="2910" spans="1:123" s="88" customFormat="1" ht="24" customHeight="1" x14ac:dyDescent="0.2">
      <c r="A2910" s="93" t="s">
        <v>507</v>
      </c>
      <c r="B2910" s="93" t="s">
        <v>508</v>
      </c>
      <c r="C2910" s="449"/>
      <c r="D2910" s="449"/>
      <c r="E2910" s="447"/>
      <c r="F2910" s="445"/>
      <c r="G2910" s="445"/>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6"/>
      <c r="B2911" s="94"/>
      <c r="C2911" s="132" t="s">
        <v>603</v>
      </c>
      <c r="D2911" s="95"/>
      <c r="E2911" s="96"/>
      <c r="F2911" s="97"/>
      <c r="G2911" s="267"/>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8">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8">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8">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8">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8">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8">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8">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8">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8">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8">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8">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8">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8">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8">
        <f t="shared" si="875"/>
        <v>0</v>
      </c>
    </row>
    <row r="2926" spans="1:7" ht="24" customHeight="1" x14ac:dyDescent="0.2">
      <c r="A2926" s="269"/>
      <c r="D2926" s="88"/>
      <c r="E2926" s="89"/>
      <c r="F2926" s="255" t="s">
        <v>30</v>
      </c>
      <c r="G2926" s="270">
        <f>SUBTOTAL(9,G2912:G2925)</f>
        <v>0</v>
      </c>
    </row>
    <row r="2927" spans="1:7" ht="24" customHeight="1" x14ac:dyDescent="0.2">
      <c r="A2927" s="269"/>
      <c r="C2927" s="98" t="s">
        <v>604</v>
      </c>
      <c r="D2927" s="88"/>
      <c r="E2927" s="89"/>
      <c r="G2927" s="271"/>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8">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8">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8">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8">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8">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8">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8">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8">
        <f t="shared" si="880"/>
        <v>0</v>
      </c>
    </row>
    <row r="2936" spans="1:7" ht="24" customHeight="1" x14ac:dyDescent="0.2">
      <c r="A2936" s="269"/>
      <c r="D2936" s="88"/>
      <c r="E2936" s="89"/>
      <c r="F2936" s="255" t="s">
        <v>31</v>
      </c>
      <c r="G2936" s="270">
        <f>SUBTOTAL(9,G2928:G2935)</f>
        <v>0</v>
      </c>
    </row>
    <row r="2937" spans="1:7" ht="24" customHeight="1" x14ac:dyDescent="0.2">
      <c r="A2937" s="269"/>
      <c r="C2937" s="98" t="s">
        <v>605</v>
      </c>
      <c r="D2937" s="88"/>
      <c r="E2937" s="89"/>
      <c r="G2937" s="271"/>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8">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8">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8">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8">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8">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8">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8">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8">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8">
        <f t="shared" si="885"/>
        <v>0</v>
      </c>
    </row>
    <row r="2947" spans="1:123" ht="24" customHeight="1" x14ac:dyDescent="0.2">
      <c r="A2947" s="272"/>
      <c r="B2947" s="88"/>
      <c r="D2947" s="88"/>
      <c r="E2947" s="89"/>
      <c r="F2947" s="255" t="s">
        <v>32</v>
      </c>
      <c r="G2947" s="270">
        <f>SUBTOTAL(9,G2938:G2946)</f>
        <v>0</v>
      </c>
    </row>
    <row r="2948" spans="1:123" ht="24" customHeight="1" x14ac:dyDescent="0.2">
      <c r="A2948" s="273"/>
      <c r="B2948" s="88"/>
      <c r="D2948" s="88"/>
      <c r="E2948" s="89"/>
      <c r="G2948" s="271"/>
    </row>
    <row r="2949" spans="1:123" ht="24" customHeight="1" x14ac:dyDescent="0.2">
      <c r="A2949" s="274" t="str">
        <f>B2907</f>
        <v>10.1.1.7</v>
      </c>
      <c r="B2949" s="275" t="str">
        <f>C2907</f>
        <v>P7</v>
      </c>
      <c r="C2949" s="95"/>
      <c r="D2949" s="95" t="s">
        <v>33</v>
      </c>
      <c r="E2949" s="96"/>
      <c r="F2949" s="277" t="s">
        <v>34</v>
      </c>
      <c r="G2949" s="276">
        <f>SUBTOTAL(9,G2912:G2948)</f>
        <v>0</v>
      </c>
    </row>
    <row r="2951" spans="1:123" ht="24" customHeight="1" x14ac:dyDescent="0.2">
      <c r="A2951" s="256" t="s">
        <v>36</v>
      </c>
      <c r="B2951" s="257"/>
      <c r="C2951" s="257"/>
      <c r="D2951" s="257"/>
      <c r="E2951" s="257"/>
      <c r="F2951" s="257"/>
      <c r="G2951" s="258"/>
    </row>
    <row r="2952" spans="1:123" ht="24" customHeight="1" x14ac:dyDescent="0.2">
      <c r="A2952" s="259" t="s">
        <v>601</v>
      </c>
      <c r="B2952" s="84" t="str">
        <f>Comitente</f>
        <v>SUBSECRETARIA DE ARQUITECTURA</v>
      </c>
      <c r="C2952" s="80"/>
      <c r="D2952" s="85"/>
      <c r="E2952" s="85"/>
      <c r="F2952" s="86"/>
      <c r="G2952" s="260"/>
    </row>
    <row r="2953" spans="1:123" ht="24" customHeight="1" x14ac:dyDescent="0.2">
      <c r="A2953" s="259" t="s">
        <v>602</v>
      </c>
      <c r="B2953" s="84">
        <f>Contratista</f>
        <v>0</v>
      </c>
      <c r="C2953" s="81"/>
      <c r="D2953" s="81"/>
      <c r="E2953" s="81"/>
      <c r="F2953" s="87"/>
      <c r="G2953" s="261"/>
    </row>
    <row r="2954" spans="1:123" ht="24" customHeight="1" x14ac:dyDescent="0.2">
      <c r="A2954" s="259" t="s">
        <v>23</v>
      </c>
      <c r="B2954" s="84" t="str">
        <f>Obra</f>
        <v>Creacion Primaria Bº Cruce de los Andes</v>
      </c>
      <c r="C2954" s="81"/>
      <c r="D2954" s="81"/>
      <c r="E2954" s="81"/>
      <c r="F2954" s="87" t="s">
        <v>37</v>
      </c>
      <c r="G2954" s="262">
        <f>Fecha_Base</f>
        <v>0</v>
      </c>
    </row>
    <row r="2955" spans="1:123" ht="24" customHeight="1" x14ac:dyDescent="0.2">
      <c r="A2955" s="263" t="s">
        <v>600</v>
      </c>
      <c r="B2955" s="82" t="str">
        <f>Ubicación</f>
        <v>Pocito</v>
      </c>
      <c r="C2955" s="82"/>
      <c r="D2955" s="88"/>
      <c r="E2955" s="89"/>
      <c r="G2955" s="264"/>
    </row>
    <row r="2956" spans="1:123" ht="24" customHeight="1" x14ac:dyDescent="0.2">
      <c r="A2956" s="263" t="s">
        <v>38</v>
      </c>
      <c r="B2956" s="91">
        <f>IFERROR(VALUE(LEFT(B2957,FIND(".",B2957)-1)),"")</f>
        <v>10</v>
      </c>
      <c r="C2956" s="83" t="str">
        <f>IFERROR(VLOOKUP(B2956,Tabla_CyP,2,FALSE),"")</f>
        <v xml:space="preserve"> CARPINTERÍAS</v>
      </c>
      <c r="E2956" s="89"/>
      <c r="G2956" s="264"/>
    </row>
    <row r="2957" spans="1:123" ht="24" customHeight="1" x14ac:dyDescent="0.2">
      <c r="A2957" s="263" t="s">
        <v>24</v>
      </c>
      <c r="B2957" s="92" t="str">
        <f>IFERROR(VLOOKUP(COUNTIF($A$1:A2957,"ANALISIS DE PRECIOS"),Tabla_NumeroItem,2,FALSE),"")</f>
        <v>10.1.1.8</v>
      </c>
      <c r="C2957" s="83" t="str">
        <f>IFERROR(VLOOKUP(B2957,Tabla_CyP,2,FALSE),"")</f>
        <v>P8</v>
      </c>
      <c r="D2957" s="88"/>
      <c r="E2957" s="89"/>
      <c r="F2957" s="87" t="s">
        <v>25</v>
      </c>
      <c r="G2957" s="265" t="str">
        <f>IFERROR(VLOOKUP(B2957,Tabla_CyP,4,FALSE),"")</f>
        <v>m2</v>
      </c>
    </row>
    <row r="2958" spans="1:123" ht="24" customHeight="1" x14ac:dyDescent="0.2">
      <c r="A2958" s="263"/>
      <c r="B2958" s="82"/>
      <c r="D2958" s="88"/>
      <c r="E2958" s="89"/>
      <c r="G2958" s="264"/>
    </row>
    <row r="2959" spans="1:123" ht="24" customHeight="1" x14ac:dyDescent="0.2">
      <c r="A2959" s="450" t="s">
        <v>506</v>
      </c>
      <c r="B2959" s="451"/>
      <c r="C2959" s="448" t="s">
        <v>0</v>
      </c>
      <c r="D2959" s="448" t="s">
        <v>26</v>
      </c>
      <c r="E2959" s="446" t="s">
        <v>27</v>
      </c>
      <c r="F2959" s="444" t="s">
        <v>28</v>
      </c>
      <c r="G2959" s="444" t="s">
        <v>29</v>
      </c>
    </row>
    <row r="2960" spans="1:123" s="88" customFormat="1" ht="24" customHeight="1" x14ac:dyDescent="0.2">
      <c r="A2960" s="93" t="s">
        <v>507</v>
      </c>
      <c r="B2960" s="93" t="s">
        <v>508</v>
      </c>
      <c r="C2960" s="449"/>
      <c r="D2960" s="449"/>
      <c r="E2960" s="447"/>
      <c r="F2960" s="445"/>
      <c r="G2960" s="445"/>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6"/>
      <c r="B2961" s="94"/>
      <c r="C2961" s="132" t="s">
        <v>603</v>
      </c>
      <c r="D2961" s="95"/>
      <c r="E2961" s="96"/>
      <c r="F2961" s="97"/>
      <c r="G2961" s="267"/>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8">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8">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8">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8">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8">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8">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8">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8">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8">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8">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8">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8">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8">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8">
        <f t="shared" si="890"/>
        <v>0</v>
      </c>
    </row>
    <row r="2976" spans="1:7" ht="24" customHeight="1" x14ac:dyDescent="0.2">
      <c r="A2976" s="269"/>
      <c r="D2976" s="88"/>
      <c r="E2976" s="89"/>
      <c r="F2976" s="255" t="s">
        <v>30</v>
      </c>
      <c r="G2976" s="270">
        <f>SUBTOTAL(9,G2962:G2975)</f>
        <v>0</v>
      </c>
    </row>
    <row r="2977" spans="1:7" ht="24" customHeight="1" x14ac:dyDescent="0.2">
      <c r="A2977" s="269"/>
      <c r="C2977" s="98" t="s">
        <v>604</v>
      </c>
      <c r="D2977" s="88"/>
      <c r="E2977" s="89"/>
      <c r="G2977" s="271"/>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8">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8">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8">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8">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8">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8">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8">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8">
        <f t="shared" si="895"/>
        <v>0</v>
      </c>
    </row>
    <row r="2986" spans="1:7" ht="24" customHeight="1" x14ac:dyDescent="0.2">
      <c r="A2986" s="269"/>
      <c r="D2986" s="88"/>
      <c r="E2986" s="89"/>
      <c r="F2986" s="255" t="s">
        <v>31</v>
      </c>
      <c r="G2986" s="270">
        <f>SUBTOTAL(9,G2978:G2985)</f>
        <v>0</v>
      </c>
    </row>
    <row r="2987" spans="1:7" ht="24" customHeight="1" x14ac:dyDescent="0.2">
      <c r="A2987" s="269"/>
      <c r="C2987" s="98" t="s">
        <v>605</v>
      </c>
      <c r="D2987" s="88"/>
      <c r="E2987" s="89"/>
      <c r="G2987" s="271"/>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8">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8">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8">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8">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8">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8">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8">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8">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8">
        <f t="shared" si="900"/>
        <v>0</v>
      </c>
    </row>
    <row r="2997" spans="1:7" ht="24" customHeight="1" x14ac:dyDescent="0.2">
      <c r="A2997" s="272"/>
      <c r="B2997" s="88"/>
      <c r="D2997" s="88"/>
      <c r="E2997" s="89"/>
      <c r="F2997" s="255" t="s">
        <v>32</v>
      </c>
      <c r="G2997" s="270">
        <f>SUBTOTAL(9,G2988:G2996)</f>
        <v>0</v>
      </c>
    </row>
    <row r="2998" spans="1:7" ht="24" customHeight="1" x14ac:dyDescent="0.2">
      <c r="A2998" s="273"/>
      <c r="B2998" s="88"/>
      <c r="D2998" s="88"/>
      <c r="E2998" s="89"/>
      <c r="G2998" s="271"/>
    </row>
    <row r="2999" spans="1:7" ht="24" customHeight="1" x14ac:dyDescent="0.2">
      <c r="A2999" s="274" t="str">
        <f>B2957</f>
        <v>10.1.1.8</v>
      </c>
      <c r="B2999" s="275" t="str">
        <f>C2957</f>
        <v>P8</v>
      </c>
      <c r="C2999" s="95"/>
      <c r="D2999" s="95" t="s">
        <v>33</v>
      </c>
      <c r="E2999" s="96"/>
      <c r="F2999" s="277" t="s">
        <v>34</v>
      </c>
      <c r="G2999" s="276">
        <f>SUBTOTAL(9,G2962:G2998)</f>
        <v>0</v>
      </c>
    </row>
    <row r="3001" spans="1:7" ht="24" customHeight="1" x14ac:dyDescent="0.2">
      <c r="A3001" s="256" t="s">
        <v>36</v>
      </c>
      <c r="B3001" s="257"/>
      <c r="C3001" s="257"/>
      <c r="D3001" s="257"/>
      <c r="E3001" s="257"/>
      <c r="F3001" s="257"/>
      <c r="G3001" s="258"/>
    </row>
    <row r="3002" spans="1:7" ht="24" customHeight="1" x14ac:dyDescent="0.2">
      <c r="A3002" s="259" t="s">
        <v>601</v>
      </c>
      <c r="B3002" s="84" t="str">
        <f>Comitente</f>
        <v>SUBSECRETARIA DE ARQUITECTURA</v>
      </c>
      <c r="C3002" s="80"/>
      <c r="D3002" s="85"/>
      <c r="E3002" s="85"/>
      <c r="F3002" s="86"/>
      <c r="G3002" s="260"/>
    </row>
    <row r="3003" spans="1:7" ht="24" customHeight="1" x14ac:dyDescent="0.2">
      <c r="A3003" s="259" t="s">
        <v>602</v>
      </c>
      <c r="B3003" s="84">
        <f>Contratista</f>
        <v>0</v>
      </c>
      <c r="C3003" s="81"/>
      <c r="D3003" s="81"/>
      <c r="E3003" s="81"/>
      <c r="F3003" s="87"/>
      <c r="G3003" s="261"/>
    </row>
    <row r="3004" spans="1:7" ht="24" customHeight="1" x14ac:dyDescent="0.2">
      <c r="A3004" s="259" t="s">
        <v>23</v>
      </c>
      <c r="B3004" s="84" t="str">
        <f>Obra</f>
        <v>Creacion Primaria Bº Cruce de los Andes</v>
      </c>
      <c r="C3004" s="81"/>
      <c r="D3004" s="81"/>
      <c r="E3004" s="81"/>
      <c r="F3004" s="87" t="s">
        <v>37</v>
      </c>
      <c r="G3004" s="262">
        <f>Fecha_Base</f>
        <v>0</v>
      </c>
    </row>
    <row r="3005" spans="1:7" ht="24" customHeight="1" x14ac:dyDescent="0.2">
      <c r="A3005" s="263" t="s">
        <v>600</v>
      </c>
      <c r="B3005" s="82" t="str">
        <f>Ubicación</f>
        <v>Pocito</v>
      </c>
      <c r="C3005" s="82"/>
      <c r="D3005" s="88"/>
      <c r="E3005" s="89"/>
      <c r="G3005" s="264"/>
    </row>
    <row r="3006" spans="1:7" ht="24" customHeight="1" x14ac:dyDescent="0.2">
      <c r="A3006" s="263" t="s">
        <v>38</v>
      </c>
      <c r="B3006" s="91">
        <f>IFERROR(VALUE(LEFT(B3007,FIND(".",B3007)-1)),"")</f>
        <v>10</v>
      </c>
      <c r="C3006" s="83" t="str">
        <f>IFERROR(VLOOKUP(B3006,Tabla_CyP,2,FALSE),"")</f>
        <v xml:space="preserve"> CARPINTERÍAS</v>
      </c>
      <c r="E3006" s="89"/>
      <c r="G3006" s="264"/>
    </row>
    <row r="3007" spans="1:7" ht="24" customHeight="1" x14ac:dyDescent="0.2">
      <c r="A3007" s="263" t="s">
        <v>24</v>
      </c>
      <c r="B3007" s="92" t="str">
        <f>IFERROR(VLOOKUP(COUNTIF($A$1:A3007,"ANALISIS DE PRECIOS"),Tabla_NumeroItem,2,FALSE),"")</f>
        <v>10.1.1.9</v>
      </c>
      <c r="C3007" s="83" t="str">
        <f>IFERROR(VLOOKUP(B3007,Tabla_CyP,2,FALSE),"")</f>
        <v>P9</v>
      </c>
      <c r="D3007" s="88"/>
      <c r="E3007" s="89"/>
      <c r="F3007" s="87" t="s">
        <v>25</v>
      </c>
      <c r="G3007" s="265" t="str">
        <f>IFERROR(VLOOKUP(B3007,Tabla_CyP,4,FALSE),"")</f>
        <v>m2</v>
      </c>
    </row>
    <row r="3008" spans="1:7" ht="24" customHeight="1" x14ac:dyDescent="0.2">
      <c r="A3008" s="263"/>
      <c r="B3008" s="82"/>
      <c r="D3008" s="88"/>
      <c r="E3008" s="89"/>
      <c r="G3008" s="264"/>
    </row>
    <row r="3009" spans="1:123" ht="24" customHeight="1" x14ac:dyDescent="0.2">
      <c r="A3009" s="450" t="s">
        <v>506</v>
      </c>
      <c r="B3009" s="451"/>
      <c r="C3009" s="448" t="s">
        <v>0</v>
      </c>
      <c r="D3009" s="448" t="s">
        <v>26</v>
      </c>
      <c r="E3009" s="446" t="s">
        <v>27</v>
      </c>
      <c r="F3009" s="444" t="s">
        <v>28</v>
      </c>
      <c r="G3009" s="444" t="s">
        <v>29</v>
      </c>
    </row>
    <row r="3010" spans="1:123" s="88" customFormat="1" ht="24" customHeight="1" x14ac:dyDescent="0.2">
      <c r="A3010" s="93" t="s">
        <v>507</v>
      </c>
      <c r="B3010" s="93" t="s">
        <v>508</v>
      </c>
      <c r="C3010" s="449"/>
      <c r="D3010" s="449"/>
      <c r="E3010" s="447"/>
      <c r="F3010" s="445"/>
      <c r="G3010" s="445"/>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6"/>
      <c r="B3011" s="94"/>
      <c r="C3011" s="132" t="s">
        <v>603</v>
      </c>
      <c r="D3011" s="95"/>
      <c r="E3011" s="96"/>
      <c r="F3011" s="97"/>
      <c r="G3011" s="267"/>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8">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8">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8">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8">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8">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8">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8">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8">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8">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8">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8">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8">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8">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8">
        <f t="shared" si="905"/>
        <v>0</v>
      </c>
    </row>
    <row r="3026" spans="1:7" ht="24" customHeight="1" x14ac:dyDescent="0.2">
      <c r="A3026" s="269"/>
      <c r="D3026" s="88"/>
      <c r="E3026" s="89"/>
      <c r="F3026" s="255" t="s">
        <v>30</v>
      </c>
      <c r="G3026" s="270">
        <f>SUBTOTAL(9,G3012:G3025)</f>
        <v>0</v>
      </c>
    </row>
    <row r="3027" spans="1:7" ht="24" customHeight="1" x14ac:dyDescent="0.2">
      <c r="A3027" s="269"/>
      <c r="C3027" s="98" t="s">
        <v>604</v>
      </c>
      <c r="D3027" s="88"/>
      <c r="E3027" s="89"/>
      <c r="G3027" s="271"/>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8">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8">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8">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8">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8">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8">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8">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8">
        <f t="shared" si="910"/>
        <v>0</v>
      </c>
    </row>
    <row r="3036" spans="1:7" ht="24" customHeight="1" x14ac:dyDescent="0.2">
      <c r="A3036" s="269"/>
      <c r="D3036" s="88"/>
      <c r="E3036" s="89"/>
      <c r="F3036" s="255" t="s">
        <v>31</v>
      </c>
      <c r="G3036" s="270">
        <f>SUBTOTAL(9,G3028:G3035)</f>
        <v>0</v>
      </c>
    </row>
    <row r="3037" spans="1:7" ht="24" customHeight="1" x14ac:dyDescent="0.2">
      <c r="A3037" s="269"/>
      <c r="C3037" s="98" t="s">
        <v>605</v>
      </c>
      <c r="D3037" s="88"/>
      <c r="E3037" s="89"/>
      <c r="G3037" s="271"/>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8">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8">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8">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8">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8">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8">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8">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8">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8">
        <f t="shared" si="915"/>
        <v>0</v>
      </c>
    </row>
    <row r="3047" spans="1:7" ht="24" customHeight="1" x14ac:dyDescent="0.2">
      <c r="A3047" s="272"/>
      <c r="B3047" s="88"/>
      <c r="D3047" s="88"/>
      <c r="E3047" s="89"/>
      <c r="F3047" s="255" t="s">
        <v>32</v>
      </c>
      <c r="G3047" s="270">
        <f>SUBTOTAL(9,G3038:G3046)</f>
        <v>0</v>
      </c>
    </row>
    <row r="3048" spans="1:7" ht="24" customHeight="1" x14ac:dyDescent="0.2">
      <c r="A3048" s="273"/>
      <c r="B3048" s="88"/>
      <c r="D3048" s="88"/>
      <c r="E3048" s="89"/>
      <c r="G3048" s="271"/>
    </row>
    <row r="3049" spans="1:7" ht="24" customHeight="1" x14ac:dyDescent="0.2">
      <c r="A3049" s="274" t="str">
        <f>B3007</f>
        <v>10.1.1.9</v>
      </c>
      <c r="B3049" s="275" t="str">
        <f>C3007</f>
        <v>P9</v>
      </c>
      <c r="C3049" s="95"/>
      <c r="D3049" s="95" t="s">
        <v>33</v>
      </c>
      <c r="E3049" s="96"/>
      <c r="F3049" s="277" t="s">
        <v>34</v>
      </c>
      <c r="G3049" s="276">
        <f>SUBTOTAL(9,G3012:G3048)</f>
        <v>0</v>
      </c>
    </row>
    <row r="3051" spans="1:7" ht="24" customHeight="1" x14ac:dyDescent="0.2">
      <c r="A3051" s="256" t="s">
        <v>36</v>
      </c>
      <c r="B3051" s="257"/>
      <c r="C3051" s="257"/>
      <c r="D3051" s="257"/>
      <c r="E3051" s="257"/>
      <c r="F3051" s="257"/>
      <c r="G3051" s="258"/>
    </row>
    <row r="3052" spans="1:7" ht="24" customHeight="1" x14ac:dyDescent="0.2">
      <c r="A3052" s="259" t="s">
        <v>601</v>
      </c>
      <c r="B3052" s="84" t="str">
        <f>Comitente</f>
        <v>SUBSECRETARIA DE ARQUITECTURA</v>
      </c>
      <c r="C3052" s="80"/>
      <c r="D3052" s="85"/>
      <c r="E3052" s="85"/>
      <c r="F3052" s="86"/>
      <c r="G3052" s="260"/>
    </row>
    <row r="3053" spans="1:7" ht="24" customHeight="1" x14ac:dyDescent="0.2">
      <c r="A3053" s="259" t="s">
        <v>602</v>
      </c>
      <c r="B3053" s="84">
        <f>Contratista</f>
        <v>0</v>
      </c>
      <c r="C3053" s="81"/>
      <c r="D3053" s="81"/>
      <c r="E3053" s="81"/>
      <c r="F3053" s="87"/>
      <c r="G3053" s="261"/>
    </row>
    <row r="3054" spans="1:7" ht="24" customHeight="1" x14ac:dyDescent="0.2">
      <c r="A3054" s="259" t="s">
        <v>23</v>
      </c>
      <c r="B3054" s="84" t="str">
        <f>Obra</f>
        <v>Creacion Primaria Bº Cruce de los Andes</v>
      </c>
      <c r="C3054" s="81"/>
      <c r="D3054" s="81"/>
      <c r="E3054" s="81"/>
      <c r="F3054" s="87" t="s">
        <v>37</v>
      </c>
      <c r="G3054" s="262">
        <f>Fecha_Base</f>
        <v>0</v>
      </c>
    </row>
    <row r="3055" spans="1:7" ht="24" customHeight="1" x14ac:dyDescent="0.2">
      <c r="A3055" s="263" t="s">
        <v>600</v>
      </c>
      <c r="B3055" s="82" t="str">
        <f>Ubicación</f>
        <v>Pocito</v>
      </c>
      <c r="C3055" s="82"/>
      <c r="D3055" s="88"/>
      <c r="E3055" s="89"/>
      <c r="G3055" s="264"/>
    </row>
    <row r="3056" spans="1:7" ht="24" customHeight="1" x14ac:dyDescent="0.2">
      <c r="A3056" s="263" t="s">
        <v>38</v>
      </c>
      <c r="B3056" s="91">
        <f>IFERROR(VALUE(LEFT(B3057,FIND(".",B3057)-1)),"")</f>
        <v>10</v>
      </c>
      <c r="C3056" s="83" t="str">
        <f>IFERROR(VLOOKUP(B3056,Tabla_CyP,2,FALSE),"")</f>
        <v xml:space="preserve"> CARPINTERÍAS</v>
      </c>
      <c r="E3056" s="89"/>
      <c r="G3056" s="264"/>
    </row>
    <row r="3057" spans="1:123" ht="24" customHeight="1" x14ac:dyDescent="0.2">
      <c r="A3057" s="263" t="s">
        <v>24</v>
      </c>
      <c r="B3057" s="92" t="str">
        <f>IFERROR(VLOOKUP(COUNTIF($A$1:A3057,"ANALISIS DE PRECIOS"),Tabla_NumeroItem,2,FALSE),"")</f>
        <v>10.1.1.10</v>
      </c>
      <c r="C3057" s="83" t="str">
        <f>IFERROR(VLOOKUP(B3057,Tabla_CyP,2,FALSE),"")</f>
        <v>P10</v>
      </c>
      <c r="D3057" s="88"/>
      <c r="E3057" s="89"/>
      <c r="F3057" s="87" t="s">
        <v>25</v>
      </c>
      <c r="G3057" s="265" t="str">
        <f>IFERROR(VLOOKUP(B3057,Tabla_CyP,4,FALSE),"")</f>
        <v>m2</v>
      </c>
    </row>
    <row r="3058" spans="1:123" ht="24" customHeight="1" x14ac:dyDescent="0.2">
      <c r="A3058" s="263"/>
      <c r="B3058" s="82"/>
      <c r="D3058" s="88"/>
      <c r="E3058" s="89"/>
      <c r="G3058" s="264"/>
    </row>
    <row r="3059" spans="1:123" ht="24" customHeight="1" x14ac:dyDescent="0.2">
      <c r="A3059" s="450" t="s">
        <v>506</v>
      </c>
      <c r="B3059" s="451"/>
      <c r="C3059" s="448" t="s">
        <v>0</v>
      </c>
      <c r="D3059" s="448" t="s">
        <v>26</v>
      </c>
      <c r="E3059" s="446" t="s">
        <v>27</v>
      </c>
      <c r="F3059" s="444" t="s">
        <v>28</v>
      </c>
      <c r="G3059" s="444" t="s">
        <v>29</v>
      </c>
    </row>
    <row r="3060" spans="1:123" s="88" customFormat="1" ht="24" customHeight="1" x14ac:dyDescent="0.2">
      <c r="A3060" s="93" t="s">
        <v>507</v>
      </c>
      <c r="B3060" s="93" t="s">
        <v>508</v>
      </c>
      <c r="C3060" s="449"/>
      <c r="D3060" s="449"/>
      <c r="E3060" s="447"/>
      <c r="F3060" s="445"/>
      <c r="G3060" s="445"/>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6"/>
      <c r="B3061" s="94"/>
      <c r="C3061" s="132" t="s">
        <v>603</v>
      </c>
      <c r="D3061" s="95"/>
      <c r="E3061" s="96"/>
      <c r="F3061" s="97"/>
      <c r="G3061" s="267"/>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8">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8">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8">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8">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8">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8">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8">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8">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8">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8">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8">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8">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8">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8">
        <f t="shared" si="920"/>
        <v>0</v>
      </c>
    </row>
    <row r="3076" spans="1:7" ht="24" customHeight="1" x14ac:dyDescent="0.2">
      <c r="A3076" s="269"/>
      <c r="D3076" s="88"/>
      <c r="E3076" s="89"/>
      <c r="F3076" s="255" t="s">
        <v>30</v>
      </c>
      <c r="G3076" s="270">
        <f>SUBTOTAL(9,G3062:G3075)</f>
        <v>0</v>
      </c>
    </row>
    <row r="3077" spans="1:7" ht="24" customHeight="1" x14ac:dyDescent="0.2">
      <c r="A3077" s="269"/>
      <c r="C3077" s="98" t="s">
        <v>604</v>
      </c>
      <c r="D3077" s="88"/>
      <c r="E3077" s="89"/>
      <c r="G3077" s="271"/>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8">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8">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8">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8">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8">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8">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8">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8">
        <f t="shared" si="925"/>
        <v>0</v>
      </c>
    </row>
    <row r="3086" spans="1:7" ht="24" customHeight="1" x14ac:dyDescent="0.2">
      <c r="A3086" s="269"/>
      <c r="D3086" s="88"/>
      <c r="E3086" s="89"/>
      <c r="F3086" s="255" t="s">
        <v>31</v>
      </c>
      <c r="G3086" s="270">
        <f>SUBTOTAL(9,G3078:G3085)</f>
        <v>0</v>
      </c>
    </row>
    <row r="3087" spans="1:7" ht="24" customHeight="1" x14ac:dyDescent="0.2">
      <c r="A3087" s="269"/>
      <c r="C3087" s="98" t="s">
        <v>605</v>
      </c>
      <c r="D3087" s="88"/>
      <c r="E3087" s="89"/>
      <c r="G3087" s="271"/>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8">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8">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8">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8">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8">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8">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8">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8">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8">
        <f t="shared" si="930"/>
        <v>0</v>
      </c>
    </row>
    <row r="3097" spans="1:7" ht="24" customHeight="1" x14ac:dyDescent="0.2">
      <c r="A3097" s="272"/>
      <c r="B3097" s="88"/>
      <c r="D3097" s="88"/>
      <c r="E3097" s="89"/>
      <c r="F3097" s="255" t="s">
        <v>32</v>
      </c>
      <c r="G3097" s="270">
        <f>SUBTOTAL(9,G3088:G3096)</f>
        <v>0</v>
      </c>
    </row>
    <row r="3098" spans="1:7" ht="24" customHeight="1" x14ac:dyDescent="0.2">
      <c r="A3098" s="273"/>
      <c r="B3098" s="88"/>
      <c r="D3098" s="88"/>
      <c r="E3098" s="89"/>
      <c r="G3098" s="271"/>
    </row>
    <row r="3099" spans="1:7" ht="24" customHeight="1" x14ac:dyDescent="0.2">
      <c r="A3099" s="274" t="str">
        <f>B3057</f>
        <v>10.1.1.10</v>
      </c>
      <c r="B3099" s="275" t="str">
        <f>C3057</f>
        <v>P10</v>
      </c>
      <c r="C3099" s="95"/>
      <c r="D3099" s="95" t="s">
        <v>33</v>
      </c>
      <c r="E3099" s="96"/>
      <c r="F3099" s="277" t="s">
        <v>34</v>
      </c>
      <c r="G3099" s="276">
        <f>SUBTOTAL(9,G3062:G3098)</f>
        <v>0</v>
      </c>
    </row>
    <row r="3101" spans="1:7" ht="24" customHeight="1" x14ac:dyDescent="0.2">
      <c r="A3101" s="256" t="s">
        <v>36</v>
      </c>
      <c r="B3101" s="257"/>
      <c r="C3101" s="257"/>
      <c r="D3101" s="257"/>
      <c r="E3101" s="257"/>
      <c r="F3101" s="257"/>
      <c r="G3101" s="258"/>
    </row>
    <row r="3102" spans="1:7" ht="24" customHeight="1" x14ac:dyDescent="0.2">
      <c r="A3102" s="259" t="s">
        <v>601</v>
      </c>
      <c r="B3102" s="84" t="str">
        <f>Comitente</f>
        <v>SUBSECRETARIA DE ARQUITECTURA</v>
      </c>
      <c r="C3102" s="80"/>
      <c r="D3102" s="85"/>
      <c r="E3102" s="85"/>
      <c r="F3102" s="86"/>
      <c r="G3102" s="260"/>
    </row>
    <row r="3103" spans="1:7" ht="24" customHeight="1" x14ac:dyDescent="0.2">
      <c r="A3103" s="259" t="s">
        <v>602</v>
      </c>
      <c r="B3103" s="84">
        <f>Contratista</f>
        <v>0</v>
      </c>
      <c r="C3103" s="81"/>
      <c r="D3103" s="81"/>
      <c r="E3103" s="81"/>
      <c r="F3103" s="87"/>
      <c r="G3103" s="261"/>
    </row>
    <row r="3104" spans="1:7" ht="24" customHeight="1" x14ac:dyDescent="0.2">
      <c r="A3104" s="259" t="s">
        <v>23</v>
      </c>
      <c r="B3104" s="84" t="str">
        <f>Obra</f>
        <v>Creacion Primaria Bº Cruce de los Andes</v>
      </c>
      <c r="C3104" s="81"/>
      <c r="D3104" s="81"/>
      <c r="E3104" s="81"/>
      <c r="F3104" s="87" t="s">
        <v>37</v>
      </c>
      <c r="G3104" s="262">
        <f>Fecha_Base</f>
        <v>0</v>
      </c>
    </row>
    <row r="3105" spans="1:123" ht="24" customHeight="1" x14ac:dyDescent="0.2">
      <c r="A3105" s="263" t="s">
        <v>600</v>
      </c>
      <c r="B3105" s="82" t="str">
        <f>Ubicación</f>
        <v>Pocito</v>
      </c>
      <c r="C3105" s="82"/>
      <c r="D3105" s="88"/>
      <c r="E3105" s="89"/>
      <c r="G3105" s="264"/>
    </row>
    <row r="3106" spans="1:123" ht="24" customHeight="1" x14ac:dyDescent="0.2">
      <c r="A3106" s="263" t="s">
        <v>38</v>
      </c>
      <c r="B3106" s="91">
        <f>IFERROR(VALUE(LEFT(B3107,FIND(".",B3107)-1)),"")</f>
        <v>10</v>
      </c>
      <c r="C3106" s="83" t="str">
        <f>IFERROR(VLOOKUP(B3106,Tabla_CyP,2,FALSE),"")</f>
        <v xml:space="preserve"> CARPINTERÍAS</v>
      </c>
      <c r="E3106" s="89"/>
      <c r="G3106" s="264"/>
    </row>
    <row r="3107" spans="1:123" ht="24" customHeight="1" x14ac:dyDescent="0.2">
      <c r="A3107" s="263" t="s">
        <v>24</v>
      </c>
      <c r="B3107" s="92" t="str">
        <f>IFERROR(VLOOKUP(COUNTIF($A$1:A3107,"ANALISIS DE PRECIOS"),Tabla_NumeroItem,2,FALSE),"")</f>
        <v>10.1.1.11</v>
      </c>
      <c r="C3107" s="83" t="str">
        <f>IFERROR(VLOOKUP(B3107,Tabla_CyP,2,FALSE),"")</f>
        <v>P11</v>
      </c>
      <c r="D3107" s="88"/>
      <c r="E3107" s="89"/>
      <c r="F3107" s="87" t="s">
        <v>25</v>
      </c>
      <c r="G3107" s="265" t="str">
        <f>IFERROR(VLOOKUP(B3107,Tabla_CyP,4,FALSE),"")</f>
        <v>m2</v>
      </c>
    </row>
    <row r="3108" spans="1:123" ht="24" customHeight="1" x14ac:dyDescent="0.2">
      <c r="A3108" s="263"/>
      <c r="B3108" s="82"/>
      <c r="D3108" s="88"/>
      <c r="E3108" s="89"/>
      <c r="G3108" s="264"/>
    </row>
    <row r="3109" spans="1:123" ht="24" customHeight="1" x14ac:dyDescent="0.2">
      <c r="A3109" s="450" t="s">
        <v>506</v>
      </c>
      <c r="B3109" s="451"/>
      <c r="C3109" s="448" t="s">
        <v>0</v>
      </c>
      <c r="D3109" s="448" t="s">
        <v>26</v>
      </c>
      <c r="E3109" s="446" t="s">
        <v>27</v>
      </c>
      <c r="F3109" s="444" t="s">
        <v>28</v>
      </c>
      <c r="G3109" s="444" t="s">
        <v>29</v>
      </c>
    </row>
    <row r="3110" spans="1:123" s="88" customFormat="1" ht="24" customHeight="1" x14ac:dyDescent="0.2">
      <c r="A3110" s="93" t="s">
        <v>507</v>
      </c>
      <c r="B3110" s="93" t="s">
        <v>508</v>
      </c>
      <c r="C3110" s="449"/>
      <c r="D3110" s="449"/>
      <c r="E3110" s="447"/>
      <c r="F3110" s="445"/>
      <c r="G3110" s="445"/>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6"/>
      <c r="B3111" s="94"/>
      <c r="C3111" s="132" t="s">
        <v>603</v>
      </c>
      <c r="D3111" s="95"/>
      <c r="E3111" s="96"/>
      <c r="F3111" s="97"/>
      <c r="G3111" s="267"/>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8">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8">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8">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8">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8">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8">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8">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8">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8">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8">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8">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8">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8">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8">
        <f t="shared" si="935"/>
        <v>0</v>
      </c>
    </row>
    <row r="3126" spans="1:7" ht="24" customHeight="1" x14ac:dyDescent="0.2">
      <c r="A3126" s="269"/>
      <c r="D3126" s="88"/>
      <c r="E3126" s="89"/>
      <c r="F3126" s="255" t="s">
        <v>30</v>
      </c>
      <c r="G3126" s="270">
        <f>SUBTOTAL(9,G3112:G3125)</f>
        <v>0</v>
      </c>
    </row>
    <row r="3127" spans="1:7" ht="24" customHeight="1" x14ac:dyDescent="0.2">
      <c r="A3127" s="269"/>
      <c r="C3127" s="98" t="s">
        <v>604</v>
      </c>
      <c r="D3127" s="88"/>
      <c r="E3127" s="89"/>
      <c r="G3127" s="271"/>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8">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8">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8">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8">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8">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8">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8">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8">
        <f t="shared" si="940"/>
        <v>0</v>
      </c>
    </row>
    <row r="3136" spans="1:7" ht="24" customHeight="1" x14ac:dyDescent="0.2">
      <c r="A3136" s="269"/>
      <c r="D3136" s="88"/>
      <c r="E3136" s="89"/>
      <c r="F3136" s="255" t="s">
        <v>31</v>
      </c>
      <c r="G3136" s="270">
        <f>SUBTOTAL(9,G3128:G3135)</f>
        <v>0</v>
      </c>
    </row>
    <row r="3137" spans="1:7" ht="24" customHeight="1" x14ac:dyDescent="0.2">
      <c r="A3137" s="269"/>
      <c r="C3137" s="98" t="s">
        <v>605</v>
      </c>
      <c r="D3137" s="88"/>
      <c r="E3137" s="89"/>
      <c r="G3137" s="271"/>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8">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8">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8">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8">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8">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8">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8">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8">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8">
        <f t="shared" si="945"/>
        <v>0</v>
      </c>
    </row>
    <row r="3147" spans="1:7" ht="24" customHeight="1" x14ac:dyDescent="0.2">
      <c r="A3147" s="272"/>
      <c r="B3147" s="88"/>
      <c r="D3147" s="88"/>
      <c r="E3147" s="89"/>
      <c r="F3147" s="255" t="s">
        <v>32</v>
      </c>
      <c r="G3147" s="270">
        <f>SUBTOTAL(9,G3138:G3146)</f>
        <v>0</v>
      </c>
    </row>
    <row r="3148" spans="1:7" ht="24" customHeight="1" x14ac:dyDescent="0.2">
      <c r="A3148" s="273"/>
      <c r="B3148" s="88"/>
      <c r="D3148" s="88"/>
      <c r="E3148" s="89"/>
      <c r="G3148" s="271"/>
    </row>
    <row r="3149" spans="1:7" ht="24" customHeight="1" x14ac:dyDescent="0.2">
      <c r="A3149" s="274" t="str">
        <f>B3107</f>
        <v>10.1.1.11</v>
      </c>
      <c r="B3149" s="275" t="str">
        <f>C3107</f>
        <v>P11</v>
      </c>
      <c r="C3149" s="95"/>
      <c r="D3149" s="95" t="s">
        <v>33</v>
      </c>
      <c r="E3149" s="96"/>
      <c r="F3149" s="277" t="s">
        <v>34</v>
      </c>
      <c r="G3149" s="276">
        <f>SUBTOTAL(9,G3112:G3148)</f>
        <v>0</v>
      </c>
    </row>
    <row r="3151" spans="1:7" ht="24" customHeight="1" x14ac:dyDescent="0.2">
      <c r="A3151" s="256" t="s">
        <v>36</v>
      </c>
      <c r="B3151" s="257"/>
      <c r="C3151" s="257"/>
      <c r="D3151" s="257"/>
      <c r="E3151" s="257"/>
      <c r="F3151" s="257"/>
      <c r="G3151" s="258"/>
    </row>
    <row r="3152" spans="1:7" ht="24" customHeight="1" x14ac:dyDescent="0.2">
      <c r="A3152" s="259" t="s">
        <v>601</v>
      </c>
      <c r="B3152" s="84" t="str">
        <f>Comitente</f>
        <v>SUBSECRETARIA DE ARQUITECTURA</v>
      </c>
      <c r="C3152" s="80"/>
      <c r="D3152" s="85"/>
      <c r="E3152" s="85"/>
      <c r="F3152" s="86"/>
      <c r="G3152" s="260"/>
    </row>
    <row r="3153" spans="1:123" ht="24" customHeight="1" x14ac:dyDescent="0.2">
      <c r="A3153" s="259" t="s">
        <v>602</v>
      </c>
      <c r="B3153" s="84">
        <f>Contratista</f>
        <v>0</v>
      </c>
      <c r="C3153" s="81"/>
      <c r="D3153" s="81"/>
      <c r="E3153" s="81"/>
      <c r="F3153" s="87"/>
      <c r="G3153" s="261"/>
    </row>
    <row r="3154" spans="1:123" ht="24" customHeight="1" x14ac:dyDescent="0.2">
      <c r="A3154" s="259" t="s">
        <v>23</v>
      </c>
      <c r="B3154" s="84" t="str">
        <f>Obra</f>
        <v>Creacion Primaria Bº Cruce de los Andes</v>
      </c>
      <c r="C3154" s="81"/>
      <c r="D3154" s="81"/>
      <c r="E3154" s="81"/>
      <c r="F3154" s="87" t="s">
        <v>37</v>
      </c>
      <c r="G3154" s="262">
        <f>Fecha_Base</f>
        <v>0</v>
      </c>
    </row>
    <row r="3155" spans="1:123" ht="24" customHeight="1" x14ac:dyDescent="0.2">
      <c r="A3155" s="263" t="s">
        <v>600</v>
      </c>
      <c r="B3155" s="82" t="str">
        <f>Ubicación</f>
        <v>Pocito</v>
      </c>
      <c r="C3155" s="82"/>
      <c r="D3155" s="88"/>
      <c r="E3155" s="89"/>
      <c r="G3155" s="264"/>
    </row>
    <row r="3156" spans="1:123" ht="24" customHeight="1" x14ac:dyDescent="0.2">
      <c r="A3156" s="263" t="s">
        <v>38</v>
      </c>
      <c r="B3156" s="91">
        <f>IFERROR(VALUE(LEFT(B3157,FIND(".",B3157)-1)),"")</f>
        <v>10</v>
      </c>
      <c r="C3156" s="83" t="str">
        <f>IFERROR(VLOOKUP(B3156,Tabla_CyP,2,FALSE),"")</f>
        <v xml:space="preserve"> CARPINTERÍAS</v>
      </c>
      <c r="E3156" s="89"/>
      <c r="G3156" s="264"/>
    </row>
    <row r="3157" spans="1:123" ht="24" customHeight="1" x14ac:dyDescent="0.2">
      <c r="A3157" s="263" t="s">
        <v>24</v>
      </c>
      <c r="B3157" s="92" t="str">
        <f>IFERROR(VLOOKUP(COUNTIF($A$1:A3157,"ANALISIS DE PRECIOS"),Tabla_NumeroItem,2,FALSE),"")</f>
        <v>10.1.1.12</v>
      </c>
      <c r="C3157" s="83" t="str">
        <f>IFERROR(VLOOKUP(B3157,Tabla_CyP,2,FALSE),"")</f>
        <v>P12</v>
      </c>
      <c r="D3157" s="88"/>
      <c r="E3157" s="89"/>
      <c r="F3157" s="87" t="s">
        <v>25</v>
      </c>
      <c r="G3157" s="265" t="str">
        <f>IFERROR(VLOOKUP(B3157,Tabla_CyP,4,FALSE),"")</f>
        <v>m2</v>
      </c>
    </row>
    <row r="3158" spans="1:123" ht="24" customHeight="1" x14ac:dyDescent="0.2">
      <c r="A3158" s="263"/>
      <c r="B3158" s="82"/>
      <c r="D3158" s="88"/>
      <c r="E3158" s="89"/>
      <c r="G3158" s="264"/>
    </row>
    <row r="3159" spans="1:123" ht="24" customHeight="1" x14ac:dyDescent="0.2">
      <c r="A3159" s="450" t="s">
        <v>506</v>
      </c>
      <c r="B3159" s="451"/>
      <c r="C3159" s="448" t="s">
        <v>0</v>
      </c>
      <c r="D3159" s="448" t="s">
        <v>26</v>
      </c>
      <c r="E3159" s="446" t="s">
        <v>27</v>
      </c>
      <c r="F3159" s="444" t="s">
        <v>28</v>
      </c>
      <c r="G3159" s="444" t="s">
        <v>29</v>
      </c>
    </row>
    <row r="3160" spans="1:123" s="88" customFormat="1" ht="24" customHeight="1" x14ac:dyDescent="0.2">
      <c r="A3160" s="93" t="s">
        <v>507</v>
      </c>
      <c r="B3160" s="93" t="s">
        <v>508</v>
      </c>
      <c r="C3160" s="449"/>
      <c r="D3160" s="449"/>
      <c r="E3160" s="447"/>
      <c r="F3160" s="445"/>
      <c r="G3160" s="445"/>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6"/>
      <c r="B3161" s="94"/>
      <c r="C3161" s="132" t="s">
        <v>603</v>
      </c>
      <c r="D3161" s="95"/>
      <c r="E3161" s="96"/>
      <c r="F3161" s="97"/>
      <c r="G3161" s="267"/>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8">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8">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8">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8">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8">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8">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8">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8">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8">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8">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8">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8">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8">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8">
        <f t="shared" si="950"/>
        <v>0</v>
      </c>
    </row>
    <row r="3176" spans="1:7" ht="24" customHeight="1" x14ac:dyDescent="0.2">
      <c r="A3176" s="269"/>
      <c r="D3176" s="88"/>
      <c r="E3176" s="89"/>
      <c r="F3176" s="255" t="s">
        <v>30</v>
      </c>
      <c r="G3176" s="270">
        <f>SUBTOTAL(9,G3162:G3175)</f>
        <v>0</v>
      </c>
    </row>
    <row r="3177" spans="1:7" ht="24" customHeight="1" x14ac:dyDescent="0.2">
      <c r="A3177" s="269"/>
      <c r="C3177" s="98" t="s">
        <v>604</v>
      </c>
      <c r="D3177" s="88"/>
      <c r="E3177" s="89"/>
      <c r="G3177" s="271"/>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8">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8">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8">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8">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8">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8">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8">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8">
        <f t="shared" si="955"/>
        <v>0</v>
      </c>
    </row>
    <row r="3186" spans="1:7" ht="24" customHeight="1" x14ac:dyDescent="0.2">
      <c r="A3186" s="269"/>
      <c r="D3186" s="88"/>
      <c r="E3186" s="89"/>
      <c r="F3186" s="255" t="s">
        <v>31</v>
      </c>
      <c r="G3186" s="270">
        <f>SUBTOTAL(9,G3178:G3185)</f>
        <v>0</v>
      </c>
    </row>
    <row r="3187" spans="1:7" ht="24" customHeight="1" x14ac:dyDescent="0.2">
      <c r="A3187" s="269"/>
      <c r="C3187" s="98" t="s">
        <v>605</v>
      </c>
      <c r="D3187" s="88"/>
      <c r="E3187" s="89"/>
      <c r="G3187" s="271"/>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8">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8">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8">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8">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8">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8">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8">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8">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8">
        <f t="shared" si="960"/>
        <v>0</v>
      </c>
    </row>
    <row r="3197" spans="1:7" ht="24" customHeight="1" x14ac:dyDescent="0.2">
      <c r="A3197" s="272"/>
      <c r="B3197" s="88"/>
      <c r="D3197" s="88"/>
      <c r="E3197" s="89"/>
      <c r="F3197" s="255" t="s">
        <v>32</v>
      </c>
      <c r="G3197" s="270">
        <f>SUBTOTAL(9,G3188:G3196)</f>
        <v>0</v>
      </c>
    </row>
    <row r="3198" spans="1:7" ht="24" customHeight="1" x14ac:dyDescent="0.2">
      <c r="A3198" s="273"/>
      <c r="B3198" s="88"/>
      <c r="D3198" s="88"/>
      <c r="E3198" s="89"/>
      <c r="G3198" s="271"/>
    </row>
    <row r="3199" spans="1:7" ht="24" customHeight="1" x14ac:dyDescent="0.2">
      <c r="A3199" s="274" t="str">
        <f>B3157</f>
        <v>10.1.1.12</v>
      </c>
      <c r="B3199" s="275" t="str">
        <f>C3157</f>
        <v>P12</v>
      </c>
      <c r="C3199" s="95"/>
      <c r="D3199" s="95" t="s">
        <v>33</v>
      </c>
      <c r="E3199" s="96"/>
      <c r="F3199" s="277" t="s">
        <v>34</v>
      </c>
      <c r="G3199" s="276">
        <f>SUBTOTAL(9,G3162:G3198)</f>
        <v>0</v>
      </c>
    </row>
    <row r="3201" spans="1:123" ht="24" customHeight="1" x14ac:dyDescent="0.2">
      <c r="A3201" s="256" t="s">
        <v>36</v>
      </c>
      <c r="B3201" s="257"/>
      <c r="C3201" s="257"/>
      <c r="D3201" s="257"/>
      <c r="E3201" s="257"/>
      <c r="F3201" s="257"/>
      <c r="G3201" s="258"/>
    </row>
    <row r="3202" spans="1:123" ht="24" customHeight="1" x14ac:dyDescent="0.2">
      <c r="A3202" s="259" t="s">
        <v>601</v>
      </c>
      <c r="B3202" s="84" t="str">
        <f>Comitente</f>
        <v>SUBSECRETARIA DE ARQUITECTURA</v>
      </c>
      <c r="C3202" s="80"/>
      <c r="D3202" s="85"/>
      <c r="E3202" s="85"/>
      <c r="F3202" s="86"/>
      <c r="G3202" s="260"/>
    </row>
    <row r="3203" spans="1:123" ht="24" customHeight="1" x14ac:dyDescent="0.2">
      <c r="A3203" s="259" t="s">
        <v>602</v>
      </c>
      <c r="B3203" s="84">
        <f>Contratista</f>
        <v>0</v>
      </c>
      <c r="C3203" s="81"/>
      <c r="D3203" s="81"/>
      <c r="E3203" s="81"/>
      <c r="F3203" s="87"/>
      <c r="G3203" s="261"/>
    </row>
    <row r="3204" spans="1:123" ht="24" customHeight="1" x14ac:dyDescent="0.2">
      <c r="A3204" s="259" t="s">
        <v>23</v>
      </c>
      <c r="B3204" s="84" t="str">
        <f>Obra</f>
        <v>Creacion Primaria Bº Cruce de los Andes</v>
      </c>
      <c r="C3204" s="81"/>
      <c r="D3204" s="81"/>
      <c r="E3204" s="81"/>
      <c r="F3204" s="87" t="s">
        <v>37</v>
      </c>
      <c r="G3204" s="262">
        <f>Fecha_Base</f>
        <v>0</v>
      </c>
    </row>
    <row r="3205" spans="1:123" ht="24" customHeight="1" x14ac:dyDescent="0.2">
      <c r="A3205" s="263" t="s">
        <v>600</v>
      </c>
      <c r="B3205" s="82" t="str">
        <f>Ubicación</f>
        <v>Pocito</v>
      </c>
      <c r="C3205" s="82"/>
      <c r="D3205" s="88"/>
      <c r="E3205" s="89"/>
      <c r="G3205" s="264"/>
    </row>
    <row r="3206" spans="1:123" ht="24" customHeight="1" x14ac:dyDescent="0.2">
      <c r="A3206" s="263" t="s">
        <v>38</v>
      </c>
      <c r="B3206" s="91">
        <f>IFERROR(VALUE(LEFT(B3207,FIND(".",B3207)-1)),"")</f>
        <v>10</v>
      </c>
      <c r="C3206" s="83" t="str">
        <f>IFERROR(VLOOKUP(B3206,Tabla_CyP,2,FALSE),"")</f>
        <v xml:space="preserve"> CARPINTERÍAS</v>
      </c>
      <c r="E3206" s="89"/>
      <c r="G3206" s="264"/>
    </row>
    <row r="3207" spans="1:123" ht="24" customHeight="1" x14ac:dyDescent="0.2">
      <c r="A3207" s="263" t="s">
        <v>24</v>
      </c>
      <c r="B3207" s="92" t="str">
        <f>IFERROR(VLOOKUP(COUNTIF($A$1:A3207,"ANALISIS DE PRECIOS"),Tabla_NumeroItem,2,FALSE),"")</f>
        <v>10.1.1.13</v>
      </c>
      <c r="C3207" s="83" t="str">
        <f>IFERROR(VLOOKUP(B3207,Tabla_CyP,2,FALSE),"")</f>
        <v>P13</v>
      </c>
      <c r="D3207" s="88"/>
      <c r="E3207" s="89"/>
      <c r="F3207" s="87" t="s">
        <v>25</v>
      </c>
      <c r="G3207" s="265" t="str">
        <f>IFERROR(VLOOKUP(B3207,Tabla_CyP,4,FALSE),"")</f>
        <v>m2</v>
      </c>
    </row>
    <row r="3208" spans="1:123" ht="24" customHeight="1" x14ac:dyDescent="0.2">
      <c r="A3208" s="263"/>
      <c r="B3208" s="82"/>
      <c r="D3208" s="88"/>
      <c r="E3208" s="89"/>
      <c r="G3208" s="264"/>
    </row>
    <row r="3209" spans="1:123" ht="24" customHeight="1" x14ac:dyDescent="0.2">
      <c r="A3209" s="450" t="s">
        <v>506</v>
      </c>
      <c r="B3209" s="451"/>
      <c r="C3209" s="448" t="s">
        <v>0</v>
      </c>
      <c r="D3209" s="448" t="s">
        <v>26</v>
      </c>
      <c r="E3209" s="446" t="s">
        <v>27</v>
      </c>
      <c r="F3209" s="444" t="s">
        <v>28</v>
      </c>
      <c r="G3209" s="444" t="s">
        <v>29</v>
      </c>
    </row>
    <row r="3210" spans="1:123" s="88" customFormat="1" ht="24" customHeight="1" x14ac:dyDescent="0.2">
      <c r="A3210" s="93" t="s">
        <v>507</v>
      </c>
      <c r="B3210" s="93" t="s">
        <v>508</v>
      </c>
      <c r="C3210" s="449"/>
      <c r="D3210" s="449"/>
      <c r="E3210" s="447"/>
      <c r="F3210" s="445"/>
      <c r="G3210" s="445"/>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6"/>
      <c r="B3211" s="94"/>
      <c r="C3211" s="132" t="s">
        <v>603</v>
      </c>
      <c r="D3211" s="95"/>
      <c r="E3211" s="96"/>
      <c r="F3211" s="97"/>
      <c r="G3211" s="267"/>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8">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8">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8">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8">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8">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8">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8">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8">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8">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8">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8">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8">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8">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8">
        <f t="shared" si="965"/>
        <v>0</v>
      </c>
    </row>
    <row r="3226" spans="1:7" ht="24" customHeight="1" x14ac:dyDescent="0.2">
      <c r="A3226" s="269"/>
      <c r="D3226" s="88"/>
      <c r="E3226" s="89"/>
      <c r="F3226" s="255" t="s">
        <v>30</v>
      </c>
      <c r="G3226" s="270">
        <f>SUBTOTAL(9,G3212:G3225)</f>
        <v>0</v>
      </c>
    </row>
    <row r="3227" spans="1:7" ht="24" customHeight="1" x14ac:dyDescent="0.2">
      <c r="A3227" s="269"/>
      <c r="C3227" s="98" t="s">
        <v>604</v>
      </c>
      <c r="D3227" s="88"/>
      <c r="E3227" s="89"/>
      <c r="G3227" s="271"/>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8">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8">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8">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8">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8">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8">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8">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8">
        <f t="shared" si="970"/>
        <v>0</v>
      </c>
    </row>
    <row r="3236" spans="1:7" ht="24" customHeight="1" x14ac:dyDescent="0.2">
      <c r="A3236" s="269"/>
      <c r="D3236" s="88"/>
      <c r="E3236" s="89"/>
      <c r="F3236" s="255" t="s">
        <v>31</v>
      </c>
      <c r="G3236" s="270">
        <f>SUBTOTAL(9,G3228:G3235)</f>
        <v>0</v>
      </c>
    </row>
    <row r="3237" spans="1:7" ht="24" customHeight="1" x14ac:dyDescent="0.2">
      <c r="A3237" s="269"/>
      <c r="C3237" s="98" t="s">
        <v>605</v>
      </c>
      <c r="D3237" s="88"/>
      <c r="E3237" s="89"/>
      <c r="G3237" s="271"/>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8">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8">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8">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8">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8">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8">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8">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8">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8">
        <f t="shared" si="975"/>
        <v>0</v>
      </c>
    </row>
    <row r="3247" spans="1:7" ht="24" customHeight="1" x14ac:dyDescent="0.2">
      <c r="A3247" s="272"/>
      <c r="B3247" s="88"/>
      <c r="D3247" s="88"/>
      <c r="E3247" s="89"/>
      <c r="F3247" s="255" t="s">
        <v>32</v>
      </c>
      <c r="G3247" s="270">
        <f>SUBTOTAL(9,G3238:G3246)</f>
        <v>0</v>
      </c>
    </row>
    <row r="3248" spans="1:7" ht="24" customHeight="1" x14ac:dyDescent="0.2">
      <c r="A3248" s="273"/>
      <c r="B3248" s="88"/>
      <c r="D3248" s="88"/>
      <c r="E3248" s="89"/>
      <c r="G3248" s="271"/>
    </row>
    <row r="3249" spans="1:123" ht="24" customHeight="1" x14ac:dyDescent="0.2">
      <c r="A3249" s="274" t="str">
        <f>B3207</f>
        <v>10.1.1.13</v>
      </c>
      <c r="B3249" s="275" t="str">
        <f>C3207</f>
        <v>P13</v>
      </c>
      <c r="C3249" s="95"/>
      <c r="D3249" s="95" t="s">
        <v>33</v>
      </c>
      <c r="E3249" s="96"/>
      <c r="F3249" s="277" t="s">
        <v>34</v>
      </c>
      <c r="G3249" s="276">
        <f>SUBTOTAL(9,G3212:G3248)</f>
        <v>0</v>
      </c>
    </row>
    <row r="3251" spans="1:123" ht="24" customHeight="1" x14ac:dyDescent="0.2">
      <c r="A3251" s="256" t="s">
        <v>36</v>
      </c>
      <c r="B3251" s="257"/>
      <c r="C3251" s="257"/>
      <c r="D3251" s="257"/>
      <c r="E3251" s="257"/>
      <c r="F3251" s="257"/>
      <c r="G3251" s="258"/>
    </row>
    <row r="3252" spans="1:123" ht="24" customHeight="1" x14ac:dyDescent="0.2">
      <c r="A3252" s="259" t="s">
        <v>601</v>
      </c>
      <c r="B3252" s="84" t="str">
        <f>Comitente</f>
        <v>SUBSECRETARIA DE ARQUITECTURA</v>
      </c>
      <c r="C3252" s="80"/>
      <c r="D3252" s="85"/>
      <c r="E3252" s="85"/>
      <c r="F3252" s="86"/>
      <c r="G3252" s="260"/>
    </row>
    <row r="3253" spans="1:123" ht="24" customHeight="1" x14ac:dyDescent="0.2">
      <c r="A3253" s="259" t="s">
        <v>602</v>
      </c>
      <c r="B3253" s="84">
        <f>Contratista</f>
        <v>0</v>
      </c>
      <c r="C3253" s="81"/>
      <c r="D3253" s="81"/>
      <c r="E3253" s="81"/>
      <c r="F3253" s="87"/>
      <c r="G3253" s="261"/>
    </row>
    <row r="3254" spans="1:123" ht="24" customHeight="1" x14ac:dyDescent="0.2">
      <c r="A3254" s="259" t="s">
        <v>23</v>
      </c>
      <c r="B3254" s="84" t="str">
        <f>Obra</f>
        <v>Creacion Primaria Bº Cruce de los Andes</v>
      </c>
      <c r="C3254" s="81"/>
      <c r="D3254" s="81"/>
      <c r="E3254" s="81"/>
      <c r="F3254" s="87" t="s">
        <v>37</v>
      </c>
      <c r="G3254" s="262">
        <f>Fecha_Base</f>
        <v>0</v>
      </c>
    </row>
    <row r="3255" spans="1:123" ht="24" customHeight="1" x14ac:dyDescent="0.2">
      <c r="A3255" s="263" t="s">
        <v>600</v>
      </c>
      <c r="B3255" s="82" t="str">
        <f>Ubicación</f>
        <v>Pocito</v>
      </c>
      <c r="C3255" s="82"/>
      <c r="D3255" s="88"/>
      <c r="E3255" s="89"/>
      <c r="G3255" s="264"/>
    </row>
    <row r="3256" spans="1:123" ht="24" customHeight="1" x14ac:dyDescent="0.2">
      <c r="A3256" s="263" t="s">
        <v>38</v>
      </c>
      <c r="B3256" s="91">
        <f>IFERROR(VALUE(LEFT(B3257,FIND(".",B3257)-1)),"")</f>
        <v>10</v>
      </c>
      <c r="C3256" s="83" t="str">
        <f>IFERROR(VLOOKUP(B3256,Tabla_CyP,2,FALSE),"")</f>
        <v xml:space="preserve"> CARPINTERÍAS</v>
      </c>
      <c r="E3256" s="89"/>
      <c r="G3256" s="264"/>
    </row>
    <row r="3257" spans="1:123" ht="24" customHeight="1" x14ac:dyDescent="0.2">
      <c r="A3257" s="263" t="s">
        <v>24</v>
      </c>
      <c r="B3257" s="92" t="str">
        <f>IFERROR(VLOOKUP(COUNTIF($A$1:A3257,"ANALISIS DE PRECIOS"),Tabla_NumeroItem,2,FALSE),"")</f>
        <v>10.1.1.14</v>
      </c>
      <c r="C3257" s="83" t="str">
        <f>IFERROR(VLOOKUP(B3257,Tabla_CyP,2,FALSE),"")</f>
        <v>PL</v>
      </c>
      <c r="D3257" s="88"/>
      <c r="E3257" s="89"/>
      <c r="F3257" s="87" t="s">
        <v>25</v>
      </c>
      <c r="G3257" s="265" t="str">
        <f>IFERROR(VLOOKUP(B3257,Tabla_CyP,4,FALSE),"")</f>
        <v>m2</v>
      </c>
    </row>
    <row r="3258" spans="1:123" ht="24" customHeight="1" x14ac:dyDescent="0.2">
      <c r="A3258" s="263"/>
      <c r="B3258" s="82"/>
      <c r="D3258" s="88"/>
      <c r="E3258" s="89"/>
      <c r="G3258" s="264"/>
    </row>
    <row r="3259" spans="1:123" ht="24" customHeight="1" x14ac:dyDescent="0.2">
      <c r="A3259" s="450" t="s">
        <v>506</v>
      </c>
      <c r="B3259" s="451"/>
      <c r="C3259" s="448" t="s">
        <v>0</v>
      </c>
      <c r="D3259" s="448" t="s">
        <v>26</v>
      </c>
      <c r="E3259" s="446" t="s">
        <v>27</v>
      </c>
      <c r="F3259" s="444" t="s">
        <v>28</v>
      </c>
      <c r="G3259" s="444" t="s">
        <v>29</v>
      </c>
    </row>
    <row r="3260" spans="1:123" s="88" customFormat="1" ht="24" customHeight="1" x14ac:dyDescent="0.2">
      <c r="A3260" s="93" t="s">
        <v>507</v>
      </c>
      <c r="B3260" s="93" t="s">
        <v>508</v>
      </c>
      <c r="C3260" s="449"/>
      <c r="D3260" s="449"/>
      <c r="E3260" s="447"/>
      <c r="F3260" s="445"/>
      <c r="G3260" s="445"/>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6"/>
      <c r="B3261" s="94"/>
      <c r="C3261" s="132" t="s">
        <v>603</v>
      </c>
      <c r="D3261" s="95"/>
      <c r="E3261" s="96"/>
      <c r="F3261" s="97"/>
      <c r="G3261" s="267"/>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8">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8">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8">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8">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8">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8">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8">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8">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8">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8">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8">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8">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8">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8">
        <f t="shared" si="980"/>
        <v>0</v>
      </c>
    </row>
    <row r="3276" spans="1:7" ht="24" customHeight="1" x14ac:dyDescent="0.2">
      <c r="A3276" s="269"/>
      <c r="D3276" s="88"/>
      <c r="E3276" s="89"/>
      <c r="F3276" s="255" t="s">
        <v>30</v>
      </c>
      <c r="G3276" s="270">
        <f>SUBTOTAL(9,G3262:G3275)</f>
        <v>0</v>
      </c>
    </row>
    <row r="3277" spans="1:7" ht="24" customHeight="1" x14ac:dyDescent="0.2">
      <c r="A3277" s="269"/>
      <c r="C3277" s="98" t="s">
        <v>604</v>
      </c>
      <c r="D3277" s="88"/>
      <c r="E3277" s="89"/>
      <c r="G3277" s="271"/>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8">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8">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8">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8">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8">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8">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8">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8">
        <f t="shared" si="985"/>
        <v>0</v>
      </c>
    </row>
    <row r="3286" spans="1:7" ht="24" customHeight="1" x14ac:dyDescent="0.2">
      <c r="A3286" s="269"/>
      <c r="D3286" s="88"/>
      <c r="E3286" s="89"/>
      <c r="F3286" s="255" t="s">
        <v>31</v>
      </c>
      <c r="G3286" s="270">
        <f>SUBTOTAL(9,G3278:G3285)</f>
        <v>0</v>
      </c>
    </row>
    <row r="3287" spans="1:7" ht="24" customHeight="1" x14ac:dyDescent="0.2">
      <c r="A3287" s="269"/>
      <c r="C3287" s="98" t="s">
        <v>605</v>
      </c>
      <c r="D3287" s="88"/>
      <c r="E3287" s="89"/>
      <c r="G3287" s="271"/>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8">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8">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8">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8">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8">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8">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8">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8">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8">
        <f t="shared" si="990"/>
        <v>0</v>
      </c>
    </row>
    <row r="3297" spans="1:123" ht="24" customHeight="1" x14ac:dyDescent="0.2">
      <c r="A3297" s="272"/>
      <c r="B3297" s="88"/>
      <c r="D3297" s="88"/>
      <c r="E3297" s="89"/>
      <c r="F3297" s="255" t="s">
        <v>32</v>
      </c>
      <c r="G3297" s="270">
        <f>SUBTOTAL(9,G3288:G3296)</f>
        <v>0</v>
      </c>
    </row>
    <row r="3298" spans="1:123" ht="24" customHeight="1" x14ac:dyDescent="0.2">
      <c r="A3298" s="273"/>
      <c r="B3298" s="88"/>
      <c r="D3298" s="88"/>
      <c r="E3298" s="89"/>
      <c r="G3298" s="271"/>
    </row>
    <row r="3299" spans="1:123" ht="24" customHeight="1" x14ac:dyDescent="0.2">
      <c r="A3299" s="274" t="str">
        <f>B3257</f>
        <v>10.1.1.14</v>
      </c>
      <c r="B3299" s="275" t="str">
        <f>C3257</f>
        <v>PL</v>
      </c>
      <c r="C3299" s="95"/>
      <c r="D3299" s="95" t="s">
        <v>33</v>
      </c>
      <c r="E3299" s="96"/>
      <c r="F3299" s="277" t="s">
        <v>34</v>
      </c>
      <c r="G3299" s="276">
        <f>SUBTOTAL(9,G3262:G3298)</f>
        <v>0</v>
      </c>
    </row>
    <row r="3301" spans="1:123" ht="24" customHeight="1" x14ac:dyDescent="0.2">
      <c r="A3301" s="256" t="s">
        <v>36</v>
      </c>
      <c r="B3301" s="257"/>
      <c r="C3301" s="257"/>
      <c r="D3301" s="257"/>
      <c r="E3301" s="257"/>
      <c r="F3301" s="257"/>
      <c r="G3301" s="258"/>
    </row>
    <row r="3302" spans="1:123" ht="24" customHeight="1" x14ac:dyDescent="0.2">
      <c r="A3302" s="259" t="s">
        <v>601</v>
      </c>
      <c r="B3302" s="84" t="str">
        <f>Comitente</f>
        <v>SUBSECRETARIA DE ARQUITECTURA</v>
      </c>
      <c r="C3302" s="80"/>
      <c r="D3302" s="85"/>
      <c r="E3302" s="85"/>
      <c r="F3302" s="86"/>
      <c r="G3302" s="260"/>
    </row>
    <row r="3303" spans="1:123" ht="24" customHeight="1" x14ac:dyDescent="0.2">
      <c r="A3303" s="259" t="s">
        <v>602</v>
      </c>
      <c r="B3303" s="84">
        <f>Contratista</f>
        <v>0</v>
      </c>
      <c r="C3303" s="81"/>
      <c r="D3303" s="81"/>
      <c r="E3303" s="81"/>
      <c r="F3303" s="87"/>
      <c r="G3303" s="261"/>
    </row>
    <row r="3304" spans="1:123" ht="24" customHeight="1" x14ac:dyDescent="0.2">
      <c r="A3304" s="259" t="s">
        <v>23</v>
      </c>
      <c r="B3304" s="84" t="str">
        <f>Obra</f>
        <v>Creacion Primaria Bº Cruce de los Andes</v>
      </c>
      <c r="C3304" s="81"/>
      <c r="D3304" s="81"/>
      <c r="E3304" s="81"/>
      <c r="F3304" s="87" t="s">
        <v>37</v>
      </c>
      <c r="G3304" s="262">
        <f>Fecha_Base</f>
        <v>0</v>
      </c>
    </row>
    <row r="3305" spans="1:123" ht="24" customHeight="1" x14ac:dyDescent="0.2">
      <c r="A3305" s="263" t="s">
        <v>600</v>
      </c>
      <c r="B3305" s="82" t="str">
        <f>Ubicación</f>
        <v>Pocito</v>
      </c>
      <c r="C3305" s="82"/>
      <c r="D3305" s="88"/>
      <c r="E3305" s="89"/>
      <c r="G3305" s="264"/>
    </row>
    <row r="3306" spans="1:123" ht="24" customHeight="1" x14ac:dyDescent="0.2">
      <c r="A3306" s="263" t="s">
        <v>38</v>
      </c>
      <c r="B3306" s="91">
        <f>IFERROR(VALUE(LEFT(B3307,FIND(".",B3307)-1)),"")</f>
        <v>10</v>
      </c>
      <c r="C3306" s="83" t="str">
        <f>IFERROR(VLOOKUP(B3306,Tabla_CyP,2,FALSE),"")</f>
        <v xml:space="preserve"> CARPINTERÍAS</v>
      </c>
      <c r="E3306" s="89"/>
      <c r="G3306" s="264"/>
    </row>
    <row r="3307" spans="1:123" ht="24" customHeight="1" x14ac:dyDescent="0.2">
      <c r="A3307" s="263" t="s">
        <v>24</v>
      </c>
      <c r="B3307" s="92" t="str">
        <f>IFERROR(VLOOKUP(COUNTIF($A$1:A3307,"ANALISIS DE PRECIOS"),Tabla_NumeroItem,2,FALSE),"")</f>
        <v>10.1.1.15</v>
      </c>
      <c r="C3307" s="83" t="str">
        <f>IFERROR(VLOOKUP(B3307,Tabla_CyP,2,FALSE),"")</f>
        <v>PL1</v>
      </c>
      <c r="D3307" s="88"/>
      <c r="E3307" s="89"/>
      <c r="F3307" s="87" t="s">
        <v>25</v>
      </c>
      <c r="G3307" s="265" t="str">
        <f>IFERROR(VLOOKUP(B3307,Tabla_CyP,4,FALSE),"")</f>
        <v>m2</v>
      </c>
    </row>
    <row r="3308" spans="1:123" ht="24" customHeight="1" x14ac:dyDescent="0.2">
      <c r="A3308" s="263"/>
      <c r="B3308" s="82"/>
      <c r="D3308" s="88"/>
      <c r="E3308" s="89"/>
      <c r="G3308" s="264"/>
    </row>
    <row r="3309" spans="1:123" ht="24" customHeight="1" x14ac:dyDescent="0.2">
      <c r="A3309" s="450" t="s">
        <v>506</v>
      </c>
      <c r="B3309" s="451"/>
      <c r="C3309" s="448" t="s">
        <v>0</v>
      </c>
      <c r="D3309" s="448" t="s">
        <v>26</v>
      </c>
      <c r="E3309" s="446" t="s">
        <v>27</v>
      </c>
      <c r="F3309" s="444" t="s">
        <v>28</v>
      </c>
      <c r="G3309" s="444" t="s">
        <v>29</v>
      </c>
    </row>
    <row r="3310" spans="1:123" s="88" customFormat="1" ht="24" customHeight="1" x14ac:dyDescent="0.2">
      <c r="A3310" s="93" t="s">
        <v>507</v>
      </c>
      <c r="B3310" s="93" t="s">
        <v>508</v>
      </c>
      <c r="C3310" s="449"/>
      <c r="D3310" s="449"/>
      <c r="E3310" s="447"/>
      <c r="F3310" s="445"/>
      <c r="G3310" s="445"/>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6"/>
      <c r="B3311" s="94"/>
      <c r="C3311" s="132" t="s">
        <v>603</v>
      </c>
      <c r="D3311" s="95"/>
      <c r="E3311" s="96"/>
      <c r="F3311" s="97"/>
      <c r="G3311" s="267"/>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8">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8">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8">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8">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8">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8">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8">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8">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8">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8">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8">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8">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8">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8">
        <f t="shared" si="995"/>
        <v>0</v>
      </c>
    </row>
    <row r="3326" spans="1:7" ht="24" customHeight="1" x14ac:dyDescent="0.2">
      <c r="A3326" s="269"/>
      <c r="D3326" s="88"/>
      <c r="E3326" s="89"/>
      <c r="F3326" s="255" t="s">
        <v>30</v>
      </c>
      <c r="G3326" s="270">
        <f>SUBTOTAL(9,G3312:G3325)</f>
        <v>0</v>
      </c>
    </row>
    <row r="3327" spans="1:7" ht="24" customHeight="1" x14ac:dyDescent="0.2">
      <c r="A3327" s="269"/>
      <c r="C3327" s="98" t="s">
        <v>604</v>
      </c>
      <c r="D3327" s="88"/>
      <c r="E3327" s="89"/>
      <c r="G3327" s="271"/>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8">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8">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8">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8">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8">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8">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8">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8">
        <f t="shared" si="1000"/>
        <v>0</v>
      </c>
    </row>
    <row r="3336" spans="1:7" ht="24" customHeight="1" x14ac:dyDescent="0.2">
      <c r="A3336" s="269"/>
      <c r="D3336" s="88"/>
      <c r="E3336" s="89"/>
      <c r="F3336" s="255" t="s">
        <v>31</v>
      </c>
      <c r="G3336" s="270">
        <f>SUBTOTAL(9,G3328:G3335)</f>
        <v>0</v>
      </c>
    </row>
    <row r="3337" spans="1:7" ht="24" customHeight="1" x14ac:dyDescent="0.2">
      <c r="A3337" s="269"/>
      <c r="C3337" s="98" t="s">
        <v>605</v>
      </c>
      <c r="D3337" s="88"/>
      <c r="E3337" s="89"/>
      <c r="G3337" s="271"/>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8">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8">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8">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8">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8">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8">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8">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8">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8">
        <f t="shared" si="1005"/>
        <v>0</v>
      </c>
    </row>
    <row r="3347" spans="1:123" ht="24" customHeight="1" x14ac:dyDescent="0.2">
      <c r="A3347" s="272"/>
      <c r="B3347" s="88"/>
      <c r="D3347" s="88"/>
      <c r="E3347" s="89"/>
      <c r="F3347" s="255" t="s">
        <v>32</v>
      </c>
      <c r="G3347" s="270">
        <f>SUBTOTAL(9,G3338:G3346)</f>
        <v>0</v>
      </c>
    </row>
    <row r="3348" spans="1:123" ht="24" customHeight="1" x14ac:dyDescent="0.2">
      <c r="A3348" s="273"/>
      <c r="B3348" s="88"/>
      <c r="D3348" s="88"/>
      <c r="E3348" s="89"/>
      <c r="G3348" s="271"/>
    </row>
    <row r="3349" spans="1:123" ht="24" customHeight="1" x14ac:dyDescent="0.2">
      <c r="A3349" s="274" t="str">
        <f>B3307</f>
        <v>10.1.1.15</v>
      </c>
      <c r="B3349" s="275" t="str">
        <f>C3307</f>
        <v>PL1</v>
      </c>
      <c r="C3349" s="95"/>
      <c r="D3349" s="95" t="s">
        <v>33</v>
      </c>
      <c r="E3349" s="96"/>
      <c r="F3349" s="277" t="s">
        <v>34</v>
      </c>
      <c r="G3349" s="276">
        <f>SUBTOTAL(9,G3312:G3348)</f>
        <v>0</v>
      </c>
    </row>
    <row r="3351" spans="1:123" ht="24" customHeight="1" x14ac:dyDescent="0.2">
      <c r="A3351" s="256" t="s">
        <v>36</v>
      </c>
      <c r="B3351" s="257"/>
      <c r="C3351" s="257"/>
      <c r="D3351" s="257"/>
      <c r="E3351" s="257"/>
      <c r="F3351" s="257"/>
      <c r="G3351" s="258"/>
    </row>
    <row r="3352" spans="1:123" ht="24" customHeight="1" x14ac:dyDescent="0.2">
      <c r="A3352" s="259" t="s">
        <v>601</v>
      </c>
      <c r="B3352" s="84" t="str">
        <f>Comitente</f>
        <v>SUBSECRETARIA DE ARQUITECTURA</v>
      </c>
      <c r="C3352" s="80"/>
      <c r="D3352" s="85"/>
      <c r="E3352" s="85"/>
      <c r="F3352" s="86"/>
      <c r="G3352" s="260"/>
    </row>
    <row r="3353" spans="1:123" ht="24" customHeight="1" x14ac:dyDescent="0.2">
      <c r="A3353" s="259" t="s">
        <v>602</v>
      </c>
      <c r="B3353" s="84">
        <f>Contratista</f>
        <v>0</v>
      </c>
      <c r="C3353" s="81"/>
      <c r="D3353" s="81"/>
      <c r="E3353" s="81"/>
      <c r="F3353" s="87"/>
      <c r="G3353" s="261"/>
    </row>
    <row r="3354" spans="1:123" ht="24" customHeight="1" x14ac:dyDescent="0.2">
      <c r="A3354" s="259" t="s">
        <v>23</v>
      </c>
      <c r="B3354" s="84" t="str">
        <f>Obra</f>
        <v>Creacion Primaria Bº Cruce de los Andes</v>
      </c>
      <c r="C3354" s="81"/>
      <c r="D3354" s="81"/>
      <c r="E3354" s="81"/>
      <c r="F3354" s="87" t="s">
        <v>37</v>
      </c>
      <c r="G3354" s="262">
        <f>Fecha_Base</f>
        <v>0</v>
      </c>
    </row>
    <row r="3355" spans="1:123" ht="24" customHeight="1" x14ac:dyDescent="0.2">
      <c r="A3355" s="263" t="s">
        <v>600</v>
      </c>
      <c r="B3355" s="82" t="str">
        <f>Ubicación</f>
        <v>Pocito</v>
      </c>
      <c r="C3355" s="82"/>
      <c r="D3355" s="88"/>
      <c r="E3355" s="89"/>
      <c r="G3355" s="264"/>
    </row>
    <row r="3356" spans="1:123" ht="24" customHeight="1" x14ac:dyDescent="0.2">
      <c r="A3356" s="263" t="s">
        <v>38</v>
      </c>
      <c r="B3356" s="91">
        <f>IFERROR(VALUE(LEFT(B3357,FIND(".",B3357)-1)),"")</f>
        <v>10</v>
      </c>
      <c r="C3356" s="83" t="str">
        <f>IFERROR(VLOOKUP(B3356,Tabla_CyP,2,FALSE),"")</f>
        <v xml:space="preserve"> CARPINTERÍAS</v>
      </c>
      <c r="E3356" s="89"/>
      <c r="G3356" s="264"/>
    </row>
    <row r="3357" spans="1:123" ht="24" customHeight="1" x14ac:dyDescent="0.2">
      <c r="A3357" s="263" t="s">
        <v>24</v>
      </c>
      <c r="B3357" s="92" t="str">
        <f>IFERROR(VLOOKUP(COUNTIF($A$1:A3357,"ANALISIS DE PRECIOS"),Tabla_NumeroItem,2,FALSE),"")</f>
        <v>10.1.1.16</v>
      </c>
      <c r="C3357" s="83" t="str">
        <f>IFERROR(VLOOKUP(B3357,Tabla_CyP,2,FALSE),"")</f>
        <v>V2</v>
      </c>
      <c r="D3357" s="88"/>
      <c r="E3357" s="89"/>
      <c r="F3357" s="87" t="s">
        <v>25</v>
      </c>
      <c r="G3357" s="265" t="str">
        <f>IFERROR(VLOOKUP(B3357,Tabla_CyP,4,FALSE),"")</f>
        <v>m2</v>
      </c>
    </row>
    <row r="3358" spans="1:123" ht="24" customHeight="1" x14ac:dyDescent="0.2">
      <c r="A3358" s="263"/>
      <c r="B3358" s="82"/>
      <c r="D3358" s="88"/>
      <c r="E3358" s="89"/>
      <c r="G3358" s="264"/>
    </row>
    <row r="3359" spans="1:123" ht="24" customHeight="1" x14ac:dyDescent="0.2">
      <c r="A3359" s="450" t="s">
        <v>506</v>
      </c>
      <c r="B3359" s="451"/>
      <c r="C3359" s="448" t="s">
        <v>0</v>
      </c>
      <c r="D3359" s="448" t="s">
        <v>26</v>
      </c>
      <c r="E3359" s="446" t="s">
        <v>27</v>
      </c>
      <c r="F3359" s="444" t="s">
        <v>28</v>
      </c>
      <c r="G3359" s="444" t="s">
        <v>29</v>
      </c>
    </row>
    <row r="3360" spans="1:123" s="88" customFormat="1" ht="24" customHeight="1" x14ac:dyDescent="0.2">
      <c r="A3360" s="93" t="s">
        <v>507</v>
      </c>
      <c r="B3360" s="93" t="s">
        <v>508</v>
      </c>
      <c r="C3360" s="449"/>
      <c r="D3360" s="449"/>
      <c r="E3360" s="447"/>
      <c r="F3360" s="445"/>
      <c r="G3360" s="445"/>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6"/>
      <c r="B3361" s="94"/>
      <c r="C3361" s="132" t="s">
        <v>603</v>
      </c>
      <c r="D3361" s="95"/>
      <c r="E3361" s="96"/>
      <c r="F3361" s="97"/>
      <c r="G3361" s="267"/>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8">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8">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8">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8">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8">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8">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8">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8">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8">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8">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8">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8">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8">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8">
        <f t="shared" si="1010"/>
        <v>0</v>
      </c>
    </row>
    <row r="3376" spans="1:7" ht="24" customHeight="1" x14ac:dyDescent="0.2">
      <c r="A3376" s="269"/>
      <c r="D3376" s="88"/>
      <c r="E3376" s="89"/>
      <c r="F3376" s="255" t="s">
        <v>30</v>
      </c>
      <c r="G3376" s="270">
        <f>SUBTOTAL(9,G3362:G3375)</f>
        <v>0</v>
      </c>
    </row>
    <row r="3377" spans="1:7" ht="24" customHeight="1" x14ac:dyDescent="0.2">
      <c r="A3377" s="269"/>
      <c r="C3377" s="98" t="s">
        <v>604</v>
      </c>
      <c r="D3377" s="88"/>
      <c r="E3377" s="89"/>
      <c r="G3377" s="271"/>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8">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8">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8">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8">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8">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8">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8">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8">
        <f t="shared" si="1015"/>
        <v>0</v>
      </c>
    </row>
    <row r="3386" spans="1:7" ht="24" customHeight="1" x14ac:dyDescent="0.2">
      <c r="A3386" s="269"/>
      <c r="D3386" s="88"/>
      <c r="E3386" s="89"/>
      <c r="F3386" s="255" t="s">
        <v>31</v>
      </c>
      <c r="G3386" s="270">
        <f>SUBTOTAL(9,G3378:G3385)</f>
        <v>0</v>
      </c>
    </row>
    <row r="3387" spans="1:7" ht="24" customHeight="1" x14ac:dyDescent="0.2">
      <c r="A3387" s="269"/>
      <c r="C3387" s="98" t="s">
        <v>605</v>
      </c>
      <c r="D3387" s="88"/>
      <c r="E3387" s="89"/>
      <c r="G3387" s="271"/>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8">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8">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8">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8">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8">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8">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8">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8">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8">
        <f t="shared" si="1020"/>
        <v>0</v>
      </c>
    </row>
    <row r="3397" spans="1:7" ht="24" customHeight="1" x14ac:dyDescent="0.2">
      <c r="A3397" s="272"/>
      <c r="B3397" s="88"/>
      <c r="D3397" s="88"/>
      <c r="E3397" s="89"/>
      <c r="F3397" s="255" t="s">
        <v>32</v>
      </c>
      <c r="G3397" s="270">
        <f>SUBTOTAL(9,G3388:G3396)</f>
        <v>0</v>
      </c>
    </row>
    <row r="3398" spans="1:7" ht="24" customHeight="1" x14ac:dyDescent="0.2">
      <c r="A3398" s="273"/>
      <c r="B3398" s="88"/>
      <c r="D3398" s="88"/>
      <c r="E3398" s="89"/>
      <c r="G3398" s="271"/>
    </row>
    <row r="3399" spans="1:7" ht="24" customHeight="1" x14ac:dyDescent="0.2">
      <c r="A3399" s="274" t="str">
        <f>B3357</f>
        <v>10.1.1.16</v>
      </c>
      <c r="B3399" s="275" t="str">
        <f>C3357</f>
        <v>V2</v>
      </c>
      <c r="C3399" s="95"/>
      <c r="D3399" s="95" t="s">
        <v>33</v>
      </c>
      <c r="E3399" s="96"/>
      <c r="F3399" s="277" t="s">
        <v>34</v>
      </c>
      <c r="G3399" s="276">
        <f>SUBTOTAL(9,G3362:G3398)</f>
        <v>0</v>
      </c>
    </row>
    <row r="3401" spans="1:7" ht="24" customHeight="1" x14ac:dyDescent="0.2">
      <c r="A3401" s="256" t="s">
        <v>36</v>
      </c>
      <c r="B3401" s="257"/>
      <c r="C3401" s="257"/>
      <c r="D3401" s="257"/>
      <c r="E3401" s="257"/>
      <c r="F3401" s="257"/>
      <c r="G3401" s="258"/>
    </row>
    <row r="3402" spans="1:7" ht="24" customHeight="1" x14ac:dyDescent="0.2">
      <c r="A3402" s="259" t="s">
        <v>601</v>
      </c>
      <c r="B3402" s="84" t="str">
        <f>Comitente</f>
        <v>SUBSECRETARIA DE ARQUITECTURA</v>
      </c>
      <c r="C3402" s="80"/>
      <c r="D3402" s="85"/>
      <c r="E3402" s="85"/>
      <c r="F3402" s="86"/>
      <c r="G3402" s="260"/>
    </row>
    <row r="3403" spans="1:7" ht="24" customHeight="1" x14ac:dyDescent="0.2">
      <c r="A3403" s="259" t="s">
        <v>602</v>
      </c>
      <c r="B3403" s="84">
        <f>Contratista</f>
        <v>0</v>
      </c>
      <c r="C3403" s="81"/>
      <c r="D3403" s="81"/>
      <c r="E3403" s="81"/>
      <c r="F3403" s="87"/>
      <c r="G3403" s="261"/>
    </row>
    <row r="3404" spans="1:7" ht="24" customHeight="1" x14ac:dyDescent="0.2">
      <c r="A3404" s="259" t="s">
        <v>23</v>
      </c>
      <c r="B3404" s="84" t="str">
        <f>Obra</f>
        <v>Creacion Primaria Bº Cruce de los Andes</v>
      </c>
      <c r="C3404" s="81"/>
      <c r="D3404" s="81"/>
      <c r="E3404" s="81"/>
      <c r="F3404" s="87" t="s">
        <v>37</v>
      </c>
      <c r="G3404" s="262">
        <f>Fecha_Base</f>
        <v>0</v>
      </c>
    </row>
    <row r="3405" spans="1:7" ht="24" customHeight="1" x14ac:dyDescent="0.2">
      <c r="A3405" s="263" t="s">
        <v>600</v>
      </c>
      <c r="B3405" s="82" t="str">
        <f>Ubicación</f>
        <v>Pocito</v>
      </c>
      <c r="C3405" s="82"/>
      <c r="D3405" s="88"/>
      <c r="E3405" s="89"/>
      <c r="G3405" s="264"/>
    </row>
    <row r="3406" spans="1:7" ht="24" customHeight="1" x14ac:dyDescent="0.2">
      <c r="A3406" s="263" t="s">
        <v>38</v>
      </c>
      <c r="B3406" s="91">
        <f>IFERROR(VALUE(LEFT(B3407,FIND(".",B3407)-1)),"")</f>
        <v>10</v>
      </c>
      <c r="C3406" s="83" t="str">
        <f>IFERROR(VLOOKUP(B3406,Tabla_CyP,2,FALSE),"")</f>
        <v xml:space="preserve"> CARPINTERÍAS</v>
      </c>
      <c r="E3406" s="89"/>
      <c r="G3406" s="264"/>
    </row>
    <row r="3407" spans="1:7" ht="24" customHeight="1" x14ac:dyDescent="0.2">
      <c r="A3407" s="263" t="s">
        <v>24</v>
      </c>
      <c r="B3407" s="92" t="str">
        <f>IFERROR(VLOOKUP(COUNTIF($A$1:A3407,"ANALISIS DE PRECIOS"),Tabla_NumeroItem,2,FALSE),"")</f>
        <v>10.1.1.17</v>
      </c>
      <c r="C3407" s="83" t="str">
        <f>IFERROR(VLOOKUP(B3407,Tabla_CyP,2,FALSE),"")</f>
        <v>V3</v>
      </c>
      <c r="D3407" s="88"/>
      <c r="E3407" s="89"/>
      <c r="F3407" s="87" t="s">
        <v>25</v>
      </c>
      <c r="G3407" s="265" t="str">
        <f>IFERROR(VLOOKUP(B3407,Tabla_CyP,4,FALSE),"")</f>
        <v>m2</v>
      </c>
    </row>
    <row r="3408" spans="1:7" ht="24" customHeight="1" x14ac:dyDescent="0.2">
      <c r="A3408" s="263"/>
      <c r="B3408" s="82"/>
      <c r="D3408" s="88"/>
      <c r="E3408" s="89"/>
      <c r="G3408" s="264"/>
    </row>
    <row r="3409" spans="1:123" ht="24" customHeight="1" x14ac:dyDescent="0.2">
      <c r="A3409" s="450" t="s">
        <v>506</v>
      </c>
      <c r="B3409" s="451"/>
      <c r="C3409" s="448" t="s">
        <v>0</v>
      </c>
      <c r="D3409" s="448" t="s">
        <v>26</v>
      </c>
      <c r="E3409" s="446" t="s">
        <v>27</v>
      </c>
      <c r="F3409" s="444" t="s">
        <v>28</v>
      </c>
      <c r="G3409" s="444" t="s">
        <v>29</v>
      </c>
    </row>
    <row r="3410" spans="1:123" s="88" customFormat="1" ht="24" customHeight="1" x14ac:dyDescent="0.2">
      <c r="A3410" s="93" t="s">
        <v>507</v>
      </c>
      <c r="B3410" s="93" t="s">
        <v>508</v>
      </c>
      <c r="C3410" s="449"/>
      <c r="D3410" s="449"/>
      <c r="E3410" s="447"/>
      <c r="F3410" s="445"/>
      <c r="G3410" s="445"/>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6"/>
      <c r="B3411" s="94"/>
      <c r="C3411" s="132" t="s">
        <v>603</v>
      </c>
      <c r="D3411" s="95"/>
      <c r="E3411" s="96"/>
      <c r="F3411" s="97"/>
      <c r="G3411" s="267"/>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8">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8">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8">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8">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8">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8">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8">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8">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8">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8">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8">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8">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8">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8">
        <f t="shared" si="1025"/>
        <v>0</v>
      </c>
    </row>
    <row r="3426" spans="1:7" ht="24" customHeight="1" x14ac:dyDescent="0.2">
      <c r="A3426" s="269"/>
      <c r="D3426" s="88"/>
      <c r="E3426" s="89"/>
      <c r="F3426" s="255" t="s">
        <v>30</v>
      </c>
      <c r="G3426" s="270">
        <f>SUBTOTAL(9,G3412:G3425)</f>
        <v>0</v>
      </c>
    </row>
    <row r="3427" spans="1:7" ht="24" customHeight="1" x14ac:dyDescent="0.2">
      <c r="A3427" s="269"/>
      <c r="C3427" s="98" t="s">
        <v>604</v>
      </c>
      <c r="D3427" s="88"/>
      <c r="E3427" s="89"/>
      <c r="G3427" s="271"/>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8">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8">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8">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8">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8">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8">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8">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8">
        <f t="shared" si="1030"/>
        <v>0</v>
      </c>
    </row>
    <row r="3436" spans="1:7" ht="24" customHeight="1" x14ac:dyDescent="0.2">
      <c r="A3436" s="269"/>
      <c r="D3436" s="88"/>
      <c r="E3436" s="89"/>
      <c r="F3436" s="255" t="s">
        <v>31</v>
      </c>
      <c r="G3436" s="270">
        <f>SUBTOTAL(9,G3428:G3435)</f>
        <v>0</v>
      </c>
    </row>
    <row r="3437" spans="1:7" ht="24" customHeight="1" x14ac:dyDescent="0.2">
      <c r="A3437" s="269"/>
      <c r="C3437" s="98" t="s">
        <v>605</v>
      </c>
      <c r="D3437" s="88"/>
      <c r="E3437" s="89"/>
      <c r="G3437" s="271"/>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8">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8">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8">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8">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8">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8">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8">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8">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8">
        <f t="shared" si="1035"/>
        <v>0</v>
      </c>
    </row>
    <row r="3447" spans="1:7" ht="24" customHeight="1" x14ac:dyDescent="0.2">
      <c r="A3447" s="272"/>
      <c r="B3447" s="88"/>
      <c r="D3447" s="88"/>
      <c r="E3447" s="89"/>
      <c r="F3447" s="255" t="s">
        <v>32</v>
      </c>
      <c r="G3447" s="270">
        <f>SUBTOTAL(9,G3438:G3446)</f>
        <v>0</v>
      </c>
    </row>
    <row r="3448" spans="1:7" ht="24" customHeight="1" x14ac:dyDescent="0.2">
      <c r="A3448" s="273"/>
      <c r="B3448" s="88"/>
      <c r="D3448" s="88"/>
      <c r="E3448" s="89"/>
      <c r="G3448" s="271"/>
    </row>
    <row r="3449" spans="1:7" ht="24" customHeight="1" x14ac:dyDescent="0.2">
      <c r="A3449" s="274" t="str">
        <f>B3407</f>
        <v>10.1.1.17</v>
      </c>
      <c r="B3449" s="275" t="str">
        <f>C3407</f>
        <v>V3</v>
      </c>
      <c r="C3449" s="95"/>
      <c r="D3449" s="95" t="s">
        <v>33</v>
      </c>
      <c r="E3449" s="96"/>
      <c r="F3449" s="277" t="s">
        <v>34</v>
      </c>
      <c r="G3449" s="276">
        <f>SUBTOTAL(9,G3412:G3448)</f>
        <v>0</v>
      </c>
    </row>
    <row r="3451" spans="1:7" ht="24" customHeight="1" x14ac:dyDescent="0.2">
      <c r="A3451" s="256" t="s">
        <v>36</v>
      </c>
      <c r="B3451" s="257"/>
      <c r="C3451" s="257"/>
      <c r="D3451" s="257"/>
      <c r="E3451" s="257"/>
      <c r="F3451" s="257"/>
      <c r="G3451" s="258"/>
    </row>
    <row r="3452" spans="1:7" ht="24" customHeight="1" x14ac:dyDescent="0.2">
      <c r="A3452" s="259" t="s">
        <v>601</v>
      </c>
      <c r="B3452" s="84" t="str">
        <f>Comitente</f>
        <v>SUBSECRETARIA DE ARQUITECTURA</v>
      </c>
      <c r="C3452" s="80"/>
      <c r="D3452" s="85"/>
      <c r="E3452" s="85"/>
      <c r="F3452" s="86"/>
      <c r="G3452" s="260"/>
    </row>
    <row r="3453" spans="1:7" ht="24" customHeight="1" x14ac:dyDescent="0.2">
      <c r="A3453" s="259" t="s">
        <v>602</v>
      </c>
      <c r="B3453" s="84">
        <f>Contratista</f>
        <v>0</v>
      </c>
      <c r="C3453" s="81"/>
      <c r="D3453" s="81"/>
      <c r="E3453" s="81"/>
      <c r="F3453" s="87"/>
      <c r="G3453" s="261"/>
    </row>
    <row r="3454" spans="1:7" ht="24" customHeight="1" x14ac:dyDescent="0.2">
      <c r="A3454" s="259" t="s">
        <v>23</v>
      </c>
      <c r="B3454" s="84" t="str">
        <f>Obra</f>
        <v>Creacion Primaria Bº Cruce de los Andes</v>
      </c>
      <c r="C3454" s="81"/>
      <c r="D3454" s="81"/>
      <c r="E3454" s="81"/>
      <c r="F3454" s="87" t="s">
        <v>37</v>
      </c>
      <c r="G3454" s="262">
        <f>Fecha_Base</f>
        <v>0</v>
      </c>
    </row>
    <row r="3455" spans="1:7" ht="24" customHeight="1" x14ac:dyDescent="0.2">
      <c r="A3455" s="263" t="s">
        <v>600</v>
      </c>
      <c r="B3455" s="82" t="str">
        <f>Ubicación</f>
        <v>Pocito</v>
      </c>
      <c r="C3455" s="82"/>
      <c r="D3455" s="88"/>
      <c r="E3455" s="89"/>
      <c r="G3455" s="264"/>
    </row>
    <row r="3456" spans="1:7" ht="24" customHeight="1" x14ac:dyDescent="0.2">
      <c r="A3456" s="263" t="s">
        <v>38</v>
      </c>
      <c r="B3456" s="91">
        <f>IFERROR(VALUE(LEFT(B3457,FIND(".",B3457)-1)),"")</f>
        <v>10</v>
      </c>
      <c r="C3456" s="83" t="str">
        <f>IFERROR(VLOOKUP(B3456,Tabla_CyP,2,FALSE),"")</f>
        <v xml:space="preserve"> CARPINTERÍAS</v>
      </c>
      <c r="E3456" s="89"/>
      <c r="G3456" s="264"/>
    </row>
    <row r="3457" spans="1:123" ht="24" customHeight="1" x14ac:dyDescent="0.2">
      <c r="A3457" s="263" t="s">
        <v>24</v>
      </c>
      <c r="B3457" s="92" t="str">
        <f>IFERROR(VLOOKUP(COUNTIF($A$1:A3457,"ANALISIS DE PRECIOS"),Tabla_NumeroItem,2,FALSE),"")</f>
        <v>10.1.1.18</v>
      </c>
      <c r="C3457" s="83" t="str">
        <f>IFERROR(VLOOKUP(B3457,Tabla_CyP,2,FALSE),"")</f>
        <v>V4</v>
      </c>
      <c r="D3457" s="88"/>
      <c r="E3457" s="89"/>
      <c r="F3457" s="87" t="s">
        <v>25</v>
      </c>
      <c r="G3457" s="265" t="str">
        <f>IFERROR(VLOOKUP(B3457,Tabla_CyP,4,FALSE),"")</f>
        <v>m2</v>
      </c>
    </row>
    <row r="3458" spans="1:123" ht="24" customHeight="1" x14ac:dyDescent="0.2">
      <c r="A3458" s="263"/>
      <c r="B3458" s="82"/>
      <c r="D3458" s="88"/>
      <c r="E3458" s="89"/>
      <c r="G3458" s="264"/>
    </row>
    <row r="3459" spans="1:123" ht="24" customHeight="1" x14ac:dyDescent="0.2">
      <c r="A3459" s="450" t="s">
        <v>506</v>
      </c>
      <c r="B3459" s="451"/>
      <c r="C3459" s="448" t="s">
        <v>0</v>
      </c>
      <c r="D3459" s="448" t="s">
        <v>26</v>
      </c>
      <c r="E3459" s="446" t="s">
        <v>27</v>
      </c>
      <c r="F3459" s="444" t="s">
        <v>28</v>
      </c>
      <c r="G3459" s="444" t="s">
        <v>29</v>
      </c>
    </row>
    <row r="3460" spans="1:123" s="88" customFormat="1" ht="24" customHeight="1" x14ac:dyDescent="0.2">
      <c r="A3460" s="93" t="s">
        <v>507</v>
      </c>
      <c r="B3460" s="93" t="s">
        <v>508</v>
      </c>
      <c r="C3460" s="449"/>
      <c r="D3460" s="449"/>
      <c r="E3460" s="447"/>
      <c r="F3460" s="445"/>
      <c r="G3460" s="445"/>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6"/>
      <c r="B3461" s="94"/>
      <c r="C3461" s="132" t="s">
        <v>603</v>
      </c>
      <c r="D3461" s="95"/>
      <c r="E3461" s="96"/>
      <c r="F3461" s="97"/>
      <c r="G3461" s="267"/>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8">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8">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8">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8">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8">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8">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8">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8">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8">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8">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8">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8">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8">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8">
        <f t="shared" si="1040"/>
        <v>0</v>
      </c>
    </row>
    <row r="3476" spans="1:7" ht="24" customHeight="1" x14ac:dyDescent="0.2">
      <c r="A3476" s="269"/>
      <c r="D3476" s="88"/>
      <c r="E3476" s="89"/>
      <c r="F3476" s="255" t="s">
        <v>30</v>
      </c>
      <c r="G3476" s="270">
        <f>SUBTOTAL(9,G3462:G3475)</f>
        <v>0</v>
      </c>
    </row>
    <row r="3477" spans="1:7" ht="24" customHeight="1" x14ac:dyDescent="0.2">
      <c r="A3477" s="269"/>
      <c r="C3477" s="98" t="s">
        <v>604</v>
      </c>
      <c r="D3477" s="88"/>
      <c r="E3477" s="89"/>
      <c r="G3477" s="271"/>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8">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8">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8">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8">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8">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8">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8">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8">
        <f t="shared" si="1045"/>
        <v>0</v>
      </c>
    </row>
    <row r="3486" spans="1:7" ht="24" customHeight="1" x14ac:dyDescent="0.2">
      <c r="A3486" s="269"/>
      <c r="D3486" s="88"/>
      <c r="E3486" s="89"/>
      <c r="F3486" s="255" t="s">
        <v>31</v>
      </c>
      <c r="G3486" s="270">
        <f>SUBTOTAL(9,G3478:G3485)</f>
        <v>0</v>
      </c>
    </row>
    <row r="3487" spans="1:7" ht="24" customHeight="1" x14ac:dyDescent="0.2">
      <c r="A3487" s="269"/>
      <c r="C3487" s="98" t="s">
        <v>605</v>
      </c>
      <c r="D3487" s="88"/>
      <c r="E3487" s="89"/>
      <c r="G3487" s="271"/>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8">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8">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8">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8">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8">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8">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8">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8">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8">
        <f t="shared" si="1050"/>
        <v>0</v>
      </c>
    </row>
    <row r="3497" spans="1:7" ht="24" customHeight="1" x14ac:dyDescent="0.2">
      <c r="A3497" s="272"/>
      <c r="B3497" s="88"/>
      <c r="D3497" s="88"/>
      <c r="E3497" s="89"/>
      <c r="F3497" s="255" t="s">
        <v>32</v>
      </c>
      <c r="G3497" s="270">
        <f>SUBTOTAL(9,G3488:G3496)</f>
        <v>0</v>
      </c>
    </row>
    <row r="3498" spans="1:7" ht="24" customHeight="1" x14ac:dyDescent="0.2">
      <c r="A3498" s="273"/>
      <c r="B3498" s="88"/>
      <c r="D3498" s="88"/>
      <c r="E3498" s="89"/>
      <c r="G3498" s="271"/>
    </row>
    <row r="3499" spans="1:7" ht="24" customHeight="1" x14ac:dyDescent="0.2">
      <c r="A3499" s="274" t="str">
        <f>B3457</f>
        <v>10.1.1.18</v>
      </c>
      <c r="B3499" s="275" t="str">
        <f>C3457</f>
        <v>V4</v>
      </c>
      <c r="C3499" s="95"/>
      <c r="D3499" s="95" t="s">
        <v>33</v>
      </c>
      <c r="E3499" s="96"/>
      <c r="F3499" s="277" t="s">
        <v>34</v>
      </c>
      <c r="G3499" s="276">
        <f>SUBTOTAL(9,G3462:G3498)</f>
        <v>0</v>
      </c>
    </row>
    <row r="3501" spans="1:7" ht="24" customHeight="1" x14ac:dyDescent="0.2">
      <c r="A3501" s="256" t="s">
        <v>36</v>
      </c>
      <c r="B3501" s="257"/>
      <c r="C3501" s="257"/>
      <c r="D3501" s="257"/>
      <c r="E3501" s="257"/>
      <c r="F3501" s="257"/>
      <c r="G3501" s="258"/>
    </row>
    <row r="3502" spans="1:7" ht="24" customHeight="1" x14ac:dyDescent="0.2">
      <c r="A3502" s="259" t="s">
        <v>601</v>
      </c>
      <c r="B3502" s="84" t="str">
        <f>Comitente</f>
        <v>SUBSECRETARIA DE ARQUITECTURA</v>
      </c>
      <c r="C3502" s="80"/>
      <c r="D3502" s="85"/>
      <c r="E3502" s="85"/>
      <c r="F3502" s="86"/>
      <c r="G3502" s="260"/>
    </row>
    <row r="3503" spans="1:7" ht="24" customHeight="1" x14ac:dyDescent="0.2">
      <c r="A3503" s="259" t="s">
        <v>602</v>
      </c>
      <c r="B3503" s="84">
        <f>Contratista</f>
        <v>0</v>
      </c>
      <c r="C3503" s="81"/>
      <c r="D3503" s="81"/>
      <c r="E3503" s="81"/>
      <c r="F3503" s="87"/>
      <c r="G3503" s="261"/>
    </row>
    <row r="3504" spans="1:7" ht="24" customHeight="1" x14ac:dyDescent="0.2">
      <c r="A3504" s="259" t="s">
        <v>23</v>
      </c>
      <c r="B3504" s="84" t="str">
        <f>Obra</f>
        <v>Creacion Primaria Bº Cruce de los Andes</v>
      </c>
      <c r="C3504" s="81"/>
      <c r="D3504" s="81"/>
      <c r="E3504" s="81"/>
      <c r="F3504" s="87" t="s">
        <v>37</v>
      </c>
      <c r="G3504" s="262">
        <f>Fecha_Base</f>
        <v>0</v>
      </c>
    </row>
    <row r="3505" spans="1:123" ht="24" customHeight="1" x14ac:dyDescent="0.2">
      <c r="A3505" s="263" t="s">
        <v>600</v>
      </c>
      <c r="B3505" s="82" t="str">
        <f>Ubicación</f>
        <v>Pocito</v>
      </c>
      <c r="C3505" s="82"/>
      <c r="D3505" s="88"/>
      <c r="E3505" s="89"/>
      <c r="G3505" s="264"/>
    </row>
    <row r="3506" spans="1:123" ht="24" customHeight="1" x14ac:dyDescent="0.2">
      <c r="A3506" s="263" t="s">
        <v>38</v>
      </c>
      <c r="B3506" s="91">
        <f>IFERROR(VALUE(LEFT(B3507,FIND(".",B3507)-1)),"")</f>
        <v>10</v>
      </c>
      <c r="C3506" s="83" t="str">
        <f>IFERROR(VLOOKUP(B3506,Tabla_CyP,2,FALSE),"")</f>
        <v xml:space="preserve"> CARPINTERÍAS</v>
      </c>
      <c r="E3506" s="89"/>
      <c r="G3506" s="264"/>
    </row>
    <row r="3507" spans="1:123" ht="24" customHeight="1" x14ac:dyDescent="0.2">
      <c r="A3507" s="263" t="s">
        <v>24</v>
      </c>
      <c r="B3507" s="92" t="str">
        <f>IFERROR(VLOOKUP(COUNTIF($A$1:A3507,"ANALISIS DE PRECIOS"),Tabla_NumeroItem,2,FALSE),"")</f>
        <v>10.1.1.19</v>
      </c>
      <c r="C3507" s="83" t="str">
        <f>IFERROR(VLOOKUP(B3507,Tabla_CyP,2,FALSE),"")</f>
        <v>V5</v>
      </c>
      <c r="D3507" s="88"/>
      <c r="E3507" s="89"/>
      <c r="F3507" s="87" t="s">
        <v>25</v>
      </c>
      <c r="G3507" s="265" t="str">
        <f>IFERROR(VLOOKUP(B3507,Tabla_CyP,4,FALSE),"")</f>
        <v>m2</v>
      </c>
    </row>
    <row r="3508" spans="1:123" ht="24" customHeight="1" x14ac:dyDescent="0.2">
      <c r="A3508" s="263"/>
      <c r="B3508" s="82"/>
      <c r="D3508" s="88"/>
      <c r="E3508" s="89"/>
      <c r="G3508" s="264"/>
    </row>
    <row r="3509" spans="1:123" ht="24" customHeight="1" x14ac:dyDescent="0.2">
      <c r="A3509" s="450" t="s">
        <v>506</v>
      </c>
      <c r="B3509" s="451"/>
      <c r="C3509" s="448" t="s">
        <v>0</v>
      </c>
      <c r="D3509" s="448" t="s">
        <v>26</v>
      </c>
      <c r="E3509" s="446" t="s">
        <v>27</v>
      </c>
      <c r="F3509" s="444" t="s">
        <v>28</v>
      </c>
      <c r="G3509" s="444" t="s">
        <v>29</v>
      </c>
    </row>
    <row r="3510" spans="1:123" s="88" customFormat="1" ht="24" customHeight="1" x14ac:dyDescent="0.2">
      <c r="A3510" s="93" t="s">
        <v>507</v>
      </c>
      <c r="B3510" s="93" t="s">
        <v>508</v>
      </c>
      <c r="C3510" s="449"/>
      <c r="D3510" s="449"/>
      <c r="E3510" s="447"/>
      <c r="F3510" s="445"/>
      <c r="G3510" s="445"/>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6"/>
      <c r="B3511" s="94"/>
      <c r="C3511" s="132" t="s">
        <v>603</v>
      </c>
      <c r="D3511" s="95"/>
      <c r="E3511" s="96"/>
      <c r="F3511" s="97"/>
      <c r="G3511" s="267"/>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8">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8">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8">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8">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8">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8">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8">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8">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8">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8">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8">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8">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8">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8">
        <f t="shared" si="1055"/>
        <v>0</v>
      </c>
    </row>
    <row r="3526" spans="1:7" ht="24" customHeight="1" x14ac:dyDescent="0.2">
      <c r="A3526" s="269"/>
      <c r="D3526" s="88"/>
      <c r="E3526" s="89"/>
      <c r="F3526" s="255" t="s">
        <v>30</v>
      </c>
      <c r="G3526" s="270">
        <f>SUBTOTAL(9,G3512:G3525)</f>
        <v>0</v>
      </c>
    </row>
    <row r="3527" spans="1:7" ht="24" customHeight="1" x14ac:dyDescent="0.2">
      <c r="A3527" s="269"/>
      <c r="C3527" s="98" t="s">
        <v>604</v>
      </c>
      <c r="D3527" s="88"/>
      <c r="E3527" s="89"/>
      <c r="G3527" s="271"/>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8">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8">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8">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8">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8">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8">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8">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8">
        <f t="shared" si="1060"/>
        <v>0</v>
      </c>
    </row>
    <row r="3536" spans="1:7" ht="24" customHeight="1" x14ac:dyDescent="0.2">
      <c r="A3536" s="269"/>
      <c r="D3536" s="88"/>
      <c r="E3536" s="89"/>
      <c r="F3536" s="255" t="s">
        <v>31</v>
      </c>
      <c r="G3536" s="270">
        <f>SUBTOTAL(9,G3528:G3535)</f>
        <v>0</v>
      </c>
    </row>
    <row r="3537" spans="1:7" ht="24" customHeight="1" x14ac:dyDescent="0.2">
      <c r="A3537" s="269"/>
      <c r="C3537" s="98" t="s">
        <v>605</v>
      </c>
      <c r="D3537" s="88"/>
      <c r="E3537" s="89"/>
      <c r="G3537" s="271"/>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8">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8">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8">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8">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8">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8">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8">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8">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8">
        <f t="shared" si="1065"/>
        <v>0</v>
      </c>
    </row>
    <row r="3547" spans="1:7" ht="24" customHeight="1" x14ac:dyDescent="0.2">
      <c r="A3547" s="272"/>
      <c r="B3547" s="88"/>
      <c r="D3547" s="88"/>
      <c r="E3547" s="89"/>
      <c r="F3547" s="255" t="s">
        <v>32</v>
      </c>
      <c r="G3547" s="270">
        <f>SUBTOTAL(9,G3538:G3546)</f>
        <v>0</v>
      </c>
    </row>
    <row r="3548" spans="1:7" ht="24" customHeight="1" x14ac:dyDescent="0.2">
      <c r="A3548" s="273"/>
      <c r="B3548" s="88"/>
      <c r="D3548" s="88"/>
      <c r="E3548" s="89"/>
      <c r="G3548" s="271"/>
    </row>
    <row r="3549" spans="1:7" ht="24" customHeight="1" x14ac:dyDescent="0.2">
      <c r="A3549" s="274" t="str">
        <f>B3507</f>
        <v>10.1.1.19</v>
      </c>
      <c r="B3549" s="275" t="str">
        <f>C3507</f>
        <v>V5</v>
      </c>
      <c r="C3549" s="95"/>
      <c r="D3549" s="95" t="s">
        <v>33</v>
      </c>
      <c r="E3549" s="96"/>
      <c r="F3549" s="277" t="s">
        <v>34</v>
      </c>
      <c r="G3549" s="276">
        <f>SUBTOTAL(9,G3512:G3548)</f>
        <v>0</v>
      </c>
    </row>
    <row r="3551" spans="1:7" ht="24" customHeight="1" x14ac:dyDescent="0.2">
      <c r="A3551" s="256" t="s">
        <v>36</v>
      </c>
      <c r="B3551" s="257"/>
      <c r="C3551" s="257"/>
      <c r="D3551" s="257"/>
      <c r="E3551" s="257"/>
      <c r="F3551" s="257"/>
      <c r="G3551" s="258"/>
    </row>
    <row r="3552" spans="1:7" ht="24" customHeight="1" x14ac:dyDescent="0.2">
      <c r="A3552" s="259" t="s">
        <v>601</v>
      </c>
      <c r="B3552" s="84" t="str">
        <f>Comitente</f>
        <v>SUBSECRETARIA DE ARQUITECTURA</v>
      </c>
      <c r="C3552" s="80"/>
      <c r="D3552" s="85"/>
      <c r="E3552" s="85"/>
      <c r="F3552" s="86"/>
      <c r="G3552" s="260"/>
    </row>
    <row r="3553" spans="1:123" ht="24" customHeight="1" x14ac:dyDescent="0.2">
      <c r="A3553" s="259" t="s">
        <v>602</v>
      </c>
      <c r="B3553" s="84">
        <f>Contratista</f>
        <v>0</v>
      </c>
      <c r="C3553" s="81"/>
      <c r="D3553" s="81"/>
      <c r="E3553" s="81"/>
      <c r="F3553" s="87"/>
      <c r="G3553" s="261"/>
    </row>
    <row r="3554" spans="1:123" ht="24" customHeight="1" x14ac:dyDescent="0.2">
      <c r="A3554" s="259" t="s">
        <v>23</v>
      </c>
      <c r="B3554" s="84" t="str">
        <f>Obra</f>
        <v>Creacion Primaria Bº Cruce de los Andes</v>
      </c>
      <c r="C3554" s="81"/>
      <c r="D3554" s="81"/>
      <c r="E3554" s="81"/>
      <c r="F3554" s="87" t="s">
        <v>37</v>
      </c>
      <c r="G3554" s="262">
        <f>Fecha_Base</f>
        <v>0</v>
      </c>
    </row>
    <row r="3555" spans="1:123" ht="24" customHeight="1" x14ac:dyDescent="0.2">
      <c r="A3555" s="263" t="s">
        <v>600</v>
      </c>
      <c r="B3555" s="82" t="str">
        <f>Ubicación</f>
        <v>Pocito</v>
      </c>
      <c r="C3555" s="82"/>
      <c r="D3555" s="88"/>
      <c r="E3555" s="89"/>
      <c r="G3555" s="264"/>
    </row>
    <row r="3556" spans="1:123" ht="24" customHeight="1" x14ac:dyDescent="0.2">
      <c r="A3556" s="263" t="s">
        <v>38</v>
      </c>
      <c r="B3556" s="91">
        <f>IFERROR(VALUE(LEFT(B3557,FIND(".",B3557)-1)),"")</f>
        <v>10</v>
      </c>
      <c r="C3556" s="83" t="str">
        <f>IFERROR(VLOOKUP(B3556,Tabla_CyP,2,FALSE),"")</f>
        <v xml:space="preserve"> CARPINTERÍAS</v>
      </c>
      <c r="E3556" s="89"/>
      <c r="G3556" s="264"/>
    </row>
    <row r="3557" spans="1:123" ht="24" customHeight="1" x14ac:dyDescent="0.2">
      <c r="A3557" s="263" t="s">
        <v>24</v>
      </c>
      <c r="B3557" s="92" t="str">
        <f>IFERROR(VLOOKUP(COUNTIF($A$1:A3557,"ANALISIS DE PRECIOS"),Tabla_NumeroItem,2,FALSE),"")</f>
        <v>10.1.1.20</v>
      </c>
      <c r="C3557" s="83" t="str">
        <f>IFERROR(VLOOKUP(B3557,Tabla_CyP,2,FALSE),"")</f>
        <v>V6</v>
      </c>
      <c r="D3557" s="88"/>
      <c r="E3557" s="89"/>
      <c r="F3557" s="87" t="s">
        <v>25</v>
      </c>
      <c r="G3557" s="265" t="str">
        <f>IFERROR(VLOOKUP(B3557,Tabla_CyP,4,FALSE),"")</f>
        <v>m2</v>
      </c>
    </row>
    <row r="3558" spans="1:123" ht="24" customHeight="1" x14ac:dyDescent="0.2">
      <c r="A3558" s="263"/>
      <c r="B3558" s="82"/>
      <c r="D3558" s="88"/>
      <c r="E3558" s="89"/>
      <c r="G3558" s="264"/>
    </row>
    <row r="3559" spans="1:123" ht="24" customHeight="1" x14ac:dyDescent="0.2">
      <c r="A3559" s="450" t="s">
        <v>506</v>
      </c>
      <c r="B3559" s="451"/>
      <c r="C3559" s="448" t="s">
        <v>0</v>
      </c>
      <c r="D3559" s="448" t="s">
        <v>26</v>
      </c>
      <c r="E3559" s="446" t="s">
        <v>27</v>
      </c>
      <c r="F3559" s="444" t="s">
        <v>28</v>
      </c>
      <c r="G3559" s="444" t="s">
        <v>29</v>
      </c>
    </row>
    <row r="3560" spans="1:123" s="88" customFormat="1" ht="24" customHeight="1" x14ac:dyDescent="0.2">
      <c r="A3560" s="93" t="s">
        <v>507</v>
      </c>
      <c r="B3560" s="93" t="s">
        <v>508</v>
      </c>
      <c r="C3560" s="449"/>
      <c r="D3560" s="449"/>
      <c r="E3560" s="447"/>
      <c r="F3560" s="445"/>
      <c r="G3560" s="445"/>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6"/>
      <c r="B3561" s="94"/>
      <c r="C3561" s="132" t="s">
        <v>603</v>
      </c>
      <c r="D3561" s="95"/>
      <c r="E3561" s="96"/>
      <c r="F3561" s="97"/>
      <c r="G3561" s="267"/>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8">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8">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8">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8">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8">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8">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8">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8">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8">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8">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8">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8">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8">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8">
        <f t="shared" si="1070"/>
        <v>0</v>
      </c>
    </row>
    <row r="3576" spans="1:7" ht="24" customHeight="1" x14ac:dyDescent="0.2">
      <c r="A3576" s="269"/>
      <c r="D3576" s="88"/>
      <c r="E3576" s="89"/>
      <c r="F3576" s="255" t="s">
        <v>30</v>
      </c>
      <c r="G3576" s="270">
        <f>SUBTOTAL(9,G3562:G3575)</f>
        <v>0</v>
      </c>
    </row>
    <row r="3577" spans="1:7" ht="24" customHeight="1" x14ac:dyDescent="0.2">
      <c r="A3577" s="269"/>
      <c r="C3577" s="98" t="s">
        <v>604</v>
      </c>
      <c r="D3577" s="88"/>
      <c r="E3577" s="89"/>
      <c r="G3577" s="271"/>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8">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8">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8">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8">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8">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8">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8">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8">
        <f t="shared" si="1075"/>
        <v>0</v>
      </c>
    </row>
    <row r="3586" spans="1:7" ht="24" customHeight="1" x14ac:dyDescent="0.2">
      <c r="A3586" s="269"/>
      <c r="D3586" s="88"/>
      <c r="E3586" s="89"/>
      <c r="F3586" s="255" t="s">
        <v>31</v>
      </c>
      <c r="G3586" s="270">
        <f>SUBTOTAL(9,G3578:G3585)</f>
        <v>0</v>
      </c>
    </row>
    <row r="3587" spans="1:7" ht="24" customHeight="1" x14ac:dyDescent="0.2">
      <c r="A3587" s="269"/>
      <c r="C3587" s="98" t="s">
        <v>605</v>
      </c>
      <c r="D3587" s="88"/>
      <c r="E3587" s="89"/>
      <c r="G3587" s="271"/>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8">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8">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8">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8">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8">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8">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8">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8">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8">
        <f t="shared" si="1080"/>
        <v>0</v>
      </c>
    </row>
    <row r="3597" spans="1:7" ht="24" customHeight="1" x14ac:dyDescent="0.2">
      <c r="A3597" s="272"/>
      <c r="B3597" s="88"/>
      <c r="D3597" s="88"/>
      <c r="E3597" s="89"/>
      <c r="F3597" s="255" t="s">
        <v>32</v>
      </c>
      <c r="G3597" s="270">
        <f>SUBTOTAL(9,G3588:G3596)</f>
        <v>0</v>
      </c>
    </row>
    <row r="3598" spans="1:7" ht="24" customHeight="1" x14ac:dyDescent="0.2">
      <c r="A3598" s="273"/>
      <c r="B3598" s="88"/>
      <c r="D3598" s="88"/>
      <c r="E3598" s="89"/>
      <c r="G3598" s="271"/>
    </row>
    <row r="3599" spans="1:7" ht="24" customHeight="1" x14ac:dyDescent="0.2">
      <c r="A3599" s="274" t="str">
        <f>B3557</f>
        <v>10.1.1.20</v>
      </c>
      <c r="B3599" s="275" t="str">
        <f>C3557</f>
        <v>V6</v>
      </c>
      <c r="C3599" s="95"/>
      <c r="D3599" s="95" t="s">
        <v>33</v>
      </c>
      <c r="E3599" s="96"/>
      <c r="F3599" s="277" t="s">
        <v>34</v>
      </c>
      <c r="G3599" s="276">
        <f>SUBTOTAL(9,G3562:G3598)</f>
        <v>0</v>
      </c>
    </row>
    <row r="3601" spans="1:123" ht="24" customHeight="1" x14ac:dyDescent="0.2">
      <c r="A3601" s="256" t="s">
        <v>36</v>
      </c>
      <c r="B3601" s="257"/>
      <c r="C3601" s="257"/>
      <c r="D3601" s="257"/>
      <c r="E3601" s="257"/>
      <c r="F3601" s="257"/>
      <c r="G3601" s="258"/>
    </row>
    <row r="3602" spans="1:123" ht="24" customHeight="1" x14ac:dyDescent="0.2">
      <c r="A3602" s="259" t="s">
        <v>601</v>
      </c>
      <c r="B3602" s="84" t="str">
        <f>Comitente</f>
        <v>SUBSECRETARIA DE ARQUITECTURA</v>
      </c>
      <c r="C3602" s="80"/>
      <c r="D3602" s="85"/>
      <c r="E3602" s="85"/>
      <c r="F3602" s="86"/>
      <c r="G3602" s="260"/>
    </row>
    <row r="3603" spans="1:123" ht="24" customHeight="1" x14ac:dyDescent="0.2">
      <c r="A3603" s="259" t="s">
        <v>602</v>
      </c>
      <c r="B3603" s="84">
        <f>Contratista</f>
        <v>0</v>
      </c>
      <c r="C3603" s="81"/>
      <c r="D3603" s="81"/>
      <c r="E3603" s="81"/>
      <c r="F3603" s="87"/>
      <c r="G3603" s="261"/>
    </row>
    <row r="3604" spans="1:123" ht="24" customHeight="1" x14ac:dyDescent="0.2">
      <c r="A3604" s="259" t="s">
        <v>23</v>
      </c>
      <c r="B3604" s="84" t="str">
        <f>Obra</f>
        <v>Creacion Primaria Bº Cruce de los Andes</v>
      </c>
      <c r="C3604" s="81"/>
      <c r="D3604" s="81"/>
      <c r="E3604" s="81"/>
      <c r="F3604" s="87" t="s">
        <v>37</v>
      </c>
      <c r="G3604" s="262">
        <f>Fecha_Base</f>
        <v>0</v>
      </c>
    </row>
    <row r="3605" spans="1:123" ht="24" customHeight="1" x14ac:dyDescent="0.2">
      <c r="A3605" s="263" t="s">
        <v>600</v>
      </c>
      <c r="B3605" s="82" t="str">
        <f>Ubicación</f>
        <v>Pocito</v>
      </c>
      <c r="C3605" s="82"/>
      <c r="D3605" s="88"/>
      <c r="E3605" s="89"/>
      <c r="G3605" s="264"/>
    </row>
    <row r="3606" spans="1:123" ht="24" customHeight="1" x14ac:dyDescent="0.2">
      <c r="A3606" s="263" t="s">
        <v>38</v>
      </c>
      <c r="B3606" s="91">
        <f>IFERROR(VALUE(LEFT(B3607,FIND(".",B3607)-1)),"")</f>
        <v>10</v>
      </c>
      <c r="C3606" s="83" t="str">
        <f>IFERROR(VLOOKUP(B3606,Tabla_CyP,2,FALSE),"")</f>
        <v xml:space="preserve"> CARPINTERÍAS</v>
      </c>
      <c r="E3606" s="89"/>
      <c r="G3606" s="264"/>
    </row>
    <row r="3607" spans="1:123" ht="24" customHeight="1" x14ac:dyDescent="0.2">
      <c r="A3607" s="263" t="s">
        <v>24</v>
      </c>
      <c r="B3607" s="92" t="str">
        <f>IFERROR(VLOOKUP(COUNTIF($A$1:A3607,"ANALISIS DE PRECIOS"),Tabla_NumeroItem,2,FALSE),"")</f>
        <v>10.1.1.21</v>
      </c>
      <c r="C3607" s="83" t="str">
        <f>IFERROR(VLOOKUP(B3607,Tabla_CyP,2,FALSE),"")</f>
        <v>V7</v>
      </c>
      <c r="D3607" s="88"/>
      <c r="E3607" s="89"/>
      <c r="F3607" s="87" t="s">
        <v>25</v>
      </c>
      <c r="G3607" s="265" t="str">
        <f>IFERROR(VLOOKUP(B3607,Tabla_CyP,4,FALSE),"")</f>
        <v>m2</v>
      </c>
    </row>
    <row r="3608" spans="1:123" ht="24" customHeight="1" x14ac:dyDescent="0.2">
      <c r="A3608" s="263"/>
      <c r="B3608" s="82"/>
      <c r="D3608" s="88"/>
      <c r="E3608" s="89"/>
      <c r="G3608" s="264"/>
    </row>
    <row r="3609" spans="1:123" ht="24" customHeight="1" x14ac:dyDescent="0.2">
      <c r="A3609" s="450" t="s">
        <v>506</v>
      </c>
      <c r="B3609" s="451"/>
      <c r="C3609" s="448" t="s">
        <v>0</v>
      </c>
      <c r="D3609" s="448" t="s">
        <v>26</v>
      </c>
      <c r="E3609" s="446" t="s">
        <v>27</v>
      </c>
      <c r="F3609" s="444" t="s">
        <v>28</v>
      </c>
      <c r="G3609" s="444" t="s">
        <v>29</v>
      </c>
    </row>
    <row r="3610" spans="1:123" s="88" customFormat="1" ht="24" customHeight="1" x14ac:dyDescent="0.2">
      <c r="A3610" s="93" t="s">
        <v>507</v>
      </c>
      <c r="B3610" s="93" t="s">
        <v>508</v>
      </c>
      <c r="C3610" s="449"/>
      <c r="D3610" s="449"/>
      <c r="E3610" s="447"/>
      <c r="F3610" s="445"/>
      <c r="G3610" s="445"/>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6"/>
      <c r="B3611" s="94"/>
      <c r="C3611" s="132" t="s">
        <v>603</v>
      </c>
      <c r="D3611" s="95"/>
      <c r="E3611" s="96"/>
      <c r="F3611" s="97"/>
      <c r="G3611" s="267"/>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8">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8">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8">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8">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8">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8">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8">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8">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8">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8">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8">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8">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8">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8">
        <f t="shared" si="1085"/>
        <v>0</v>
      </c>
    </row>
    <row r="3626" spans="1:7" ht="24" customHeight="1" x14ac:dyDescent="0.2">
      <c r="A3626" s="269"/>
      <c r="D3626" s="88"/>
      <c r="E3626" s="89"/>
      <c r="F3626" s="255" t="s">
        <v>30</v>
      </c>
      <c r="G3626" s="270">
        <f>SUBTOTAL(9,G3612:G3625)</f>
        <v>0</v>
      </c>
    </row>
    <row r="3627" spans="1:7" ht="24" customHeight="1" x14ac:dyDescent="0.2">
      <c r="A3627" s="269"/>
      <c r="C3627" s="98" t="s">
        <v>604</v>
      </c>
      <c r="D3627" s="88"/>
      <c r="E3627" s="89"/>
      <c r="G3627" s="271"/>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8">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8">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8">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8">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8">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8">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8">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8">
        <f t="shared" si="1090"/>
        <v>0</v>
      </c>
    </row>
    <row r="3636" spans="1:7" ht="24" customHeight="1" x14ac:dyDescent="0.2">
      <c r="A3636" s="269"/>
      <c r="D3636" s="88"/>
      <c r="E3636" s="89"/>
      <c r="F3636" s="255" t="s">
        <v>31</v>
      </c>
      <c r="G3636" s="270">
        <f>SUBTOTAL(9,G3628:G3635)</f>
        <v>0</v>
      </c>
    </row>
    <row r="3637" spans="1:7" ht="24" customHeight="1" x14ac:dyDescent="0.2">
      <c r="A3637" s="269"/>
      <c r="C3637" s="98" t="s">
        <v>605</v>
      </c>
      <c r="D3637" s="88"/>
      <c r="E3637" s="89"/>
      <c r="G3637" s="271"/>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8">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8">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8">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8">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8">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8">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8">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8">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8">
        <f t="shared" si="1095"/>
        <v>0</v>
      </c>
    </row>
    <row r="3647" spans="1:7" ht="24" customHeight="1" x14ac:dyDescent="0.2">
      <c r="A3647" s="272"/>
      <c r="B3647" s="88"/>
      <c r="D3647" s="88"/>
      <c r="E3647" s="89"/>
      <c r="F3647" s="255" t="s">
        <v>32</v>
      </c>
      <c r="G3647" s="270">
        <f>SUBTOTAL(9,G3638:G3646)</f>
        <v>0</v>
      </c>
    </row>
    <row r="3648" spans="1:7" ht="24" customHeight="1" x14ac:dyDescent="0.2">
      <c r="A3648" s="273"/>
      <c r="B3648" s="88"/>
      <c r="D3648" s="88"/>
      <c r="E3648" s="89"/>
      <c r="G3648" s="271"/>
    </row>
    <row r="3649" spans="1:123" ht="24" customHeight="1" x14ac:dyDescent="0.2">
      <c r="A3649" s="274" t="str">
        <f>B3607</f>
        <v>10.1.1.21</v>
      </c>
      <c r="B3649" s="275" t="str">
        <f>C3607</f>
        <v>V7</v>
      </c>
      <c r="C3649" s="95"/>
      <c r="D3649" s="95" t="s">
        <v>33</v>
      </c>
      <c r="E3649" s="96"/>
      <c r="F3649" s="277" t="s">
        <v>34</v>
      </c>
      <c r="G3649" s="276">
        <f>SUBTOTAL(9,G3612:G3648)</f>
        <v>0</v>
      </c>
    </row>
    <row r="3651" spans="1:123" ht="24" customHeight="1" x14ac:dyDescent="0.2">
      <c r="A3651" s="256" t="s">
        <v>36</v>
      </c>
      <c r="B3651" s="257"/>
      <c r="C3651" s="257"/>
      <c r="D3651" s="257"/>
      <c r="E3651" s="257"/>
      <c r="F3651" s="257"/>
      <c r="G3651" s="258"/>
    </row>
    <row r="3652" spans="1:123" ht="24" customHeight="1" x14ac:dyDescent="0.2">
      <c r="A3652" s="259" t="s">
        <v>601</v>
      </c>
      <c r="B3652" s="84" t="str">
        <f>Comitente</f>
        <v>SUBSECRETARIA DE ARQUITECTURA</v>
      </c>
      <c r="C3652" s="80"/>
      <c r="D3652" s="85"/>
      <c r="E3652" s="85"/>
      <c r="F3652" s="86"/>
      <c r="G3652" s="260"/>
    </row>
    <row r="3653" spans="1:123" ht="24" customHeight="1" x14ac:dyDescent="0.2">
      <c r="A3653" s="259" t="s">
        <v>602</v>
      </c>
      <c r="B3653" s="84">
        <f>Contratista</f>
        <v>0</v>
      </c>
      <c r="C3653" s="81"/>
      <c r="D3653" s="81"/>
      <c r="E3653" s="81"/>
      <c r="F3653" s="87"/>
      <c r="G3653" s="261"/>
    </row>
    <row r="3654" spans="1:123" ht="24" customHeight="1" x14ac:dyDescent="0.2">
      <c r="A3654" s="259" t="s">
        <v>23</v>
      </c>
      <c r="B3654" s="84" t="str">
        <f>Obra</f>
        <v>Creacion Primaria Bº Cruce de los Andes</v>
      </c>
      <c r="C3654" s="81"/>
      <c r="D3654" s="81"/>
      <c r="E3654" s="81"/>
      <c r="F3654" s="87" t="s">
        <v>37</v>
      </c>
      <c r="G3654" s="262">
        <f>Fecha_Base</f>
        <v>0</v>
      </c>
    </row>
    <row r="3655" spans="1:123" ht="24" customHeight="1" x14ac:dyDescent="0.2">
      <c r="A3655" s="263" t="s">
        <v>600</v>
      </c>
      <c r="B3655" s="82" t="str">
        <f>Ubicación</f>
        <v>Pocito</v>
      </c>
      <c r="C3655" s="82"/>
      <c r="D3655" s="88"/>
      <c r="E3655" s="89"/>
      <c r="G3655" s="264"/>
    </row>
    <row r="3656" spans="1:123" ht="24" customHeight="1" x14ac:dyDescent="0.2">
      <c r="A3656" s="263" t="s">
        <v>38</v>
      </c>
      <c r="B3656" s="91">
        <f>IFERROR(VALUE(LEFT(B3657,FIND(".",B3657)-1)),"")</f>
        <v>10</v>
      </c>
      <c r="C3656" s="83" t="str">
        <f>IFERROR(VLOOKUP(B3656,Tabla_CyP,2,FALSE),"")</f>
        <v xml:space="preserve"> CARPINTERÍAS</v>
      </c>
      <c r="E3656" s="89"/>
      <c r="G3656" s="264"/>
    </row>
    <row r="3657" spans="1:123" ht="24" customHeight="1" x14ac:dyDescent="0.2">
      <c r="A3657" s="263" t="s">
        <v>24</v>
      </c>
      <c r="B3657" s="92" t="str">
        <f>IFERROR(VLOOKUP(COUNTIF($A$1:A3657,"ANALISIS DE PRECIOS"),Tabla_NumeroItem,2,FALSE),"")</f>
        <v>10.1.1.22</v>
      </c>
      <c r="C3657" s="83" t="str">
        <f>IFERROR(VLOOKUP(B3657,Tabla_CyP,2,FALSE),"")</f>
        <v>V10</v>
      </c>
      <c r="D3657" s="88"/>
      <c r="E3657" s="89"/>
      <c r="F3657" s="87" t="s">
        <v>25</v>
      </c>
      <c r="G3657" s="265" t="str">
        <f>IFERROR(VLOOKUP(B3657,Tabla_CyP,4,FALSE),"")</f>
        <v>m2</v>
      </c>
    </row>
    <row r="3658" spans="1:123" ht="24" customHeight="1" x14ac:dyDescent="0.2">
      <c r="A3658" s="263"/>
      <c r="B3658" s="82"/>
      <c r="D3658" s="88"/>
      <c r="E3658" s="89"/>
      <c r="G3658" s="264"/>
    </row>
    <row r="3659" spans="1:123" ht="24" customHeight="1" x14ac:dyDescent="0.2">
      <c r="A3659" s="450" t="s">
        <v>506</v>
      </c>
      <c r="B3659" s="451"/>
      <c r="C3659" s="448" t="s">
        <v>0</v>
      </c>
      <c r="D3659" s="448" t="s">
        <v>26</v>
      </c>
      <c r="E3659" s="446" t="s">
        <v>27</v>
      </c>
      <c r="F3659" s="444" t="s">
        <v>28</v>
      </c>
      <c r="G3659" s="444" t="s">
        <v>29</v>
      </c>
    </row>
    <row r="3660" spans="1:123" s="88" customFormat="1" ht="24" customHeight="1" x14ac:dyDescent="0.2">
      <c r="A3660" s="93" t="s">
        <v>507</v>
      </c>
      <c r="B3660" s="93" t="s">
        <v>508</v>
      </c>
      <c r="C3660" s="449"/>
      <c r="D3660" s="449"/>
      <c r="E3660" s="447"/>
      <c r="F3660" s="445"/>
      <c r="G3660" s="445"/>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6"/>
      <c r="B3661" s="94"/>
      <c r="C3661" s="132" t="s">
        <v>603</v>
      </c>
      <c r="D3661" s="95"/>
      <c r="E3661" s="96"/>
      <c r="F3661" s="97"/>
      <c r="G3661" s="267"/>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8">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8">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8">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8">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8">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8">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8">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8">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8">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8">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8">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8">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8">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8">
        <f t="shared" si="1100"/>
        <v>0</v>
      </c>
    </row>
    <row r="3676" spans="1:7" ht="24" customHeight="1" x14ac:dyDescent="0.2">
      <c r="A3676" s="269"/>
      <c r="D3676" s="88"/>
      <c r="E3676" s="89"/>
      <c r="F3676" s="255" t="s">
        <v>30</v>
      </c>
      <c r="G3676" s="270">
        <f>SUBTOTAL(9,G3662:G3675)</f>
        <v>0</v>
      </c>
    </row>
    <row r="3677" spans="1:7" ht="24" customHeight="1" x14ac:dyDescent="0.2">
      <c r="A3677" s="269"/>
      <c r="C3677" s="98" t="s">
        <v>604</v>
      </c>
      <c r="D3677" s="88"/>
      <c r="E3677" s="89"/>
      <c r="G3677" s="271"/>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8">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8">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8">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8">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8">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8">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8">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8">
        <f t="shared" si="1105"/>
        <v>0</v>
      </c>
    </row>
    <row r="3686" spans="1:7" ht="24" customHeight="1" x14ac:dyDescent="0.2">
      <c r="A3686" s="269"/>
      <c r="D3686" s="88"/>
      <c r="E3686" s="89"/>
      <c r="F3686" s="255" t="s">
        <v>31</v>
      </c>
      <c r="G3686" s="270">
        <f>SUBTOTAL(9,G3678:G3685)</f>
        <v>0</v>
      </c>
    </row>
    <row r="3687" spans="1:7" ht="24" customHeight="1" x14ac:dyDescent="0.2">
      <c r="A3687" s="269"/>
      <c r="C3687" s="98" t="s">
        <v>605</v>
      </c>
      <c r="D3687" s="88"/>
      <c r="E3687" s="89"/>
      <c r="G3687" s="271"/>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8">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8">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8">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8">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8">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8">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8">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8">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8">
        <f t="shared" si="1110"/>
        <v>0</v>
      </c>
    </row>
    <row r="3697" spans="1:123" ht="24" customHeight="1" x14ac:dyDescent="0.2">
      <c r="A3697" s="272"/>
      <c r="B3697" s="88"/>
      <c r="D3697" s="88"/>
      <c r="E3697" s="89"/>
      <c r="F3697" s="255" t="s">
        <v>32</v>
      </c>
      <c r="G3697" s="270">
        <f>SUBTOTAL(9,G3688:G3696)</f>
        <v>0</v>
      </c>
    </row>
    <row r="3698" spans="1:123" ht="24" customHeight="1" x14ac:dyDescent="0.2">
      <c r="A3698" s="273"/>
      <c r="B3698" s="88"/>
      <c r="D3698" s="88"/>
      <c r="E3698" s="89"/>
      <c r="G3698" s="271"/>
    </row>
    <row r="3699" spans="1:123" ht="24" customHeight="1" x14ac:dyDescent="0.2">
      <c r="A3699" s="274" t="str">
        <f>B3657</f>
        <v>10.1.1.22</v>
      </c>
      <c r="B3699" s="275" t="str">
        <f>C3657</f>
        <v>V10</v>
      </c>
      <c r="C3699" s="95"/>
      <c r="D3699" s="95" t="s">
        <v>33</v>
      </c>
      <c r="E3699" s="96"/>
      <c r="F3699" s="277" t="s">
        <v>34</v>
      </c>
      <c r="G3699" s="276">
        <f>SUBTOTAL(9,G3662:G3698)</f>
        <v>0</v>
      </c>
    </row>
    <row r="3701" spans="1:123" ht="24" customHeight="1" x14ac:dyDescent="0.2">
      <c r="A3701" s="256" t="s">
        <v>36</v>
      </c>
      <c r="B3701" s="257"/>
      <c r="C3701" s="257"/>
      <c r="D3701" s="257"/>
      <c r="E3701" s="257"/>
      <c r="F3701" s="257"/>
      <c r="G3701" s="258"/>
    </row>
    <row r="3702" spans="1:123" ht="24" customHeight="1" x14ac:dyDescent="0.2">
      <c r="A3702" s="259" t="s">
        <v>601</v>
      </c>
      <c r="B3702" s="84" t="str">
        <f>Comitente</f>
        <v>SUBSECRETARIA DE ARQUITECTURA</v>
      </c>
      <c r="C3702" s="80"/>
      <c r="D3702" s="85"/>
      <c r="E3702" s="85"/>
      <c r="F3702" s="86"/>
      <c r="G3702" s="260"/>
    </row>
    <row r="3703" spans="1:123" ht="24" customHeight="1" x14ac:dyDescent="0.2">
      <c r="A3703" s="259" t="s">
        <v>602</v>
      </c>
      <c r="B3703" s="84">
        <f>Contratista</f>
        <v>0</v>
      </c>
      <c r="C3703" s="81"/>
      <c r="D3703" s="81"/>
      <c r="E3703" s="81"/>
      <c r="F3703" s="87"/>
      <c r="G3703" s="261"/>
    </row>
    <row r="3704" spans="1:123" ht="24" customHeight="1" x14ac:dyDescent="0.2">
      <c r="A3704" s="259" t="s">
        <v>23</v>
      </c>
      <c r="B3704" s="84" t="str">
        <f>Obra</f>
        <v>Creacion Primaria Bº Cruce de los Andes</v>
      </c>
      <c r="C3704" s="81"/>
      <c r="D3704" s="81"/>
      <c r="E3704" s="81"/>
      <c r="F3704" s="87" t="s">
        <v>37</v>
      </c>
      <c r="G3704" s="262">
        <f>Fecha_Base</f>
        <v>0</v>
      </c>
    </row>
    <row r="3705" spans="1:123" ht="24" customHeight="1" x14ac:dyDescent="0.2">
      <c r="A3705" s="263" t="s">
        <v>600</v>
      </c>
      <c r="B3705" s="82" t="str">
        <f>Ubicación</f>
        <v>Pocito</v>
      </c>
      <c r="C3705" s="82"/>
      <c r="D3705" s="88"/>
      <c r="E3705" s="89"/>
      <c r="G3705" s="264"/>
    </row>
    <row r="3706" spans="1:123" ht="24" customHeight="1" x14ac:dyDescent="0.2">
      <c r="A3706" s="263" t="s">
        <v>38</v>
      </c>
      <c r="B3706" s="91">
        <f>IFERROR(VALUE(LEFT(B3707,FIND(".",B3707)-1)),"")</f>
        <v>10</v>
      </c>
      <c r="C3706" s="83" t="str">
        <f>IFERROR(VLOOKUP(B3706,Tabla_CyP,2,FALSE),"")</f>
        <v xml:space="preserve"> CARPINTERÍAS</v>
      </c>
      <c r="E3706" s="89"/>
      <c r="G3706" s="264"/>
    </row>
    <row r="3707" spans="1:123" ht="24" customHeight="1" x14ac:dyDescent="0.2">
      <c r="A3707" s="263" t="s">
        <v>24</v>
      </c>
      <c r="B3707" s="92" t="str">
        <f>IFERROR(VLOOKUP(COUNTIF($A$1:A3707,"ANALISIS DE PRECIOS"),Tabla_NumeroItem,2,FALSE),"")</f>
        <v>10.1.5</v>
      </c>
      <c r="C3707" s="83" t="str">
        <f>IFERROR(VLOOKUP(B3707,Tabla_CyP,2,FALSE),"")</f>
        <v>Malla de Seguridad</v>
      </c>
      <c r="D3707" s="88"/>
      <c r="E3707" s="89"/>
      <c r="F3707" s="87" t="s">
        <v>25</v>
      </c>
      <c r="G3707" s="265" t="str">
        <f>IFERROR(VLOOKUP(B3707,Tabla_CyP,4,FALSE),"")</f>
        <v>m2</v>
      </c>
    </row>
    <row r="3708" spans="1:123" ht="24" customHeight="1" x14ac:dyDescent="0.2">
      <c r="A3708" s="263"/>
      <c r="B3708" s="82"/>
      <c r="D3708" s="88"/>
      <c r="E3708" s="89"/>
      <c r="G3708" s="264"/>
    </row>
    <row r="3709" spans="1:123" ht="24" customHeight="1" x14ac:dyDescent="0.2">
      <c r="A3709" s="450" t="s">
        <v>506</v>
      </c>
      <c r="B3709" s="451"/>
      <c r="C3709" s="448" t="s">
        <v>0</v>
      </c>
      <c r="D3709" s="448" t="s">
        <v>26</v>
      </c>
      <c r="E3709" s="446" t="s">
        <v>27</v>
      </c>
      <c r="F3709" s="444" t="s">
        <v>28</v>
      </c>
      <c r="G3709" s="444" t="s">
        <v>29</v>
      </c>
    </row>
    <row r="3710" spans="1:123" s="88" customFormat="1" ht="24" customHeight="1" x14ac:dyDescent="0.2">
      <c r="A3710" s="93" t="s">
        <v>507</v>
      </c>
      <c r="B3710" s="93" t="s">
        <v>508</v>
      </c>
      <c r="C3710" s="449"/>
      <c r="D3710" s="449"/>
      <c r="E3710" s="447"/>
      <c r="F3710" s="445"/>
      <c r="G3710" s="445"/>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6"/>
      <c r="B3711" s="94"/>
      <c r="C3711" s="132" t="s">
        <v>603</v>
      </c>
      <c r="D3711" s="95"/>
      <c r="E3711" s="96"/>
      <c r="F3711" s="97"/>
      <c r="G3711" s="267"/>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8">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8">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8">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8">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8">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8">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8">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8">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8">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8">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8">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8">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8">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8">
        <f t="shared" si="1115"/>
        <v>0</v>
      </c>
    </row>
    <row r="3726" spans="1:7" ht="24" customHeight="1" x14ac:dyDescent="0.2">
      <c r="A3726" s="269"/>
      <c r="D3726" s="88"/>
      <c r="E3726" s="89"/>
      <c r="F3726" s="255" t="s">
        <v>30</v>
      </c>
      <c r="G3726" s="270">
        <f>SUBTOTAL(9,G3712:G3725)</f>
        <v>0</v>
      </c>
    </row>
    <row r="3727" spans="1:7" ht="24" customHeight="1" x14ac:dyDescent="0.2">
      <c r="A3727" s="269"/>
      <c r="C3727" s="98" t="s">
        <v>604</v>
      </c>
      <c r="D3727" s="88"/>
      <c r="E3727" s="89"/>
      <c r="G3727" s="271"/>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8">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8">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8">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8">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8">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8">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8">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8">
        <f t="shared" si="1120"/>
        <v>0</v>
      </c>
    </row>
    <row r="3736" spans="1:7" ht="24" customHeight="1" x14ac:dyDescent="0.2">
      <c r="A3736" s="269"/>
      <c r="D3736" s="88"/>
      <c r="E3736" s="89"/>
      <c r="F3736" s="255" t="s">
        <v>31</v>
      </c>
      <c r="G3736" s="270">
        <f>SUBTOTAL(9,G3728:G3735)</f>
        <v>0</v>
      </c>
    </row>
    <row r="3737" spans="1:7" ht="24" customHeight="1" x14ac:dyDescent="0.2">
      <c r="A3737" s="269"/>
      <c r="C3737" s="98" t="s">
        <v>605</v>
      </c>
      <c r="D3737" s="88"/>
      <c r="E3737" s="89"/>
      <c r="G3737" s="271"/>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8">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8">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8">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8">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8">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8">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8">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8">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8">
        <f t="shared" si="1125"/>
        <v>0</v>
      </c>
    </row>
    <row r="3747" spans="1:123" ht="24" customHeight="1" x14ac:dyDescent="0.2">
      <c r="A3747" s="272"/>
      <c r="B3747" s="88"/>
      <c r="D3747" s="88"/>
      <c r="E3747" s="89"/>
      <c r="F3747" s="255" t="s">
        <v>32</v>
      </c>
      <c r="G3747" s="270">
        <f>SUBTOTAL(9,G3738:G3746)</f>
        <v>0</v>
      </c>
    </row>
    <row r="3748" spans="1:123" ht="24" customHeight="1" x14ac:dyDescent="0.2">
      <c r="A3748" s="273"/>
      <c r="B3748" s="88"/>
      <c r="D3748" s="88"/>
      <c r="E3748" s="89"/>
      <c r="G3748" s="271"/>
    </row>
    <row r="3749" spans="1:123" ht="24" customHeight="1" x14ac:dyDescent="0.2">
      <c r="A3749" s="274" t="str">
        <f>B3707</f>
        <v>10.1.5</v>
      </c>
      <c r="B3749" s="275" t="str">
        <f>C3707</f>
        <v>Malla de Seguridad</v>
      </c>
      <c r="C3749" s="95"/>
      <c r="D3749" s="95" t="s">
        <v>33</v>
      </c>
      <c r="E3749" s="96"/>
      <c r="F3749" s="277" t="s">
        <v>34</v>
      </c>
      <c r="G3749" s="276">
        <f>SUBTOTAL(9,G3712:G3748)</f>
        <v>0</v>
      </c>
    </row>
    <row r="3751" spans="1:123" ht="24" customHeight="1" x14ac:dyDescent="0.2">
      <c r="A3751" s="256" t="s">
        <v>36</v>
      </c>
      <c r="B3751" s="257"/>
      <c r="C3751" s="257"/>
      <c r="D3751" s="257"/>
      <c r="E3751" s="257"/>
      <c r="F3751" s="257"/>
      <c r="G3751" s="258"/>
    </row>
    <row r="3752" spans="1:123" ht="24" customHeight="1" x14ac:dyDescent="0.2">
      <c r="A3752" s="259" t="s">
        <v>601</v>
      </c>
      <c r="B3752" s="84" t="str">
        <f>Comitente</f>
        <v>SUBSECRETARIA DE ARQUITECTURA</v>
      </c>
      <c r="C3752" s="80"/>
      <c r="D3752" s="85"/>
      <c r="E3752" s="85"/>
      <c r="F3752" s="86"/>
      <c r="G3752" s="260"/>
    </row>
    <row r="3753" spans="1:123" ht="24" customHeight="1" x14ac:dyDescent="0.2">
      <c r="A3753" s="259" t="s">
        <v>602</v>
      </c>
      <c r="B3753" s="84">
        <f>Contratista</f>
        <v>0</v>
      </c>
      <c r="C3753" s="81"/>
      <c r="D3753" s="81"/>
      <c r="E3753" s="81"/>
      <c r="F3753" s="87"/>
      <c r="G3753" s="261"/>
    </row>
    <row r="3754" spans="1:123" ht="24" customHeight="1" x14ac:dyDescent="0.2">
      <c r="A3754" s="259" t="s">
        <v>23</v>
      </c>
      <c r="B3754" s="84" t="str">
        <f>Obra</f>
        <v>Creacion Primaria Bº Cruce de los Andes</v>
      </c>
      <c r="C3754" s="81"/>
      <c r="D3754" s="81"/>
      <c r="E3754" s="81"/>
      <c r="F3754" s="87" t="s">
        <v>37</v>
      </c>
      <c r="G3754" s="262">
        <f>Fecha_Base</f>
        <v>0</v>
      </c>
    </row>
    <row r="3755" spans="1:123" ht="24" customHeight="1" x14ac:dyDescent="0.2">
      <c r="A3755" s="263" t="s">
        <v>600</v>
      </c>
      <c r="B3755" s="82" t="str">
        <f>Ubicación</f>
        <v>Pocito</v>
      </c>
      <c r="C3755" s="82"/>
      <c r="D3755" s="88"/>
      <c r="E3755" s="89"/>
      <c r="G3755" s="264"/>
    </row>
    <row r="3756" spans="1:123" ht="24" customHeight="1" x14ac:dyDescent="0.2">
      <c r="A3756" s="263" t="s">
        <v>38</v>
      </c>
      <c r="B3756" s="91">
        <f>IFERROR(VALUE(LEFT(B3757,FIND(".",B3757)-1)),"")</f>
        <v>10</v>
      </c>
      <c r="C3756" s="83" t="str">
        <f>IFERROR(VLOOKUP(B3756,Tabla_CyP,2,FALSE),"")</f>
        <v xml:space="preserve"> CARPINTERÍAS</v>
      </c>
      <c r="E3756" s="89"/>
      <c r="G3756" s="264"/>
    </row>
    <row r="3757" spans="1:123" ht="24" customHeight="1" x14ac:dyDescent="0.2">
      <c r="A3757" s="263" t="s">
        <v>24</v>
      </c>
      <c r="B3757" s="92" t="str">
        <f>IFERROR(VLOOKUP(COUNTIF($A$1:A3757,"ANALISIS DE PRECIOS"),Tabla_NumeroItem,2,FALSE),"")</f>
        <v>10.2.1</v>
      </c>
      <c r="C3757" s="83" t="str">
        <f>IFERROR(VLOOKUP(B3757,Tabla_CyP,2,FALSE),"")</f>
        <v>V1</v>
      </c>
      <c r="D3757" s="88"/>
      <c r="E3757" s="89"/>
      <c r="F3757" s="87" t="s">
        <v>25</v>
      </c>
      <c r="G3757" s="265" t="str">
        <f>IFERROR(VLOOKUP(B3757,Tabla_CyP,4,FALSE),"")</f>
        <v>m2</v>
      </c>
    </row>
    <row r="3758" spans="1:123" ht="24" customHeight="1" x14ac:dyDescent="0.2">
      <c r="A3758" s="263"/>
      <c r="B3758" s="82"/>
      <c r="D3758" s="88"/>
      <c r="E3758" s="89"/>
      <c r="G3758" s="264"/>
    </row>
    <row r="3759" spans="1:123" ht="24" customHeight="1" x14ac:dyDescent="0.2">
      <c r="A3759" s="450" t="s">
        <v>506</v>
      </c>
      <c r="B3759" s="451"/>
      <c r="C3759" s="448" t="s">
        <v>0</v>
      </c>
      <c r="D3759" s="448" t="s">
        <v>26</v>
      </c>
      <c r="E3759" s="446" t="s">
        <v>27</v>
      </c>
      <c r="F3759" s="444" t="s">
        <v>28</v>
      </c>
      <c r="G3759" s="444" t="s">
        <v>29</v>
      </c>
    </row>
    <row r="3760" spans="1:123" s="88" customFormat="1" ht="24" customHeight="1" x14ac:dyDescent="0.2">
      <c r="A3760" s="93" t="s">
        <v>507</v>
      </c>
      <c r="B3760" s="93" t="s">
        <v>508</v>
      </c>
      <c r="C3760" s="449"/>
      <c r="D3760" s="449"/>
      <c r="E3760" s="447"/>
      <c r="F3760" s="445"/>
      <c r="G3760" s="445"/>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6"/>
      <c r="B3761" s="94"/>
      <c r="C3761" s="132" t="s">
        <v>603</v>
      </c>
      <c r="D3761" s="95"/>
      <c r="E3761" s="96"/>
      <c r="F3761" s="97"/>
      <c r="G3761" s="267"/>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8">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8">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8">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8">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8">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8">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8">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8">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8">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8">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8">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8">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8">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8">
        <f t="shared" si="1130"/>
        <v>0</v>
      </c>
    </row>
    <row r="3776" spans="1:7" ht="24" customHeight="1" x14ac:dyDescent="0.2">
      <c r="A3776" s="269"/>
      <c r="D3776" s="88"/>
      <c r="E3776" s="89"/>
      <c r="F3776" s="255" t="s">
        <v>30</v>
      </c>
      <c r="G3776" s="270">
        <f>SUBTOTAL(9,G3762:G3775)</f>
        <v>0</v>
      </c>
    </row>
    <row r="3777" spans="1:7" ht="24" customHeight="1" x14ac:dyDescent="0.2">
      <c r="A3777" s="269"/>
      <c r="C3777" s="98" t="s">
        <v>604</v>
      </c>
      <c r="D3777" s="88"/>
      <c r="E3777" s="89"/>
      <c r="G3777" s="271"/>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8">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8">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8">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8">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8">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8">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8">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8">
        <f t="shared" si="1135"/>
        <v>0</v>
      </c>
    </row>
    <row r="3786" spans="1:7" ht="24" customHeight="1" x14ac:dyDescent="0.2">
      <c r="A3786" s="269"/>
      <c r="D3786" s="88"/>
      <c r="E3786" s="89"/>
      <c r="F3786" s="255" t="s">
        <v>31</v>
      </c>
      <c r="G3786" s="270">
        <f>SUBTOTAL(9,G3778:G3785)</f>
        <v>0</v>
      </c>
    </row>
    <row r="3787" spans="1:7" ht="24" customHeight="1" x14ac:dyDescent="0.2">
      <c r="A3787" s="269"/>
      <c r="C3787" s="98" t="s">
        <v>605</v>
      </c>
      <c r="D3787" s="88"/>
      <c r="E3787" s="89"/>
      <c r="G3787" s="271"/>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8">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8">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8">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8">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8">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8">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8">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8">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8">
        <f t="shared" si="1140"/>
        <v>0</v>
      </c>
    </row>
    <row r="3797" spans="1:7" ht="24" customHeight="1" x14ac:dyDescent="0.2">
      <c r="A3797" s="272"/>
      <c r="B3797" s="88"/>
      <c r="D3797" s="88"/>
      <c r="E3797" s="89"/>
      <c r="F3797" s="255" t="s">
        <v>32</v>
      </c>
      <c r="G3797" s="270">
        <f>SUBTOTAL(9,G3788:G3796)</f>
        <v>0</v>
      </c>
    </row>
    <row r="3798" spans="1:7" ht="24" customHeight="1" x14ac:dyDescent="0.2">
      <c r="A3798" s="273"/>
      <c r="B3798" s="88"/>
      <c r="D3798" s="88"/>
      <c r="E3798" s="89"/>
      <c r="G3798" s="271"/>
    </row>
    <row r="3799" spans="1:7" ht="24" customHeight="1" x14ac:dyDescent="0.2">
      <c r="A3799" s="274" t="str">
        <f>B3757</f>
        <v>10.2.1</v>
      </c>
      <c r="B3799" s="275" t="str">
        <f>C3757</f>
        <v>V1</v>
      </c>
      <c r="C3799" s="95"/>
      <c r="D3799" s="95" t="s">
        <v>33</v>
      </c>
      <c r="E3799" s="96"/>
      <c r="F3799" s="277" t="s">
        <v>34</v>
      </c>
      <c r="G3799" s="276">
        <f>SUBTOTAL(9,G3762:G3798)</f>
        <v>0</v>
      </c>
    </row>
    <row r="3801" spans="1:7" ht="24" customHeight="1" x14ac:dyDescent="0.2">
      <c r="A3801" s="256" t="s">
        <v>36</v>
      </c>
      <c r="B3801" s="257"/>
      <c r="C3801" s="257"/>
      <c r="D3801" s="257"/>
      <c r="E3801" s="257"/>
      <c r="F3801" s="257"/>
      <c r="G3801" s="258"/>
    </row>
    <row r="3802" spans="1:7" ht="24" customHeight="1" x14ac:dyDescent="0.2">
      <c r="A3802" s="259" t="s">
        <v>601</v>
      </c>
      <c r="B3802" s="84" t="str">
        <f>Comitente</f>
        <v>SUBSECRETARIA DE ARQUITECTURA</v>
      </c>
      <c r="C3802" s="80"/>
      <c r="D3802" s="85"/>
      <c r="E3802" s="85"/>
      <c r="F3802" s="86"/>
      <c r="G3802" s="260"/>
    </row>
    <row r="3803" spans="1:7" ht="24" customHeight="1" x14ac:dyDescent="0.2">
      <c r="A3803" s="259" t="s">
        <v>602</v>
      </c>
      <c r="B3803" s="84">
        <f>Contratista</f>
        <v>0</v>
      </c>
      <c r="C3803" s="81"/>
      <c r="D3803" s="81"/>
      <c r="E3803" s="81"/>
      <c r="F3803" s="87"/>
      <c r="G3803" s="261"/>
    </row>
    <row r="3804" spans="1:7" ht="24" customHeight="1" x14ac:dyDescent="0.2">
      <c r="A3804" s="259" t="s">
        <v>23</v>
      </c>
      <c r="B3804" s="84" t="str">
        <f>Obra</f>
        <v>Creacion Primaria Bº Cruce de los Andes</v>
      </c>
      <c r="C3804" s="81"/>
      <c r="D3804" s="81"/>
      <c r="E3804" s="81"/>
      <c r="F3804" s="87" t="s">
        <v>37</v>
      </c>
      <c r="G3804" s="262">
        <f>Fecha_Base</f>
        <v>0</v>
      </c>
    </row>
    <row r="3805" spans="1:7" ht="24" customHeight="1" x14ac:dyDescent="0.2">
      <c r="A3805" s="263" t="s">
        <v>600</v>
      </c>
      <c r="B3805" s="82" t="str">
        <f>Ubicación</f>
        <v>Pocito</v>
      </c>
      <c r="C3805" s="82"/>
      <c r="D3805" s="88"/>
      <c r="E3805" s="89"/>
      <c r="G3805" s="264"/>
    </row>
    <row r="3806" spans="1:7" ht="24" customHeight="1" x14ac:dyDescent="0.2">
      <c r="A3806" s="263" t="s">
        <v>38</v>
      </c>
      <c r="B3806" s="91">
        <f>IFERROR(VALUE(LEFT(B3807,FIND(".",B3807)-1)),"")</f>
        <v>10</v>
      </c>
      <c r="C3806" s="83" t="str">
        <f>IFERROR(VLOOKUP(B3806,Tabla_CyP,2,FALSE),"")</f>
        <v xml:space="preserve"> CARPINTERÍAS</v>
      </c>
      <c r="E3806" s="89"/>
      <c r="G3806" s="264"/>
    </row>
    <row r="3807" spans="1:7" ht="24" customHeight="1" x14ac:dyDescent="0.2">
      <c r="A3807" s="263" t="s">
        <v>24</v>
      </c>
      <c r="B3807" s="92" t="str">
        <f>IFERROR(VLOOKUP(COUNTIF($A$1:A3807,"ANALISIS DE PRECIOS"),Tabla_NumeroItem,2,FALSE),"")</f>
        <v>10.2.2</v>
      </c>
      <c r="C3807" s="83" t="str">
        <f>IFERROR(VLOOKUP(B3807,Tabla_CyP,2,FALSE),"")</f>
        <v>V8</v>
      </c>
      <c r="D3807" s="88"/>
      <c r="E3807" s="89"/>
      <c r="F3807" s="87" t="s">
        <v>25</v>
      </c>
      <c r="G3807" s="265" t="str">
        <f>IFERROR(VLOOKUP(B3807,Tabla_CyP,4,FALSE),"")</f>
        <v>m2</v>
      </c>
    </row>
    <row r="3808" spans="1:7" ht="24" customHeight="1" x14ac:dyDescent="0.2">
      <c r="A3808" s="263"/>
      <c r="B3808" s="82"/>
      <c r="D3808" s="88"/>
      <c r="E3808" s="89"/>
      <c r="G3808" s="264"/>
    </row>
    <row r="3809" spans="1:123" ht="24" customHeight="1" x14ac:dyDescent="0.2">
      <c r="A3809" s="450" t="s">
        <v>506</v>
      </c>
      <c r="B3809" s="451"/>
      <c r="C3809" s="448" t="s">
        <v>0</v>
      </c>
      <c r="D3809" s="448" t="s">
        <v>26</v>
      </c>
      <c r="E3809" s="446" t="s">
        <v>27</v>
      </c>
      <c r="F3809" s="444" t="s">
        <v>28</v>
      </c>
      <c r="G3809" s="444" t="s">
        <v>29</v>
      </c>
    </row>
    <row r="3810" spans="1:123" s="88" customFormat="1" ht="24" customHeight="1" x14ac:dyDescent="0.2">
      <c r="A3810" s="93" t="s">
        <v>507</v>
      </c>
      <c r="B3810" s="93" t="s">
        <v>508</v>
      </c>
      <c r="C3810" s="449"/>
      <c r="D3810" s="449"/>
      <c r="E3810" s="447"/>
      <c r="F3810" s="445"/>
      <c r="G3810" s="445"/>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6"/>
      <c r="B3811" s="94"/>
      <c r="C3811" s="132" t="s">
        <v>603</v>
      </c>
      <c r="D3811" s="95"/>
      <c r="E3811" s="96"/>
      <c r="F3811" s="97"/>
      <c r="G3811" s="267"/>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8">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8">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8">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8">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8">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8">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8">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8">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8">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8">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8">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8">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8">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8">
        <f t="shared" si="1145"/>
        <v>0</v>
      </c>
    </row>
    <row r="3826" spans="1:7" ht="24" customHeight="1" x14ac:dyDescent="0.2">
      <c r="A3826" s="269"/>
      <c r="D3826" s="88"/>
      <c r="E3826" s="89"/>
      <c r="F3826" s="255" t="s">
        <v>30</v>
      </c>
      <c r="G3826" s="270">
        <f>SUBTOTAL(9,G3812:G3825)</f>
        <v>0</v>
      </c>
    </row>
    <row r="3827" spans="1:7" ht="24" customHeight="1" x14ac:dyDescent="0.2">
      <c r="A3827" s="269"/>
      <c r="C3827" s="98" t="s">
        <v>604</v>
      </c>
      <c r="D3827" s="88"/>
      <c r="E3827" s="89"/>
      <c r="G3827" s="271"/>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8">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8">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8">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8">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8">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8">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8">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8">
        <f t="shared" si="1150"/>
        <v>0</v>
      </c>
    </row>
    <row r="3836" spans="1:7" ht="24" customHeight="1" x14ac:dyDescent="0.2">
      <c r="A3836" s="269"/>
      <c r="D3836" s="88"/>
      <c r="E3836" s="89"/>
      <c r="F3836" s="255" t="s">
        <v>31</v>
      </c>
      <c r="G3836" s="270">
        <f>SUBTOTAL(9,G3828:G3835)</f>
        <v>0</v>
      </c>
    </row>
    <row r="3837" spans="1:7" ht="24" customHeight="1" x14ac:dyDescent="0.2">
      <c r="A3837" s="269"/>
      <c r="C3837" s="98" t="s">
        <v>605</v>
      </c>
      <c r="D3837" s="88"/>
      <c r="E3837" s="89"/>
      <c r="G3837" s="271"/>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8">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8">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8">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8">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8">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8">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8">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8">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8">
        <f t="shared" si="1155"/>
        <v>0</v>
      </c>
    </row>
    <row r="3847" spans="1:7" ht="24" customHeight="1" x14ac:dyDescent="0.2">
      <c r="A3847" s="272"/>
      <c r="B3847" s="88"/>
      <c r="D3847" s="88"/>
      <c r="E3847" s="89"/>
      <c r="F3847" s="255" t="s">
        <v>32</v>
      </c>
      <c r="G3847" s="270">
        <f>SUBTOTAL(9,G3838:G3846)</f>
        <v>0</v>
      </c>
    </row>
    <row r="3848" spans="1:7" ht="24" customHeight="1" x14ac:dyDescent="0.2">
      <c r="A3848" s="273"/>
      <c r="B3848" s="88"/>
      <c r="D3848" s="88"/>
      <c r="E3848" s="89"/>
      <c r="G3848" s="271"/>
    </row>
    <row r="3849" spans="1:7" ht="24" customHeight="1" x14ac:dyDescent="0.2">
      <c r="A3849" s="274" t="str">
        <f>B3807</f>
        <v>10.2.2</v>
      </c>
      <c r="B3849" s="275" t="str">
        <f>C3807</f>
        <v>V8</v>
      </c>
      <c r="C3849" s="95"/>
      <c r="D3849" s="95" t="s">
        <v>33</v>
      </c>
      <c r="E3849" s="96"/>
      <c r="F3849" s="277" t="s">
        <v>34</v>
      </c>
      <c r="G3849" s="276">
        <f>SUBTOTAL(9,G3812:G3848)</f>
        <v>0</v>
      </c>
    </row>
    <row r="3851" spans="1:7" ht="24" customHeight="1" x14ac:dyDescent="0.2">
      <c r="A3851" s="256" t="s">
        <v>36</v>
      </c>
      <c r="B3851" s="257"/>
      <c r="C3851" s="257"/>
      <c r="D3851" s="257"/>
      <c r="E3851" s="257"/>
      <c r="F3851" s="257"/>
      <c r="G3851" s="258"/>
    </row>
    <row r="3852" spans="1:7" ht="24" customHeight="1" x14ac:dyDescent="0.2">
      <c r="A3852" s="259" t="s">
        <v>601</v>
      </c>
      <c r="B3852" s="84" t="str">
        <f>Comitente</f>
        <v>SUBSECRETARIA DE ARQUITECTURA</v>
      </c>
      <c r="C3852" s="80"/>
      <c r="D3852" s="85"/>
      <c r="E3852" s="85"/>
      <c r="F3852" s="86"/>
      <c r="G3852" s="260"/>
    </row>
    <row r="3853" spans="1:7" ht="24" customHeight="1" x14ac:dyDescent="0.2">
      <c r="A3853" s="259" t="s">
        <v>602</v>
      </c>
      <c r="B3853" s="84">
        <f>Contratista</f>
        <v>0</v>
      </c>
      <c r="C3853" s="81"/>
      <c r="D3853" s="81"/>
      <c r="E3853" s="81"/>
      <c r="F3853" s="87"/>
      <c r="G3853" s="261"/>
    </row>
    <row r="3854" spans="1:7" ht="24" customHeight="1" x14ac:dyDescent="0.2">
      <c r="A3854" s="259" t="s">
        <v>23</v>
      </c>
      <c r="B3854" s="84" t="str">
        <f>Obra</f>
        <v>Creacion Primaria Bº Cruce de los Andes</v>
      </c>
      <c r="C3854" s="81"/>
      <c r="D3854" s="81"/>
      <c r="E3854" s="81"/>
      <c r="F3854" s="87" t="s">
        <v>37</v>
      </c>
      <c r="G3854" s="262">
        <f>Fecha_Base</f>
        <v>0</v>
      </c>
    </row>
    <row r="3855" spans="1:7" ht="24" customHeight="1" x14ac:dyDescent="0.2">
      <c r="A3855" s="263" t="s">
        <v>600</v>
      </c>
      <c r="B3855" s="82" t="str">
        <f>Ubicación</f>
        <v>Pocito</v>
      </c>
      <c r="C3855" s="82"/>
      <c r="D3855" s="88"/>
      <c r="E3855" s="89"/>
      <c r="G3855" s="264"/>
    </row>
    <row r="3856" spans="1:7" ht="24" customHeight="1" x14ac:dyDescent="0.2">
      <c r="A3856" s="263" t="s">
        <v>38</v>
      </c>
      <c r="B3856" s="91">
        <f>IFERROR(VALUE(LEFT(B3857,FIND(".",B3857)-1)),"")</f>
        <v>10</v>
      </c>
      <c r="C3856" s="83" t="str">
        <f>IFERROR(VLOOKUP(B3856,Tabla_CyP,2,FALSE),"")</f>
        <v xml:space="preserve"> CARPINTERÍAS</v>
      </c>
      <c r="E3856" s="89"/>
      <c r="G3856" s="264"/>
    </row>
    <row r="3857" spans="1:123" ht="24" customHeight="1" x14ac:dyDescent="0.2">
      <c r="A3857" s="263" t="s">
        <v>24</v>
      </c>
      <c r="B3857" s="92" t="str">
        <f>IFERROR(VLOOKUP(COUNTIF($A$1:A3857,"ANALISIS DE PRECIOS"),Tabla_NumeroItem,2,FALSE),"")</f>
        <v>10.2.3</v>
      </c>
      <c r="C3857" s="83" t="str">
        <f>IFERROR(VLOOKUP(B3857,Tabla_CyP,2,FALSE),"")</f>
        <v>V9</v>
      </c>
      <c r="D3857" s="88"/>
      <c r="E3857" s="89"/>
      <c r="F3857" s="87" t="s">
        <v>25</v>
      </c>
      <c r="G3857" s="265" t="str">
        <f>IFERROR(VLOOKUP(B3857,Tabla_CyP,4,FALSE),"")</f>
        <v>m2</v>
      </c>
    </row>
    <row r="3858" spans="1:123" ht="24" customHeight="1" x14ac:dyDescent="0.2">
      <c r="A3858" s="263"/>
      <c r="B3858" s="82"/>
      <c r="D3858" s="88"/>
      <c r="E3858" s="89"/>
      <c r="G3858" s="264"/>
    </row>
    <row r="3859" spans="1:123" ht="24" customHeight="1" x14ac:dyDescent="0.2">
      <c r="A3859" s="450" t="s">
        <v>506</v>
      </c>
      <c r="B3859" s="451"/>
      <c r="C3859" s="448" t="s">
        <v>0</v>
      </c>
      <c r="D3859" s="448" t="s">
        <v>26</v>
      </c>
      <c r="E3859" s="446" t="s">
        <v>27</v>
      </c>
      <c r="F3859" s="444" t="s">
        <v>28</v>
      </c>
      <c r="G3859" s="444" t="s">
        <v>29</v>
      </c>
    </row>
    <row r="3860" spans="1:123" s="88" customFormat="1" ht="24" customHeight="1" x14ac:dyDescent="0.2">
      <c r="A3860" s="93" t="s">
        <v>507</v>
      </c>
      <c r="B3860" s="93" t="s">
        <v>508</v>
      </c>
      <c r="C3860" s="449"/>
      <c r="D3860" s="449"/>
      <c r="E3860" s="447"/>
      <c r="F3860" s="445"/>
      <c r="G3860" s="445"/>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6"/>
      <c r="B3861" s="94"/>
      <c r="C3861" s="132" t="s">
        <v>603</v>
      </c>
      <c r="D3861" s="95"/>
      <c r="E3861" s="96"/>
      <c r="F3861" s="97"/>
      <c r="G3861" s="267"/>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8">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8">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8">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8">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8">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8">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8">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8">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8">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8">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8">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8">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8">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8">
        <f t="shared" si="1160"/>
        <v>0</v>
      </c>
    </row>
    <row r="3876" spans="1:7" ht="24" customHeight="1" x14ac:dyDescent="0.2">
      <c r="A3876" s="269"/>
      <c r="D3876" s="88"/>
      <c r="E3876" s="89"/>
      <c r="F3876" s="255" t="s">
        <v>30</v>
      </c>
      <c r="G3876" s="270">
        <f>SUBTOTAL(9,G3862:G3875)</f>
        <v>0</v>
      </c>
    </row>
    <row r="3877" spans="1:7" ht="24" customHeight="1" x14ac:dyDescent="0.2">
      <c r="A3877" s="269"/>
      <c r="C3877" s="98" t="s">
        <v>604</v>
      </c>
      <c r="D3877" s="88"/>
      <c r="E3877" s="89"/>
      <c r="G3877" s="271"/>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8">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8">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8">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8">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8">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8">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8">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8">
        <f t="shared" si="1165"/>
        <v>0</v>
      </c>
    </row>
    <row r="3886" spans="1:7" ht="24" customHeight="1" x14ac:dyDescent="0.2">
      <c r="A3886" s="269"/>
      <c r="D3886" s="88"/>
      <c r="E3886" s="89"/>
      <c r="F3886" s="255" t="s">
        <v>31</v>
      </c>
      <c r="G3886" s="270">
        <f>SUBTOTAL(9,G3878:G3885)</f>
        <v>0</v>
      </c>
    </row>
    <row r="3887" spans="1:7" ht="24" customHeight="1" x14ac:dyDescent="0.2">
      <c r="A3887" s="269"/>
      <c r="C3887" s="98" t="s">
        <v>605</v>
      </c>
      <c r="D3887" s="88"/>
      <c r="E3887" s="89"/>
      <c r="G3887" s="271"/>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8">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8">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8">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8">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8">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8">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8">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8">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8">
        <f t="shared" si="1170"/>
        <v>0</v>
      </c>
    </row>
    <row r="3897" spans="1:7" ht="24" customHeight="1" x14ac:dyDescent="0.2">
      <c r="A3897" s="272"/>
      <c r="B3897" s="88"/>
      <c r="D3897" s="88"/>
      <c r="E3897" s="89"/>
      <c r="F3897" s="255" t="s">
        <v>32</v>
      </c>
      <c r="G3897" s="270">
        <f>SUBTOTAL(9,G3888:G3896)</f>
        <v>0</v>
      </c>
    </row>
    <row r="3898" spans="1:7" ht="24" customHeight="1" x14ac:dyDescent="0.2">
      <c r="A3898" s="273"/>
      <c r="B3898" s="88"/>
      <c r="D3898" s="88"/>
      <c r="E3898" s="89"/>
      <c r="G3898" s="271"/>
    </row>
    <row r="3899" spans="1:7" ht="24" customHeight="1" x14ac:dyDescent="0.2">
      <c r="A3899" s="274" t="str">
        <f>B3857</f>
        <v>10.2.3</v>
      </c>
      <c r="B3899" s="275" t="str">
        <f>C3857</f>
        <v>V9</v>
      </c>
      <c r="C3899" s="95"/>
      <c r="D3899" s="95" t="s">
        <v>33</v>
      </c>
      <c r="E3899" s="96"/>
      <c r="F3899" s="277" t="s">
        <v>34</v>
      </c>
      <c r="G3899" s="276">
        <f>SUBTOTAL(9,G3862:G3898)</f>
        <v>0</v>
      </c>
    </row>
    <row r="3901" spans="1:7" ht="24" customHeight="1" x14ac:dyDescent="0.2">
      <c r="A3901" s="256" t="s">
        <v>36</v>
      </c>
      <c r="B3901" s="257"/>
      <c r="C3901" s="257"/>
      <c r="D3901" s="257"/>
      <c r="E3901" s="257"/>
      <c r="F3901" s="257"/>
      <c r="G3901" s="258"/>
    </row>
    <row r="3902" spans="1:7" ht="24" customHeight="1" x14ac:dyDescent="0.2">
      <c r="A3902" s="259" t="s">
        <v>601</v>
      </c>
      <c r="B3902" s="84" t="str">
        <f>Comitente</f>
        <v>SUBSECRETARIA DE ARQUITECTURA</v>
      </c>
      <c r="C3902" s="80"/>
      <c r="D3902" s="85"/>
      <c r="E3902" s="85"/>
      <c r="F3902" s="86"/>
      <c r="G3902" s="260"/>
    </row>
    <row r="3903" spans="1:7" ht="24" customHeight="1" x14ac:dyDescent="0.2">
      <c r="A3903" s="259" t="s">
        <v>602</v>
      </c>
      <c r="B3903" s="84">
        <f>Contratista</f>
        <v>0</v>
      </c>
      <c r="C3903" s="81"/>
      <c r="D3903" s="81"/>
      <c r="E3903" s="81"/>
      <c r="F3903" s="87"/>
      <c r="G3903" s="261"/>
    </row>
    <row r="3904" spans="1:7" ht="24" customHeight="1" x14ac:dyDescent="0.2">
      <c r="A3904" s="259" t="s">
        <v>23</v>
      </c>
      <c r="B3904" s="84" t="str">
        <f>Obra</f>
        <v>Creacion Primaria Bº Cruce de los Andes</v>
      </c>
      <c r="C3904" s="81"/>
      <c r="D3904" s="81"/>
      <c r="E3904" s="81"/>
      <c r="F3904" s="87" t="s">
        <v>37</v>
      </c>
      <c r="G3904" s="262">
        <f>Fecha_Base</f>
        <v>0</v>
      </c>
    </row>
    <row r="3905" spans="1:123" ht="24" customHeight="1" x14ac:dyDescent="0.2">
      <c r="A3905" s="263" t="s">
        <v>600</v>
      </c>
      <c r="B3905" s="82" t="str">
        <f>Ubicación</f>
        <v>Pocito</v>
      </c>
      <c r="C3905" s="82"/>
      <c r="D3905" s="88"/>
      <c r="E3905" s="89"/>
      <c r="G3905" s="264"/>
    </row>
    <row r="3906" spans="1:123" ht="24" customHeight="1" x14ac:dyDescent="0.2">
      <c r="A3906" s="263" t="s">
        <v>38</v>
      </c>
      <c r="B3906" s="91">
        <f>IFERROR(VALUE(LEFT(B3907,FIND(".",B3907)-1)),"")</f>
        <v>10</v>
      </c>
      <c r="C3906" s="83" t="str">
        <f>IFERROR(VLOOKUP(B3906,Tabla_CyP,2,FALSE),"")</f>
        <v xml:space="preserve"> CARPINTERÍAS</v>
      </c>
      <c r="E3906" s="89"/>
      <c r="G3906" s="264"/>
    </row>
    <row r="3907" spans="1:123" ht="24" customHeight="1" x14ac:dyDescent="0.2">
      <c r="A3907" s="263" t="s">
        <v>24</v>
      </c>
      <c r="B3907" s="92" t="str">
        <f>IFERROR(VLOOKUP(COUNTIF($A$1:A3907,"ANALISIS DE PRECIOS"),Tabla_NumeroItem,2,FALSE),"")</f>
        <v>10.4</v>
      </c>
      <c r="C3907" s="83" t="str">
        <f>IFERROR(VLOOKUP(B3907,Tabla_CyP,2,FALSE),"")</f>
        <v>Muebles fijos</v>
      </c>
      <c r="D3907" s="88"/>
      <c r="E3907" s="89"/>
      <c r="F3907" s="87" t="s">
        <v>25</v>
      </c>
      <c r="G3907" s="265" t="str">
        <f>IFERROR(VLOOKUP(B3907,Tabla_CyP,4,FALSE),"")</f>
        <v>m2</v>
      </c>
    </row>
    <row r="3908" spans="1:123" ht="24" customHeight="1" x14ac:dyDescent="0.2">
      <c r="A3908" s="263"/>
      <c r="B3908" s="82"/>
      <c r="D3908" s="88"/>
      <c r="E3908" s="89"/>
      <c r="G3908" s="264"/>
    </row>
    <row r="3909" spans="1:123" ht="24" customHeight="1" x14ac:dyDescent="0.2">
      <c r="A3909" s="450" t="s">
        <v>506</v>
      </c>
      <c r="B3909" s="451"/>
      <c r="C3909" s="448" t="s">
        <v>0</v>
      </c>
      <c r="D3909" s="448" t="s">
        <v>26</v>
      </c>
      <c r="E3909" s="446" t="s">
        <v>27</v>
      </c>
      <c r="F3909" s="444" t="s">
        <v>28</v>
      </c>
      <c r="G3909" s="444" t="s">
        <v>29</v>
      </c>
    </row>
    <row r="3910" spans="1:123" s="88" customFormat="1" ht="24" customHeight="1" x14ac:dyDescent="0.2">
      <c r="A3910" s="93" t="s">
        <v>507</v>
      </c>
      <c r="B3910" s="93" t="s">
        <v>508</v>
      </c>
      <c r="C3910" s="449"/>
      <c r="D3910" s="449"/>
      <c r="E3910" s="447"/>
      <c r="F3910" s="445"/>
      <c r="G3910" s="445"/>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6"/>
      <c r="B3911" s="94"/>
      <c r="C3911" s="132" t="s">
        <v>603</v>
      </c>
      <c r="D3911" s="95"/>
      <c r="E3911" s="96"/>
      <c r="F3911" s="97"/>
      <c r="G3911" s="267"/>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8">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8">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8">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8">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8">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8">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8">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8">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8">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8">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8">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8">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8">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8">
        <f t="shared" si="1175"/>
        <v>0</v>
      </c>
    </row>
    <row r="3926" spans="1:7" ht="24" customHeight="1" x14ac:dyDescent="0.2">
      <c r="A3926" s="269"/>
      <c r="D3926" s="88"/>
      <c r="E3926" s="89"/>
      <c r="F3926" s="255" t="s">
        <v>30</v>
      </c>
      <c r="G3926" s="270">
        <f>SUBTOTAL(9,G3912:G3925)</f>
        <v>0</v>
      </c>
    </row>
    <row r="3927" spans="1:7" ht="24" customHeight="1" x14ac:dyDescent="0.2">
      <c r="A3927" s="269"/>
      <c r="C3927" s="98" t="s">
        <v>604</v>
      </c>
      <c r="D3927" s="88"/>
      <c r="E3927" s="89"/>
      <c r="G3927" s="271"/>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8">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8">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8">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8">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8">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8">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8">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8">
        <f t="shared" si="1180"/>
        <v>0</v>
      </c>
    </row>
    <row r="3936" spans="1:7" ht="24" customHeight="1" x14ac:dyDescent="0.2">
      <c r="A3936" s="269"/>
      <c r="D3936" s="88"/>
      <c r="E3936" s="89"/>
      <c r="F3936" s="255" t="s">
        <v>31</v>
      </c>
      <c r="G3936" s="270">
        <f>SUBTOTAL(9,G3928:G3935)</f>
        <v>0</v>
      </c>
    </row>
    <row r="3937" spans="1:7" ht="24" customHeight="1" x14ac:dyDescent="0.2">
      <c r="A3937" s="269"/>
      <c r="C3937" s="98" t="s">
        <v>605</v>
      </c>
      <c r="D3937" s="88"/>
      <c r="E3937" s="89"/>
      <c r="G3937" s="271"/>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8">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8">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8">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8">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8">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8">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8">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8">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8">
        <f t="shared" si="1185"/>
        <v>0</v>
      </c>
    </row>
    <row r="3947" spans="1:7" ht="24" customHeight="1" x14ac:dyDescent="0.2">
      <c r="A3947" s="272"/>
      <c r="B3947" s="88"/>
      <c r="D3947" s="88"/>
      <c r="E3947" s="89"/>
      <c r="F3947" s="255" t="s">
        <v>32</v>
      </c>
      <c r="G3947" s="270">
        <f>SUBTOTAL(9,G3938:G3946)</f>
        <v>0</v>
      </c>
    </row>
    <row r="3948" spans="1:7" ht="24" customHeight="1" x14ac:dyDescent="0.2">
      <c r="A3948" s="273"/>
      <c r="B3948" s="88"/>
      <c r="D3948" s="88"/>
      <c r="E3948" s="89"/>
      <c r="G3948" s="271"/>
    </row>
    <row r="3949" spans="1:7" ht="24" customHeight="1" x14ac:dyDescent="0.2">
      <c r="A3949" s="274" t="str">
        <f>B3907</f>
        <v>10.4</v>
      </c>
      <c r="B3949" s="275" t="str">
        <f>C3907</f>
        <v>Muebles fijos</v>
      </c>
      <c r="C3949" s="95"/>
      <c r="D3949" s="95" t="s">
        <v>33</v>
      </c>
      <c r="E3949" s="96"/>
      <c r="F3949" s="277" t="s">
        <v>34</v>
      </c>
      <c r="G3949" s="276">
        <f>SUBTOTAL(9,G3912:G3948)</f>
        <v>0</v>
      </c>
    </row>
    <row r="3951" spans="1:7" ht="24" customHeight="1" x14ac:dyDescent="0.2">
      <c r="A3951" s="256" t="s">
        <v>36</v>
      </c>
      <c r="B3951" s="257"/>
      <c r="C3951" s="257"/>
      <c r="D3951" s="257"/>
      <c r="E3951" s="257"/>
      <c r="F3951" s="257"/>
      <c r="G3951" s="258"/>
    </row>
    <row r="3952" spans="1:7" ht="24" customHeight="1" x14ac:dyDescent="0.2">
      <c r="A3952" s="259" t="s">
        <v>601</v>
      </c>
      <c r="B3952" s="84" t="str">
        <f>Comitente</f>
        <v>SUBSECRETARIA DE ARQUITECTURA</v>
      </c>
      <c r="C3952" s="80"/>
      <c r="D3952" s="85"/>
      <c r="E3952" s="85"/>
      <c r="F3952" s="86"/>
      <c r="G3952" s="260"/>
    </row>
    <row r="3953" spans="1:123" ht="24" customHeight="1" x14ac:dyDescent="0.2">
      <c r="A3953" s="259" t="s">
        <v>602</v>
      </c>
      <c r="B3953" s="84">
        <f>Contratista</f>
        <v>0</v>
      </c>
      <c r="C3953" s="81"/>
      <c r="D3953" s="81"/>
      <c r="E3953" s="81"/>
      <c r="F3953" s="87"/>
      <c r="G3953" s="261"/>
    </row>
    <row r="3954" spans="1:123" ht="24" customHeight="1" x14ac:dyDescent="0.2">
      <c r="A3954" s="259" t="s">
        <v>23</v>
      </c>
      <c r="B3954" s="84" t="str">
        <f>Obra</f>
        <v>Creacion Primaria Bº Cruce de los Andes</v>
      </c>
      <c r="C3954" s="81"/>
      <c r="D3954" s="81"/>
      <c r="E3954" s="81"/>
      <c r="F3954" s="87" t="s">
        <v>37</v>
      </c>
      <c r="G3954" s="262">
        <f>Fecha_Base</f>
        <v>0</v>
      </c>
    </row>
    <row r="3955" spans="1:123" ht="24" customHeight="1" x14ac:dyDescent="0.2">
      <c r="A3955" s="263" t="s">
        <v>600</v>
      </c>
      <c r="B3955" s="82" t="str">
        <f>Ubicación</f>
        <v>Pocito</v>
      </c>
      <c r="C3955" s="82"/>
      <c r="D3955" s="88"/>
      <c r="E3955" s="89"/>
      <c r="G3955" s="264"/>
    </row>
    <row r="3956" spans="1:123" ht="24" customHeight="1" x14ac:dyDescent="0.2">
      <c r="A3956" s="263" t="s">
        <v>38</v>
      </c>
      <c r="B3956" s="91">
        <f>IFERROR(VALUE(LEFT(B3957,FIND(".",B3957)-1)),"")</f>
        <v>11</v>
      </c>
      <c r="C3956" s="83" t="str">
        <f>IFERROR(VLOOKUP(B3956,Tabla_CyP,2,FALSE),"")</f>
        <v xml:space="preserve"> INSTALACIÓN ELÉCTRICA</v>
      </c>
      <c r="E3956" s="89"/>
      <c r="G3956" s="264"/>
    </row>
    <row r="3957" spans="1:123" ht="24" customHeight="1" x14ac:dyDescent="0.2">
      <c r="A3957" s="263" t="s">
        <v>24</v>
      </c>
      <c r="B3957" s="92" t="str">
        <f>IFERROR(VLOOKUP(COUNTIF($A$1:A3957,"ANALISIS DE PRECIOS"),Tabla_NumeroItem,2,FALSE),"")</f>
        <v>11.1.1</v>
      </c>
      <c r="C3957" s="83" t="str">
        <f>IFERROR(VLOOKUP(B3957,Tabla_CyP,2,FALSE),"")</f>
        <v>Bomba centrifuga 1HP</v>
      </c>
      <c r="D3957" s="88"/>
      <c r="E3957" s="89"/>
      <c r="F3957" s="87" t="s">
        <v>25</v>
      </c>
      <c r="G3957" s="265" t="str">
        <f>IFERROR(VLOOKUP(B3957,Tabla_CyP,4,FALSE),"")</f>
        <v>Un</v>
      </c>
    </row>
    <row r="3958" spans="1:123" ht="24" customHeight="1" x14ac:dyDescent="0.2">
      <c r="A3958" s="263"/>
      <c r="B3958" s="82"/>
      <c r="D3958" s="88"/>
      <c r="E3958" s="89"/>
      <c r="G3958" s="264"/>
    </row>
    <row r="3959" spans="1:123" ht="24" customHeight="1" x14ac:dyDescent="0.2">
      <c r="A3959" s="450" t="s">
        <v>506</v>
      </c>
      <c r="B3959" s="451"/>
      <c r="C3959" s="448" t="s">
        <v>0</v>
      </c>
      <c r="D3959" s="448" t="s">
        <v>26</v>
      </c>
      <c r="E3959" s="446" t="s">
        <v>27</v>
      </c>
      <c r="F3959" s="444" t="s">
        <v>28</v>
      </c>
      <c r="G3959" s="444" t="s">
        <v>29</v>
      </c>
    </row>
    <row r="3960" spans="1:123" s="88" customFormat="1" ht="24" customHeight="1" x14ac:dyDescent="0.2">
      <c r="A3960" s="93" t="s">
        <v>507</v>
      </c>
      <c r="B3960" s="93" t="s">
        <v>508</v>
      </c>
      <c r="C3960" s="449"/>
      <c r="D3960" s="449"/>
      <c r="E3960" s="447"/>
      <c r="F3960" s="445"/>
      <c r="G3960" s="445"/>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6"/>
      <c r="B3961" s="94"/>
      <c r="C3961" s="132" t="s">
        <v>603</v>
      </c>
      <c r="D3961" s="95"/>
      <c r="E3961" s="96"/>
      <c r="F3961" s="97"/>
      <c r="G3961" s="267"/>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8">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8">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8">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8">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8">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8">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8">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8">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8">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8">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8">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8">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8">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8">
        <f t="shared" si="1190"/>
        <v>0</v>
      </c>
    </row>
    <row r="3976" spans="1:7" ht="24" customHeight="1" x14ac:dyDescent="0.2">
      <c r="A3976" s="269"/>
      <c r="D3976" s="88"/>
      <c r="E3976" s="89"/>
      <c r="F3976" s="255" t="s">
        <v>30</v>
      </c>
      <c r="G3976" s="270">
        <f>SUBTOTAL(9,G3962:G3975)</f>
        <v>0</v>
      </c>
    </row>
    <row r="3977" spans="1:7" ht="24" customHeight="1" x14ac:dyDescent="0.2">
      <c r="A3977" s="269"/>
      <c r="C3977" s="98" t="s">
        <v>604</v>
      </c>
      <c r="D3977" s="88"/>
      <c r="E3977" s="89"/>
      <c r="G3977" s="271"/>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8">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8">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8">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8">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8">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8">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8">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8">
        <f t="shared" si="1195"/>
        <v>0</v>
      </c>
    </row>
    <row r="3986" spans="1:7" ht="24" customHeight="1" x14ac:dyDescent="0.2">
      <c r="A3986" s="269"/>
      <c r="D3986" s="88"/>
      <c r="E3986" s="89"/>
      <c r="F3986" s="255" t="s">
        <v>31</v>
      </c>
      <c r="G3986" s="270">
        <f>SUBTOTAL(9,G3978:G3985)</f>
        <v>0</v>
      </c>
    </row>
    <row r="3987" spans="1:7" ht="24" customHeight="1" x14ac:dyDescent="0.2">
      <c r="A3987" s="269"/>
      <c r="C3987" s="98" t="s">
        <v>605</v>
      </c>
      <c r="D3987" s="88"/>
      <c r="E3987" s="89"/>
      <c r="G3987" s="271"/>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8">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8">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8">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8">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8">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8">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8">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8">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8">
        <f t="shared" si="1200"/>
        <v>0</v>
      </c>
    </row>
    <row r="3997" spans="1:7" ht="24" customHeight="1" x14ac:dyDescent="0.2">
      <c r="A3997" s="272"/>
      <c r="B3997" s="88"/>
      <c r="D3997" s="88"/>
      <c r="E3997" s="89"/>
      <c r="F3997" s="255" t="s">
        <v>32</v>
      </c>
      <c r="G3997" s="270">
        <f>SUBTOTAL(9,G3988:G3996)</f>
        <v>0</v>
      </c>
    </row>
    <row r="3998" spans="1:7" ht="24" customHeight="1" x14ac:dyDescent="0.2">
      <c r="A3998" s="273"/>
      <c r="B3998" s="88"/>
      <c r="D3998" s="88"/>
      <c r="E3998" s="89"/>
      <c r="G3998" s="271"/>
    </row>
    <row r="3999" spans="1:7" ht="24" customHeight="1" x14ac:dyDescent="0.2">
      <c r="A3999" s="274" t="str">
        <f>B3957</f>
        <v>11.1.1</v>
      </c>
      <c r="B3999" s="275" t="str">
        <f>C3957</f>
        <v>Bomba centrifuga 1HP</v>
      </c>
      <c r="C3999" s="95"/>
      <c r="D3999" s="95" t="s">
        <v>33</v>
      </c>
      <c r="E3999" s="96"/>
      <c r="F3999" s="277" t="s">
        <v>34</v>
      </c>
      <c r="G3999" s="276">
        <f>SUBTOTAL(9,G3962:G3998)</f>
        <v>0</v>
      </c>
    </row>
    <row r="4001" spans="1:123" ht="24" customHeight="1" x14ac:dyDescent="0.2">
      <c r="A4001" s="256" t="s">
        <v>36</v>
      </c>
      <c r="B4001" s="257"/>
      <c r="C4001" s="257"/>
      <c r="D4001" s="257"/>
      <c r="E4001" s="257"/>
      <c r="F4001" s="257"/>
      <c r="G4001" s="258"/>
    </row>
    <row r="4002" spans="1:123" ht="24" customHeight="1" x14ac:dyDescent="0.2">
      <c r="A4002" s="259" t="s">
        <v>601</v>
      </c>
      <c r="B4002" s="84" t="str">
        <f>Comitente</f>
        <v>SUBSECRETARIA DE ARQUITECTURA</v>
      </c>
      <c r="C4002" s="80"/>
      <c r="D4002" s="85"/>
      <c r="E4002" s="85"/>
      <c r="F4002" s="86"/>
      <c r="G4002" s="260"/>
    </row>
    <row r="4003" spans="1:123" ht="24" customHeight="1" x14ac:dyDescent="0.2">
      <c r="A4003" s="259" t="s">
        <v>602</v>
      </c>
      <c r="B4003" s="84">
        <f>Contratista</f>
        <v>0</v>
      </c>
      <c r="C4003" s="81"/>
      <c r="D4003" s="81"/>
      <c r="E4003" s="81"/>
      <c r="F4003" s="87"/>
      <c r="G4003" s="261"/>
    </row>
    <row r="4004" spans="1:123" ht="24" customHeight="1" x14ac:dyDescent="0.2">
      <c r="A4004" s="259" t="s">
        <v>23</v>
      </c>
      <c r="B4004" s="84" t="str">
        <f>Obra</f>
        <v>Creacion Primaria Bº Cruce de los Andes</v>
      </c>
      <c r="C4004" s="81"/>
      <c r="D4004" s="81"/>
      <c r="E4004" s="81"/>
      <c r="F4004" s="87" t="s">
        <v>37</v>
      </c>
      <c r="G4004" s="262">
        <f>Fecha_Base</f>
        <v>0</v>
      </c>
    </row>
    <row r="4005" spans="1:123" ht="24" customHeight="1" x14ac:dyDescent="0.2">
      <c r="A4005" s="263" t="s">
        <v>600</v>
      </c>
      <c r="B4005" s="82" t="str">
        <f>Ubicación</f>
        <v>Pocito</v>
      </c>
      <c r="C4005" s="82"/>
      <c r="D4005" s="88"/>
      <c r="E4005" s="89"/>
      <c r="G4005" s="264"/>
    </row>
    <row r="4006" spans="1:123" ht="24" customHeight="1" x14ac:dyDescent="0.2">
      <c r="A4006" s="263" t="s">
        <v>38</v>
      </c>
      <c r="B4006" s="91">
        <f>IFERROR(VALUE(LEFT(B4007,FIND(".",B4007)-1)),"")</f>
        <v>11</v>
      </c>
      <c r="C4006" s="83" t="str">
        <f>IFERROR(VLOOKUP(B4006,Tabla_CyP,2,FALSE),"")</f>
        <v xml:space="preserve"> INSTALACIÓN ELÉCTRICA</v>
      </c>
      <c r="E4006" s="89"/>
      <c r="G4006" s="264"/>
    </row>
    <row r="4007" spans="1:123" ht="24" customHeight="1" x14ac:dyDescent="0.2">
      <c r="A4007" s="263" t="s">
        <v>24</v>
      </c>
      <c r="B4007" s="92" t="str">
        <f>IFERROR(VLOOKUP(COUNTIF($A$1:A4007,"ANALISIS DE PRECIOS"),Tabla_NumeroItem,2,FALSE),"")</f>
        <v>11.2.1</v>
      </c>
      <c r="C4007" s="83" t="str">
        <f>IFERROR(VLOOKUP(B4007,Tabla_CyP,2,FALSE),"")</f>
        <v>Lave 1 pto Jeluz</v>
      </c>
      <c r="D4007" s="88"/>
      <c r="E4007" s="89"/>
      <c r="F4007" s="87" t="s">
        <v>25</v>
      </c>
      <c r="G4007" s="265" t="str">
        <f>IFERROR(VLOOKUP(B4007,Tabla_CyP,4,FALSE),"")</f>
        <v>Un</v>
      </c>
    </row>
    <row r="4008" spans="1:123" ht="24" customHeight="1" x14ac:dyDescent="0.2">
      <c r="A4008" s="263"/>
      <c r="B4008" s="82"/>
      <c r="D4008" s="88"/>
      <c r="E4008" s="89"/>
      <c r="G4008" s="264"/>
    </row>
    <row r="4009" spans="1:123" ht="24" customHeight="1" x14ac:dyDescent="0.2">
      <c r="A4009" s="450" t="s">
        <v>506</v>
      </c>
      <c r="B4009" s="451"/>
      <c r="C4009" s="448" t="s">
        <v>0</v>
      </c>
      <c r="D4009" s="448" t="s">
        <v>26</v>
      </c>
      <c r="E4009" s="446" t="s">
        <v>27</v>
      </c>
      <c r="F4009" s="444" t="s">
        <v>28</v>
      </c>
      <c r="G4009" s="444" t="s">
        <v>29</v>
      </c>
    </row>
    <row r="4010" spans="1:123" s="88" customFormat="1" ht="24" customHeight="1" x14ac:dyDescent="0.2">
      <c r="A4010" s="93" t="s">
        <v>507</v>
      </c>
      <c r="B4010" s="93" t="s">
        <v>508</v>
      </c>
      <c r="C4010" s="449"/>
      <c r="D4010" s="449"/>
      <c r="E4010" s="447"/>
      <c r="F4010" s="445"/>
      <c r="G4010" s="445"/>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6"/>
      <c r="B4011" s="94"/>
      <c r="C4011" s="132" t="s">
        <v>603</v>
      </c>
      <c r="D4011" s="95"/>
      <c r="E4011" s="96"/>
      <c r="F4011" s="97"/>
      <c r="G4011" s="267"/>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8">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8">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8">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8">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8">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8">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8">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8">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8">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8">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8">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8">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8">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8">
        <f t="shared" si="1205"/>
        <v>0</v>
      </c>
    </row>
    <row r="4026" spans="1:7" ht="24" customHeight="1" x14ac:dyDescent="0.2">
      <c r="A4026" s="269"/>
      <c r="D4026" s="88"/>
      <c r="E4026" s="89"/>
      <c r="F4026" s="255" t="s">
        <v>30</v>
      </c>
      <c r="G4026" s="270">
        <f>SUBTOTAL(9,G4012:G4025)</f>
        <v>0</v>
      </c>
    </row>
    <row r="4027" spans="1:7" ht="24" customHeight="1" x14ac:dyDescent="0.2">
      <c r="A4027" s="269"/>
      <c r="C4027" s="98" t="s">
        <v>604</v>
      </c>
      <c r="D4027" s="88"/>
      <c r="E4027" s="89"/>
      <c r="G4027" s="271"/>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8">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8">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8">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8">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8">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8">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8">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8">
        <f t="shared" si="1210"/>
        <v>0</v>
      </c>
    </row>
    <row r="4036" spans="1:7" ht="24" customHeight="1" x14ac:dyDescent="0.2">
      <c r="A4036" s="269"/>
      <c r="D4036" s="88"/>
      <c r="E4036" s="89"/>
      <c r="F4036" s="255" t="s">
        <v>31</v>
      </c>
      <c r="G4036" s="270">
        <f>SUBTOTAL(9,G4028:G4035)</f>
        <v>0</v>
      </c>
    </row>
    <row r="4037" spans="1:7" ht="24" customHeight="1" x14ac:dyDescent="0.2">
      <c r="A4037" s="269"/>
      <c r="C4037" s="98" t="s">
        <v>605</v>
      </c>
      <c r="D4037" s="88"/>
      <c r="E4037" s="89"/>
      <c r="G4037" s="271"/>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8">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8">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8">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8">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8">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8">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8">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8">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8">
        <f t="shared" si="1215"/>
        <v>0</v>
      </c>
    </row>
    <row r="4047" spans="1:7" ht="24" customHeight="1" x14ac:dyDescent="0.2">
      <c r="A4047" s="272"/>
      <c r="B4047" s="88"/>
      <c r="D4047" s="88"/>
      <c r="E4047" s="89"/>
      <c r="F4047" s="255" t="s">
        <v>32</v>
      </c>
      <c r="G4047" s="270">
        <f>SUBTOTAL(9,G4038:G4046)</f>
        <v>0</v>
      </c>
    </row>
    <row r="4048" spans="1:7" ht="24" customHeight="1" x14ac:dyDescent="0.2">
      <c r="A4048" s="273"/>
      <c r="B4048" s="88"/>
      <c r="D4048" s="88"/>
      <c r="E4048" s="89"/>
      <c r="G4048" s="271"/>
    </row>
    <row r="4049" spans="1:123" ht="24" customHeight="1" x14ac:dyDescent="0.2">
      <c r="A4049" s="274" t="str">
        <f>B4007</f>
        <v>11.2.1</v>
      </c>
      <c r="B4049" s="275" t="str">
        <f>C4007</f>
        <v>Lave 1 pto Jeluz</v>
      </c>
      <c r="C4049" s="95"/>
      <c r="D4049" s="95" t="s">
        <v>33</v>
      </c>
      <c r="E4049" s="96"/>
      <c r="F4049" s="277" t="s">
        <v>34</v>
      </c>
      <c r="G4049" s="276">
        <f>SUBTOTAL(9,G4012:G4048)</f>
        <v>0</v>
      </c>
    </row>
    <row r="4051" spans="1:123" ht="24" customHeight="1" x14ac:dyDescent="0.2">
      <c r="A4051" s="256" t="s">
        <v>36</v>
      </c>
      <c r="B4051" s="257"/>
      <c r="C4051" s="257"/>
      <c r="D4051" s="257"/>
      <c r="E4051" s="257"/>
      <c r="F4051" s="257"/>
      <c r="G4051" s="258"/>
    </row>
    <row r="4052" spans="1:123" ht="24" customHeight="1" x14ac:dyDescent="0.2">
      <c r="A4052" s="259" t="s">
        <v>601</v>
      </c>
      <c r="B4052" s="84" t="str">
        <f>Comitente</f>
        <v>SUBSECRETARIA DE ARQUITECTURA</v>
      </c>
      <c r="C4052" s="80"/>
      <c r="D4052" s="85"/>
      <c r="E4052" s="85"/>
      <c r="F4052" s="86"/>
      <c r="G4052" s="260"/>
    </row>
    <row r="4053" spans="1:123" ht="24" customHeight="1" x14ac:dyDescent="0.2">
      <c r="A4053" s="259" t="s">
        <v>602</v>
      </c>
      <c r="B4053" s="84">
        <f>Contratista</f>
        <v>0</v>
      </c>
      <c r="C4053" s="81"/>
      <c r="D4053" s="81"/>
      <c r="E4053" s="81"/>
      <c r="F4053" s="87"/>
      <c r="G4053" s="261"/>
    </row>
    <row r="4054" spans="1:123" ht="24" customHeight="1" x14ac:dyDescent="0.2">
      <c r="A4054" s="259" t="s">
        <v>23</v>
      </c>
      <c r="B4054" s="84" t="str">
        <f>Obra</f>
        <v>Creacion Primaria Bº Cruce de los Andes</v>
      </c>
      <c r="C4054" s="81"/>
      <c r="D4054" s="81"/>
      <c r="E4054" s="81"/>
      <c r="F4054" s="87" t="s">
        <v>37</v>
      </c>
      <c r="G4054" s="262">
        <f>Fecha_Base</f>
        <v>0</v>
      </c>
    </row>
    <row r="4055" spans="1:123" ht="24" customHeight="1" x14ac:dyDescent="0.2">
      <c r="A4055" s="263" t="s">
        <v>600</v>
      </c>
      <c r="B4055" s="82" t="str">
        <f>Ubicación</f>
        <v>Pocito</v>
      </c>
      <c r="C4055" s="82"/>
      <c r="D4055" s="88"/>
      <c r="E4055" s="89"/>
      <c r="G4055" s="264"/>
    </row>
    <row r="4056" spans="1:123" ht="24" customHeight="1" x14ac:dyDescent="0.2">
      <c r="A4056" s="263" t="s">
        <v>38</v>
      </c>
      <c r="B4056" s="91">
        <f>IFERROR(VALUE(LEFT(B4057,FIND(".",B4057)-1)),"")</f>
        <v>11</v>
      </c>
      <c r="C4056" s="83" t="str">
        <f>IFERROR(VLOOKUP(B4056,Tabla_CyP,2,FALSE),"")</f>
        <v xml:space="preserve"> INSTALACIÓN ELÉCTRICA</v>
      </c>
      <c r="E4056" s="89"/>
      <c r="G4056" s="264"/>
    </row>
    <row r="4057" spans="1:123" ht="24" customHeight="1" x14ac:dyDescent="0.2">
      <c r="A4057" s="263" t="s">
        <v>24</v>
      </c>
      <c r="B4057" s="92" t="str">
        <f>IFERROR(VLOOKUP(COUNTIF($A$1:A4057,"ANALISIS DE PRECIOS"),Tabla_NumeroItem,2,FALSE),"")</f>
        <v>11.2.2</v>
      </c>
      <c r="C4057" s="83" t="str">
        <f>IFERROR(VLOOKUP(B4057,Tabla_CyP,2,FALSE),"")</f>
        <v>Llave de combinacion</v>
      </c>
      <c r="D4057" s="88"/>
      <c r="E4057" s="89"/>
      <c r="F4057" s="87" t="s">
        <v>25</v>
      </c>
      <c r="G4057" s="265" t="str">
        <f>IFERROR(VLOOKUP(B4057,Tabla_CyP,4,FALSE),"")</f>
        <v>Un</v>
      </c>
    </row>
    <row r="4058" spans="1:123" ht="24" customHeight="1" x14ac:dyDescent="0.2">
      <c r="A4058" s="263"/>
      <c r="B4058" s="82"/>
      <c r="D4058" s="88"/>
      <c r="E4058" s="89"/>
      <c r="G4058" s="264"/>
    </row>
    <row r="4059" spans="1:123" ht="24" customHeight="1" x14ac:dyDescent="0.2">
      <c r="A4059" s="450" t="s">
        <v>506</v>
      </c>
      <c r="B4059" s="451"/>
      <c r="C4059" s="448" t="s">
        <v>0</v>
      </c>
      <c r="D4059" s="448" t="s">
        <v>26</v>
      </c>
      <c r="E4059" s="446" t="s">
        <v>27</v>
      </c>
      <c r="F4059" s="444" t="s">
        <v>28</v>
      </c>
      <c r="G4059" s="444" t="s">
        <v>29</v>
      </c>
    </row>
    <row r="4060" spans="1:123" s="88" customFormat="1" ht="24" customHeight="1" x14ac:dyDescent="0.2">
      <c r="A4060" s="93" t="s">
        <v>507</v>
      </c>
      <c r="B4060" s="93" t="s">
        <v>508</v>
      </c>
      <c r="C4060" s="449"/>
      <c r="D4060" s="449"/>
      <c r="E4060" s="447"/>
      <c r="F4060" s="445"/>
      <c r="G4060" s="445"/>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6"/>
      <c r="B4061" s="94"/>
      <c r="C4061" s="132" t="s">
        <v>603</v>
      </c>
      <c r="D4061" s="95"/>
      <c r="E4061" s="96"/>
      <c r="F4061" s="97"/>
      <c r="G4061" s="267"/>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8">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8">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8">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8">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8">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8">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8">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8">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8">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8">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8">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8">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8">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8">
        <f t="shared" si="1220"/>
        <v>0</v>
      </c>
    </row>
    <row r="4076" spans="1:7" ht="24" customHeight="1" x14ac:dyDescent="0.2">
      <c r="A4076" s="269"/>
      <c r="D4076" s="88"/>
      <c r="E4076" s="89"/>
      <c r="F4076" s="255" t="s">
        <v>30</v>
      </c>
      <c r="G4076" s="270">
        <f>SUBTOTAL(9,G4062:G4075)</f>
        <v>0</v>
      </c>
    </row>
    <row r="4077" spans="1:7" ht="24" customHeight="1" x14ac:dyDescent="0.2">
      <c r="A4077" s="269"/>
      <c r="C4077" s="98" t="s">
        <v>604</v>
      </c>
      <c r="D4077" s="88"/>
      <c r="E4077" s="89"/>
      <c r="G4077" s="271"/>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8">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8">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8">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8">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8">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8">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8">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8">
        <f t="shared" si="1225"/>
        <v>0</v>
      </c>
    </row>
    <row r="4086" spans="1:7" ht="24" customHeight="1" x14ac:dyDescent="0.2">
      <c r="A4086" s="269"/>
      <c r="D4086" s="88"/>
      <c r="E4086" s="89"/>
      <c r="F4086" s="255" t="s">
        <v>31</v>
      </c>
      <c r="G4086" s="270">
        <f>SUBTOTAL(9,G4078:G4085)</f>
        <v>0</v>
      </c>
    </row>
    <row r="4087" spans="1:7" ht="24" customHeight="1" x14ac:dyDescent="0.2">
      <c r="A4087" s="269"/>
      <c r="C4087" s="98" t="s">
        <v>605</v>
      </c>
      <c r="D4087" s="88"/>
      <c r="E4087" s="89"/>
      <c r="G4087" s="271"/>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8">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8">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8">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8">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8">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8">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8">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8">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8">
        <f t="shared" si="1230"/>
        <v>0</v>
      </c>
    </row>
    <row r="4097" spans="1:123" ht="24" customHeight="1" x14ac:dyDescent="0.2">
      <c r="A4097" s="272"/>
      <c r="B4097" s="88"/>
      <c r="D4097" s="88"/>
      <c r="E4097" s="89"/>
      <c r="F4097" s="255" t="s">
        <v>32</v>
      </c>
      <c r="G4097" s="270">
        <f>SUBTOTAL(9,G4088:G4096)</f>
        <v>0</v>
      </c>
    </row>
    <row r="4098" spans="1:123" ht="24" customHeight="1" x14ac:dyDescent="0.2">
      <c r="A4098" s="273"/>
      <c r="B4098" s="88"/>
      <c r="D4098" s="88"/>
      <c r="E4098" s="89"/>
      <c r="G4098" s="271"/>
    </row>
    <row r="4099" spans="1:123" ht="24" customHeight="1" x14ac:dyDescent="0.2">
      <c r="A4099" s="274" t="str">
        <f>B4057</f>
        <v>11.2.2</v>
      </c>
      <c r="B4099" s="275" t="str">
        <f>C4057</f>
        <v>Llave de combinacion</v>
      </c>
      <c r="C4099" s="95"/>
      <c r="D4099" s="95" t="s">
        <v>33</v>
      </c>
      <c r="E4099" s="96"/>
      <c r="F4099" s="277" t="s">
        <v>34</v>
      </c>
      <c r="G4099" s="276">
        <f>SUBTOTAL(9,G4062:G4098)</f>
        <v>0</v>
      </c>
    </row>
    <row r="4101" spans="1:123" ht="24" customHeight="1" x14ac:dyDescent="0.2">
      <c r="A4101" s="256" t="s">
        <v>36</v>
      </c>
      <c r="B4101" s="257"/>
      <c r="C4101" s="257"/>
      <c r="D4101" s="257"/>
      <c r="E4101" s="257"/>
      <c r="F4101" s="257"/>
      <c r="G4101" s="258"/>
    </row>
    <row r="4102" spans="1:123" ht="24" customHeight="1" x14ac:dyDescent="0.2">
      <c r="A4102" s="259" t="s">
        <v>601</v>
      </c>
      <c r="B4102" s="84" t="str">
        <f>Comitente</f>
        <v>SUBSECRETARIA DE ARQUITECTURA</v>
      </c>
      <c r="C4102" s="80"/>
      <c r="D4102" s="85"/>
      <c r="E4102" s="85"/>
      <c r="F4102" s="86"/>
      <c r="G4102" s="260"/>
    </row>
    <row r="4103" spans="1:123" ht="24" customHeight="1" x14ac:dyDescent="0.2">
      <c r="A4103" s="259" t="s">
        <v>602</v>
      </c>
      <c r="B4103" s="84">
        <f>Contratista</f>
        <v>0</v>
      </c>
      <c r="C4103" s="81"/>
      <c r="D4103" s="81"/>
      <c r="E4103" s="81"/>
      <c r="F4103" s="87"/>
      <c r="G4103" s="261"/>
    </row>
    <row r="4104" spans="1:123" ht="24" customHeight="1" x14ac:dyDescent="0.2">
      <c r="A4104" s="259" t="s">
        <v>23</v>
      </c>
      <c r="B4104" s="84" t="str">
        <f>Obra</f>
        <v>Creacion Primaria Bº Cruce de los Andes</v>
      </c>
      <c r="C4104" s="81"/>
      <c r="D4104" s="81"/>
      <c r="E4104" s="81"/>
      <c r="F4104" s="87" t="s">
        <v>37</v>
      </c>
      <c r="G4104" s="262">
        <f>Fecha_Base</f>
        <v>0</v>
      </c>
    </row>
    <row r="4105" spans="1:123" ht="24" customHeight="1" x14ac:dyDescent="0.2">
      <c r="A4105" s="263" t="s">
        <v>600</v>
      </c>
      <c r="B4105" s="82" t="str">
        <f>Ubicación</f>
        <v>Pocito</v>
      </c>
      <c r="C4105" s="82"/>
      <c r="D4105" s="88"/>
      <c r="E4105" s="89"/>
      <c r="G4105" s="264"/>
    </row>
    <row r="4106" spans="1:123" ht="24" customHeight="1" x14ac:dyDescent="0.2">
      <c r="A4106" s="263" t="s">
        <v>38</v>
      </c>
      <c r="B4106" s="91">
        <f>IFERROR(VALUE(LEFT(B4107,FIND(".",B4107)-1)),"")</f>
        <v>11</v>
      </c>
      <c r="C4106" s="83" t="str">
        <f>IFERROR(VLOOKUP(B4106,Tabla_CyP,2,FALSE),"")</f>
        <v xml:space="preserve"> INSTALACIÓN ELÉCTRICA</v>
      </c>
      <c r="E4106" s="89"/>
      <c r="G4106" s="264"/>
    </row>
    <row r="4107" spans="1:123" ht="24" customHeight="1" x14ac:dyDescent="0.2">
      <c r="A4107" s="263" t="s">
        <v>24</v>
      </c>
      <c r="B4107" s="92" t="str">
        <f>IFERROR(VLOOKUP(COUNTIF($A$1:A4107,"ANALISIS DE PRECIOS"),Tabla_NumeroItem,2,FALSE),"")</f>
        <v>11.2.3</v>
      </c>
      <c r="C4107" s="83" t="str">
        <f>IFERROR(VLOOKUP(B4107,Tabla_CyP,2,FALSE),"")</f>
        <v>Pulsador timbre</v>
      </c>
      <c r="D4107" s="88"/>
      <c r="E4107" s="89"/>
      <c r="F4107" s="87" t="s">
        <v>25</v>
      </c>
      <c r="G4107" s="265" t="str">
        <f>IFERROR(VLOOKUP(B4107,Tabla_CyP,4,FALSE),"")</f>
        <v>Un</v>
      </c>
    </row>
    <row r="4108" spans="1:123" ht="24" customHeight="1" x14ac:dyDescent="0.2">
      <c r="A4108" s="263"/>
      <c r="B4108" s="82"/>
      <c r="D4108" s="88"/>
      <c r="E4108" s="89"/>
      <c r="G4108" s="264"/>
    </row>
    <row r="4109" spans="1:123" ht="24" customHeight="1" x14ac:dyDescent="0.2">
      <c r="A4109" s="450" t="s">
        <v>506</v>
      </c>
      <c r="B4109" s="451"/>
      <c r="C4109" s="448" t="s">
        <v>0</v>
      </c>
      <c r="D4109" s="448" t="s">
        <v>26</v>
      </c>
      <c r="E4109" s="446" t="s">
        <v>27</v>
      </c>
      <c r="F4109" s="444" t="s">
        <v>28</v>
      </c>
      <c r="G4109" s="444" t="s">
        <v>29</v>
      </c>
    </row>
    <row r="4110" spans="1:123" s="88" customFormat="1" ht="24" customHeight="1" x14ac:dyDescent="0.2">
      <c r="A4110" s="93" t="s">
        <v>507</v>
      </c>
      <c r="B4110" s="93" t="s">
        <v>508</v>
      </c>
      <c r="C4110" s="449"/>
      <c r="D4110" s="449"/>
      <c r="E4110" s="447"/>
      <c r="F4110" s="445"/>
      <c r="G4110" s="445"/>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6"/>
      <c r="B4111" s="94"/>
      <c r="C4111" s="132" t="s">
        <v>603</v>
      </c>
      <c r="D4111" s="95"/>
      <c r="E4111" s="96"/>
      <c r="F4111" s="97"/>
      <c r="G4111" s="267"/>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8">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8">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8">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8">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8">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8">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8">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8">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8">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8">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8">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8">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8">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8">
        <f t="shared" si="1235"/>
        <v>0</v>
      </c>
    </row>
    <row r="4126" spans="1:7" ht="24" customHeight="1" x14ac:dyDescent="0.2">
      <c r="A4126" s="269"/>
      <c r="D4126" s="88"/>
      <c r="E4126" s="89"/>
      <c r="F4126" s="255" t="s">
        <v>30</v>
      </c>
      <c r="G4126" s="270">
        <f>SUBTOTAL(9,G4112:G4125)</f>
        <v>0</v>
      </c>
    </row>
    <row r="4127" spans="1:7" ht="24" customHeight="1" x14ac:dyDescent="0.2">
      <c r="A4127" s="269"/>
      <c r="C4127" s="98" t="s">
        <v>604</v>
      </c>
      <c r="D4127" s="88"/>
      <c r="E4127" s="89"/>
      <c r="G4127" s="271"/>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8">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8">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8">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8">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8">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8">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8">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8">
        <f t="shared" si="1240"/>
        <v>0</v>
      </c>
    </row>
    <row r="4136" spans="1:7" ht="24" customHeight="1" x14ac:dyDescent="0.2">
      <c r="A4136" s="269"/>
      <c r="D4136" s="88"/>
      <c r="E4136" s="89"/>
      <c r="F4136" s="255" t="s">
        <v>31</v>
      </c>
      <c r="G4136" s="270">
        <f>SUBTOTAL(9,G4128:G4135)</f>
        <v>0</v>
      </c>
    </row>
    <row r="4137" spans="1:7" ht="24" customHeight="1" x14ac:dyDescent="0.2">
      <c r="A4137" s="269"/>
      <c r="C4137" s="98" t="s">
        <v>605</v>
      </c>
      <c r="D4137" s="88"/>
      <c r="E4137" s="89"/>
      <c r="G4137" s="271"/>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8">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8">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8">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8">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8">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8">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8">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8">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8">
        <f t="shared" si="1245"/>
        <v>0</v>
      </c>
    </row>
    <row r="4147" spans="1:123" ht="24" customHeight="1" x14ac:dyDescent="0.2">
      <c r="A4147" s="272"/>
      <c r="B4147" s="88"/>
      <c r="D4147" s="88"/>
      <c r="E4147" s="89"/>
      <c r="F4147" s="255" t="s">
        <v>32</v>
      </c>
      <c r="G4147" s="270">
        <f>SUBTOTAL(9,G4138:G4146)</f>
        <v>0</v>
      </c>
    </row>
    <row r="4148" spans="1:123" ht="24" customHeight="1" x14ac:dyDescent="0.2">
      <c r="A4148" s="273"/>
      <c r="B4148" s="88"/>
      <c r="D4148" s="88"/>
      <c r="E4148" s="89"/>
      <c r="G4148" s="271"/>
    </row>
    <row r="4149" spans="1:123" ht="24" customHeight="1" x14ac:dyDescent="0.2">
      <c r="A4149" s="274" t="str">
        <f>B4107</f>
        <v>11.2.3</v>
      </c>
      <c r="B4149" s="275" t="str">
        <f>C4107</f>
        <v>Pulsador timbre</v>
      </c>
      <c r="C4149" s="95"/>
      <c r="D4149" s="95" t="s">
        <v>33</v>
      </c>
      <c r="E4149" s="96"/>
      <c r="F4149" s="277" t="s">
        <v>34</v>
      </c>
      <c r="G4149" s="276">
        <f>SUBTOTAL(9,G4112:G4148)</f>
        <v>0</v>
      </c>
    </row>
    <row r="4151" spans="1:123" ht="24" customHeight="1" x14ac:dyDescent="0.2">
      <c r="A4151" s="256" t="s">
        <v>36</v>
      </c>
      <c r="B4151" s="257"/>
      <c r="C4151" s="257"/>
      <c r="D4151" s="257"/>
      <c r="E4151" s="257"/>
      <c r="F4151" s="257"/>
      <c r="G4151" s="258"/>
    </row>
    <row r="4152" spans="1:123" ht="24" customHeight="1" x14ac:dyDescent="0.2">
      <c r="A4152" s="259" t="s">
        <v>601</v>
      </c>
      <c r="B4152" s="84" t="str">
        <f>Comitente</f>
        <v>SUBSECRETARIA DE ARQUITECTURA</v>
      </c>
      <c r="C4152" s="80"/>
      <c r="D4152" s="85"/>
      <c r="E4152" s="85"/>
      <c r="F4152" s="86"/>
      <c r="G4152" s="260"/>
    </row>
    <row r="4153" spans="1:123" ht="24" customHeight="1" x14ac:dyDescent="0.2">
      <c r="A4153" s="259" t="s">
        <v>602</v>
      </c>
      <c r="B4153" s="84">
        <f>Contratista</f>
        <v>0</v>
      </c>
      <c r="C4153" s="81"/>
      <c r="D4153" s="81"/>
      <c r="E4153" s="81"/>
      <c r="F4153" s="87"/>
      <c r="G4153" s="261"/>
    </row>
    <row r="4154" spans="1:123" ht="24" customHeight="1" x14ac:dyDescent="0.2">
      <c r="A4154" s="259" t="s">
        <v>23</v>
      </c>
      <c r="B4154" s="84" t="str">
        <f>Obra</f>
        <v>Creacion Primaria Bº Cruce de los Andes</v>
      </c>
      <c r="C4154" s="81"/>
      <c r="D4154" s="81"/>
      <c r="E4154" s="81"/>
      <c r="F4154" s="87" t="s">
        <v>37</v>
      </c>
      <c r="G4154" s="262">
        <f>Fecha_Base</f>
        <v>0</v>
      </c>
    </row>
    <row r="4155" spans="1:123" ht="24" customHeight="1" x14ac:dyDescent="0.2">
      <c r="A4155" s="263" t="s">
        <v>600</v>
      </c>
      <c r="B4155" s="82" t="str">
        <f>Ubicación</f>
        <v>Pocito</v>
      </c>
      <c r="C4155" s="82"/>
      <c r="D4155" s="88"/>
      <c r="E4155" s="89"/>
      <c r="G4155" s="264"/>
    </row>
    <row r="4156" spans="1:123" ht="24" customHeight="1" x14ac:dyDescent="0.2">
      <c r="A4156" s="263" t="s">
        <v>38</v>
      </c>
      <c r="B4156" s="91">
        <f>IFERROR(VALUE(LEFT(B4157,FIND(".",B4157)-1)),"")</f>
        <v>11</v>
      </c>
      <c r="C4156" s="83" t="str">
        <f>IFERROR(VLOOKUP(B4156,Tabla_CyP,2,FALSE),"")</f>
        <v xml:space="preserve"> INSTALACIÓN ELÉCTRICA</v>
      </c>
      <c r="E4156" s="89"/>
      <c r="G4156" s="264"/>
    </row>
    <row r="4157" spans="1:123" ht="24" customHeight="1" x14ac:dyDescent="0.2">
      <c r="A4157" s="263" t="s">
        <v>24</v>
      </c>
      <c r="B4157" s="92" t="str">
        <f>IFERROR(VLOOKUP(COUNTIF($A$1:A4157,"ANALISIS DE PRECIOS"),Tabla_NumeroItem,2,FALSE),"")</f>
        <v>11.2.4</v>
      </c>
      <c r="C4157" s="83" t="str">
        <f>IFERROR(VLOOKUP(B4157,Tabla_CyP,2,FALSE),"")</f>
        <v>Timbre común Domiciliario</v>
      </c>
      <c r="D4157" s="88"/>
      <c r="E4157" s="89"/>
      <c r="F4157" s="87" t="s">
        <v>25</v>
      </c>
      <c r="G4157" s="265" t="str">
        <f>IFERROR(VLOOKUP(B4157,Tabla_CyP,4,FALSE),"")</f>
        <v>Un</v>
      </c>
    </row>
    <row r="4158" spans="1:123" ht="24" customHeight="1" x14ac:dyDescent="0.2">
      <c r="A4158" s="263"/>
      <c r="B4158" s="82"/>
      <c r="D4158" s="88"/>
      <c r="E4158" s="89"/>
      <c r="G4158" s="264"/>
    </row>
    <row r="4159" spans="1:123" ht="24" customHeight="1" x14ac:dyDescent="0.2">
      <c r="A4159" s="450" t="s">
        <v>506</v>
      </c>
      <c r="B4159" s="451"/>
      <c r="C4159" s="448" t="s">
        <v>0</v>
      </c>
      <c r="D4159" s="448" t="s">
        <v>26</v>
      </c>
      <c r="E4159" s="446" t="s">
        <v>27</v>
      </c>
      <c r="F4159" s="444" t="s">
        <v>28</v>
      </c>
      <c r="G4159" s="444" t="s">
        <v>29</v>
      </c>
    </row>
    <row r="4160" spans="1:123" s="88" customFormat="1" ht="24" customHeight="1" x14ac:dyDescent="0.2">
      <c r="A4160" s="93" t="s">
        <v>507</v>
      </c>
      <c r="B4160" s="93" t="s">
        <v>508</v>
      </c>
      <c r="C4160" s="449"/>
      <c r="D4160" s="449"/>
      <c r="E4160" s="447"/>
      <c r="F4160" s="445"/>
      <c r="G4160" s="445"/>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6"/>
      <c r="B4161" s="94"/>
      <c r="C4161" s="132" t="s">
        <v>603</v>
      </c>
      <c r="D4161" s="95"/>
      <c r="E4161" s="96"/>
      <c r="F4161" s="97"/>
      <c r="G4161" s="267"/>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8">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8">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8">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8">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8">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8">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8">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8">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8">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8">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8">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8">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8">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8">
        <f t="shared" si="1250"/>
        <v>0</v>
      </c>
    </row>
    <row r="4176" spans="1:7" ht="24" customHeight="1" x14ac:dyDescent="0.2">
      <c r="A4176" s="269"/>
      <c r="D4176" s="88"/>
      <c r="E4176" s="89"/>
      <c r="F4176" s="255" t="s">
        <v>30</v>
      </c>
      <c r="G4176" s="270">
        <f>SUBTOTAL(9,G4162:G4175)</f>
        <v>0</v>
      </c>
    </row>
    <row r="4177" spans="1:7" ht="24" customHeight="1" x14ac:dyDescent="0.2">
      <c r="A4177" s="269"/>
      <c r="C4177" s="98" t="s">
        <v>604</v>
      </c>
      <c r="D4177" s="88"/>
      <c r="E4177" s="89"/>
      <c r="G4177" s="271"/>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8">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8">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8">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8">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8">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8">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8">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8">
        <f t="shared" si="1255"/>
        <v>0</v>
      </c>
    </row>
    <row r="4186" spans="1:7" ht="24" customHeight="1" x14ac:dyDescent="0.2">
      <c r="A4186" s="269"/>
      <c r="D4186" s="88"/>
      <c r="E4186" s="89"/>
      <c r="F4186" s="255" t="s">
        <v>31</v>
      </c>
      <c r="G4186" s="270">
        <f>SUBTOTAL(9,G4178:G4185)</f>
        <v>0</v>
      </c>
    </row>
    <row r="4187" spans="1:7" ht="24" customHeight="1" x14ac:dyDescent="0.2">
      <c r="A4187" s="269"/>
      <c r="C4187" s="98" t="s">
        <v>605</v>
      </c>
      <c r="D4187" s="88"/>
      <c r="E4187" s="89"/>
      <c r="G4187" s="271"/>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8">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8">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8">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8">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8">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8">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8">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8">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8">
        <f t="shared" si="1260"/>
        <v>0</v>
      </c>
    </row>
    <row r="4197" spans="1:7" ht="24" customHeight="1" x14ac:dyDescent="0.2">
      <c r="A4197" s="272"/>
      <c r="B4197" s="88"/>
      <c r="D4197" s="88"/>
      <c r="E4197" s="89"/>
      <c r="F4197" s="255" t="s">
        <v>32</v>
      </c>
      <c r="G4197" s="270">
        <f>SUBTOTAL(9,G4188:G4196)</f>
        <v>0</v>
      </c>
    </row>
    <row r="4198" spans="1:7" ht="24" customHeight="1" x14ac:dyDescent="0.2">
      <c r="A4198" s="273"/>
      <c r="B4198" s="88"/>
      <c r="D4198" s="88"/>
      <c r="E4198" s="89"/>
      <c r="G4198" s="271"/>
    </row>
    <row r="4199" spans="1:7" ht="24" customHeight="1" x14ac:dyDescent="0.2">
      <c r="A4199" s="274" t="str">
        <f>B4157</f>
        <v>11.2.4</v>
      </c>
      <c r="B4199" s="275" t="str">
        <f>C4157</f>
        <v>Timbre común Domiciliario</v>
      </c>
      <c r="C4199" s="95"/>
      <c r="D4199" s="95" t="s">
        <v>33</v>
      </c>
      <c r="E4199" s="96"/>
      <c r="F4199" s="277" t="s">
        <v>34</v>
      </c>
      <c r="G4199" s="276">
        <f>SUBTOTAL(9,G4162:G4198)</f>
        <v>0</v>
      </c>
    </row>
    <row r="4201" spans="1:7" ht="24" customHeight="1" x14ac:dyDescent="0.2">
      <c r="A4201" s="256" t="s">
        <v>36</v>
      </c>
      <c r="B4201" s="257"/>
      <c r="C4201" s="257"/>
      <c r="D4201" s="257"/>
      <c r="E4201" s="257"/>
      <c r="F4201" s="257"/>
      <c r="G4201" s="258"/>
    </row>
    <row r="4202" spans="1:7" ht="24" customHeight="1" x14ac:dyDescent="0.2">
      <c r="A4202" s="259" t="s">
        <v>601</v>
      </c>
      <c r="B4202" s="84" t="str">
        <f>Comitente</f>
        <v>SUBSECRETARIA DE ARQUITECTURA</v>
      </c>
      <c r="C4202" s="80"/>
      <c r="D4202" s="85"/>
      <c r="E4202" s="85"/>
      <c r="F4202" s="86"/>
      <c r="G4202" s="260"/>
    </row>
    <row r="4203" spans="1:7" ht="24" customHeight="1" x14ac:dyDescent="0.2">
      <c r="A4203" s="259" t="s">
        <v>602</v>
      </c>
      <c r="B4203" s="84">
        <f>Contratista</f>
        <v>0</v>
      </c>
      <c r="C4203" s="81"/>
      <c r="D4203" s="81"/>
      <c r="E4203" s="81"/>
      <c r="F4203" s="87"/>
      <c r="G4203" s="261"/>
    </row>
    <row r="4204" spans="1:7" ht="24" customHeight="1" x14ac:dyDescent="0.2">
      <c r="A4204" s="259" t="s">
        <v>23</v>
      </c>
      <c r="B4204" s="84" t="str">
        <f>Obra</f>
        <v>Creacion Primaria Bº Cruce de los Andes</v>
      </c>
      <c r="C4204" s="81"/>
      <c r="D4204" s="81"/>
      <c r="E4204" s="81"/>
      <c r="F4204" s="87" t="s">
        <v>37</v>
      </c>
      <c r="G4204" s="262">
        <f>Fecha_Base</f>
        <v>0</v>
      </c>
    </row>
    <row r="4205" spans="1:7" ht="24" customHeight="1" x14ac:dyDescent="0.2">
      <c r="A4205" s="263" t="s">
        <v>600</v>
      </c>
      <c r="B4205" s="82" t="str">
        <f>Ubicación</f>
        <v>Pocito</v>
      </c>
      <c r="C4205" s="82"/>
      <c r="D4205" s="88"/>
      <c r="E4205" s="89"/>
      <c r="G4205" s="264"/>
    </row>
    <row r="4206" spans="1:7" ht="24" customHeight="1" x14ac:dyDescent="0.2">
      <c r="A4206" s="263" t="s">
        <v>38</v>
      </c>
      <c r="B4206" s="91">
        <f>IFERROR(VALUE(LEFT(B4207,FIND(".",B4207)-1)),"")</f>
        <v>11</v>
      </c>
      <c r="C4206" s="83" t="str">
        <f>IFERROR(VLOOKUP(B4206,Tabla_CyP,2,FALSE),"")</f>
        <v xml:space="preserve"> INSTALACIÓN ELÉCTRICA</v>
      </c>
      <c r="E4206" s="89"/>
      <c r="G4206" s="264"/>
    </row>
    <row r="4207" spans="1:7" ht="24" customHeight="1" x14ac:dyDescent="0.2">
      <c r="A4207" s="263" t="s">
        <v>24</v>
      </c>
      <c r="B4207" s="92" t="str">
        <f>IFERROR(VLOOKUP(COUNTIF($A$1:A4207,"ANALISIS DE PRECIOS"),Tabla_NumeroItem,2,FALSE),"")</f>
        <v>11.2.5</v>
      </c>
      <c r="C4207" s="83" t="str">
        <f>IFERROR(VLOOKUP(B4207,Tabla_CyP,2,FALSE),"")</f>
        <v>Tomacorriente</v>
      </c>
      <c r="D4207" s="88"/>
      <c r="E4207" s="89"/>
      <c r="F4207" s="87" t="s">
        <v>25</v>
      </c>
      <c r="G4207" s="265" t="str">
        <f>IFERROR(VLOOKUP(B4207,Tabla_CyP,4,FALSE),"")</f>
        <v>Un</v>
      </c>
    </row>
    <row r="4208" spans="1:7" ht="24" customHeight="1" x14ac:dyDescent="0.2">
      <c r="A4208" s="263"/>
      <c r="B4208" s="82"/>
      <c r="D4208" s="88"/>
      <c r="E4208" s="89"/>
      <c r="G4208" s="264"/>
    </row>
    <row r="4209" spans="1:123" ht="24" customHeight="1" x14ac:dyDescent="0.2">
      <c r="A4209" s="450" t="s">
        <v>506</v>
      </c>
      <c r="B4209" s="451"/>
      <c r="C4209" s="448" t="s">
        <v>0</v>
      </c>
      <c r="D4209" s="448" t="s">
        <v>26</v>
      </c>
      <c r="E4209" s="446" t="s">
        <v>27</v>
      </c>
      <c r="F4209" s="444" t="s">
        <v>28</v>
      </c>
      <c r="G4209" s="444" t="s">
        <v>29</v>
      </c>
    </row>
    <row r="4210" spans="1:123" s="88" customFormat="1" ht="24" customHeight="1" x14ac:dyDescent="0.2">
      <c r="A4210" s="93" t="s">
        <v>507</v>
      </c>
      <c r="B4210" s="93" t="s">
        <v>508</v>
      </c>
      <c r="C4210" s="449"/>
      <c r="D4210" s="449"/>
      <c r="E4210" s="447"/>
      <c r="F4210" s="445"/>
      <c r="G4210" s="445"/>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6"/>
      <c r="B4211" s="94"/>
      <c r="C4211" s="132" t="s">
        <v>603</v>
      </c>
      <c r="D4211" s="95"/>
      <c r="E4211" s="96"/>
      <c r="F4211" s="97"/>
      <c r="G4211" s="267"/>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8">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8">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8">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8">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8">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8">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8">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8">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8">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8">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8">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8">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8">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8">
        <f t="shared" si="1265"/>
        <v>0</v>
      </c>
    </row>
    <row r="4226" spans="1:7" ht="24" customHeight="1" x14ac:dyDescent="0.2">
      <c r="A4226" s="269"/>
      <c r="D4226" s="88"/>
      <c r="E4226" s="89"/>
      <c r="F4226" s="255" t="s">
        <v>30</v>
      </c>
      <c r="G4226" s="270">
        <f>SUBTOTAL(9,G4212:G4225)</f>
        <v>0</v>
      </c>
    </row>
    <row r="4227" spans="1:7" ht="24" customHeight="1" x14ac:dyDescent="0.2">
      <c r="A4227" s="269"/>
      <c r="C4227" s="98" t="s">
        <v>604</v>
      </c>
      <c r="D4227" s="88"/>
      <c r="E4227" s="89"/>
      <c r="G4227" s="271"/>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8">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8">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8">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8">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8">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8">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8">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8">
        <f t="shared" si="1270"/>
        <v>0</v>
      </c>
    </row>
    <row r="4236" spans="1:7" ht="24" customHeight="1" x14ac:dyDescent="0.2">
      <c r="A4236" s="269"/>
      <c r="D4236" s="88"/>
      <c r="E4236" s="89"/>
      <c r="F4236" s="255" t="s">
        <v>31</v>
      </c>
      <c r="G4236" s="270">
        <f>SUBTOTAL(9,G4228:G4235)</f>
        <v>0</v>
      </c>
    </row>
    <row r="4237" spans="1:7" ht="24" customHeight="1" x14ac:dyDescent="0.2">
      <c r="A4237" s="269"/>
      <c r="C4237" s="98" t="s">
        <v>605</v>
      </c>
      <c r="D4237" s="88"/>
      <c r="E4237" s="89"/>
      <c r="G4237" s="271"/>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8">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8">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8">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8">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8">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8">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8">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8">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8">
        <f t="shared" si="1275"/>
        <v>0</v>
      </c>
    </row>
    <row r="4247" spans="1:7" ht="24" customHeight="1" x14ac:dyDescent="0.2">
      <c r="A4247" s="272"/>
      <c r="B4247" s="88"/>
      <c r="D4247" s="88"/>
      <c r="E4247" s="89"/>
      <c r="F4247" s="255" t="s">
        <v>32</v>
      </c>
      <c r="G4247" s="270">
        <f>SUBTOTAL(9,G4238:G4246)</f>
        <v>0</v>
      </c>
    </row>
    <row r="4248" spans="1:7" ht="24" customHeight="1" x14ac:dyDescent="0.2">
      <c r="A4248" s="273"/>
      <c r="B4248" s="88"/>
      <c r="D4248" s="88"/>
      <c r="E4248" s="89"/>
      <c r="G4248" s="271"/>
    </row>
    <row r="4249" spans="1:7" ht="24" customHeight="1" x14ac:dyDescent="0.2">
      <c r="A4249" s="274" t="str">
        <f>B4207</f>
        <v>11.2.5</v>
      </c>
      <c r="B4249" s="275" t="str">
        <f>C4207</f>
        <v>Tomacorriente</v>
      </c>
      <c r="C4249" s="95"/>
      <c r="D4249" s="95" t="s">
        <v>33</v>
      </c>
      <c r="E4249" s="96"/>
      <c r="F4249" s="277" t="s">
        <v>34</v>
      </c>
      <c r="G4249" s="276">
        <f>SUBTOTAL(9,G4212:G4248)</f>
        <v>0</v>
      </c>
    </row>
    <row r="4251" spans="1:7" ht="24" customHeight="1" x14ac:dyDescent="0.2">
      <c r="A4251" s="256" t="s">
        <v>36</v>
      </c>
      <c r="B4251" s="257"/>
      <c r="C4251" s="257"/>
      <c r="D4251" s="257"/>
      <c r="E4251" s="257"/>
      <c r="F4251" s="257"/>
      <c r="G4251" s="258"/>
    </row>
    <row r="4252" spans="1:7" ht="24" customHeight="1" x14ac:dyDescent="0.2">
      <c r="A4252" s="259" t="s">
        <v>601</v>
      </c>
      <c r="B4252" s="84" t="str">
        <f>Comitente</f>
        <v>SUBSECRETARIA DE ARQUITECTURA</v>
      </c>
      <c r="C4252" s="80"/>
      <c r="D4252" s="85"/>
      <c r="E4252" s="85"/>
      <c r="F4252" s="86"/>
      <c r="G4252" s="260"/>
    </row>
    <row r="4253" spans="1:7" ht="24" customHeight="1" x14ac:dyDescent="0.2">
      <c r="A4253" s="259" t="s">
        <v>602</v>
      </c>
      <c r="B4253" s="84">
        <f>Contratista</f>
        <v>0</v>
      </c>
      <c r="C4253" s="81"/>
      <c r="D4253" s="81"/>
      <c r="E4253" s="81"/>
      <c r="F4253" s="87"/>
      <c r="G4253" s="261"/>
    </row>
    <row r="4254" spans="1:7" ht="24" customHeight="1" x14ac:dyDescent="0.2">
      <c r="A4254" s="259" t="s">
        <v>23</v>
      </c>
      <c r="B4254" s="84" t="str">
        <f>Obra</f>
        <v>Creacion Primaria Bº Cruce de los Andes</v>
      </c>
      <c r="C4254" s="81"/>
      <c r="D4254" s="81"/>
      <c r="E4254" s="81"/>
      <c r="F4254" s="87" t="s">
        <v>37</v>
      </c>
      <c r="G4254" s="262">
        <f>Fecha_Base</f>
        <v>0</v>
      </c>
    </row>
    <row r="4255" spans="1:7" ht="24" customHeight="1" x14ac:dyDescent="0.2">
      <c r="A4255" s="263" t="s">
        <v>600</v>
      </c>
      <c r="B4255" s="82" t="str">
        <f>Ubicación</f>
        <v>Pocito</v>
      </c>
      <c r="C4255" s="82"/>
      <c r="D4255" s="88"/>
      <c r="E4255" s="89"/>
      <c r="G4255" s="264"/>
    </row>
    <row r="4256" spans="1:7" ht="24" customHeight="1" x14ac:dyDescent="0.2">
      <c r="A4256" s="263" t="s">
        <v>38</v>
      </c>
      <c r="B4256" s="91">
        <f>IFERROR(VALUE(LEFT(B4257,FIND(".",B4257)-1)),"")</f>
        <v>11</v>
      </c>
      <c r="C4256" s="83" t="str">
        <f>IFERROR(VLOOKUP(B4256,Tabla_CyP,2,FALSE),"")</f>
        <v xml:space="preserve"> INSTALACIÓN ELÉCTRICA</v>
      </c>
      <c r="E4256" s="89"/>
      <c r="G4256" s="264"/>
    </row>
    <row r="4257" spans="1:123" ht="24" customHeight="1" x14ac:dyDescent="0.2">
      <c r="A4257" s="263" t="s">
        <v>24</v>
      </c>
      <c r="B4257" s="92" t="str">
        <f>IFERROR(VLOOKUP(COUNTIF($A$1:A4257,"ANALISIS DE PRECIOS"),Tabla_NumeroItem,2,FALSE),"")</f>
        <v>11.2.6</v>
      </c>
      <c r="C4257" s="83" t="str">
        <f>IFERROR(VLOOKUP(B4257,Tabla_CyP,2,FALSE),"")</f>
        <v>Caja chapa 18 octogonal grande</v>
      </c>
      <c r="D4257" s="88"/>
      <c r="E4257" s="89"/>
      <c r="F4257" s="87" t="s">
        <v>25</v>
      </c>
      <c r="G4257" s="265" t="str">
        <f>IFERROR(VLOOKUP(B4257,Tabla_CyP,4,FALSE),"")</f>
        <v>Un</v>
      </c>
    </row>
    <row r="4258" spans="1:123" ht="24" customHeight="1" x14ac:dyDescent="0.2">
      <c r="A4258" s="263"/>
      <c r="B4258" s="82"/>
      <c r="D4258" s="88"/>
      <c r="E4258" s="89"/>
      <c r="G4258" s="264"/>
    </row>
    <row r="4259" spans="1:123" ht="24" customHeight="1" x14ac:dyDescent="0.2">
      <c r="A4259" s="450" t="s">
        <v>506</v>
      </c>
      <c r="B4259" s="451"/>
      <c r="C4259" s="448" t="s">
        <v>0</v>
      </c>
      <c r="D4259" s="448" t="s">
        <v>26</v>
      </c>
      <c r="E4259" s="446" t="s">
        <v>27</v>
      </c>
      <c r="F4259" s="444" t="s">
        <v>28</v>
      </c>
      <c r="G4259" s="444" t="s">
        <v>29</v>
      </c>
    </row>
    <row r="4260" spans="1:123" s="88" customFormat="1" ht="24" customHeight="1" x14ac:dyDescent="0.2">
      <c r="A4260" s="93" t="s">
        <v>507</v>
      </c>
      <c r="B4260" s="93" t="s">
        <v>508</v>
      </c>
      <c r="C4260" s="449"/>
      <c r="D4260" s="449"/>
      <c r="E4260" s="447"/>
      <c r="F4260" s="445"/>
      <c r="G4260" s="445"/>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6"/>
      <c r="B4261" s="94"/>
      <c r="C4261" s="132" t="s">
        <v>603</v>
      </c>
      <c r="D4261" s="95"/>
      <c r="E4261" s="96"/>
      <c r="F4261" s="97"/>
      <c r="G4261" s="267"/>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8">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8">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8">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8">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8">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8">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8">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8">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8">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8">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8">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8">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8">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8">
        <f t="shared" si="1280"/>
        <v>0</v>
      </c>
    </row>
    <row r="4276" spans="1:7" ht="24" customHeight="1" x14ac:dyDescent="0.2">
      <c r="A4276" s="269"/>
      <c r="D4276" s="88"/>
      <c r="E4276" s="89"/>
      <c r="F4276" s="255" t="s">
        <v>30</v>
      </c>
      <c r="G4276" s="270">
        <f>SUBTOTAL(9,G4262:G4275)</f>
        <v>0</v>
      </c>
    </row>
    <row r="4277" spans="1:7" ht="24" customHeight="1" x14ac:dyDescent="0.2">
      <c r="A4277" s="269"/>
      <c r="C4277" s="98" t="s">
        <v>604</v>
      </c>
      <c r="D4277" s="88"/>
      <c r="E4277" s="89"/>
      <c r="G4277" s="271"/>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8">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8">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8">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8">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8">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8">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8">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8">
        <f t="shared" si="1285"/>
        <v>0</v>
      </c>
    </row>
    <row r="4286" spans="1:7" ht="24" customHeight="1" x14ac:dyDescent="0.2">
      <c r="A4286" s="269"/>
      <c r="D4286" s="88"/>
      <c r="E4286" s="89"/>
      <c r="F4286" s="255" t="s">
        <v>31</v>
      </c>
      <c r="G4286" s="270">
        <f>SUBTOTAL(9,G4278:G4285)</f>
        <v>0</v>
      </c>
    </row>
    <row r="4287" spans="1:7" ht="24" customHeight="1" x14ac:dyDescent="0.2">
      <c r="A4287" s="269"/>
      <c r="C4287" s="98" t="s">
        <v>605</v>
      </c>
      <c r="D4287" s="88"/>
      <c r="E4287" s="89"/>
      <c r="G4287" s="271"/>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8">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8">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8">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8">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8">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8">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8">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8">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8">
        <f t="shared" si="1290"/>
        <v>0</v>
      </c>
    </row>
    <row r="4297" spans="1:7" ht="24" customHeight="1" x14ac:dyDescent="0.2">
      <c r="A4297" s="272"/>
      <c r="B4297" s="88"/>
      <c r="D4297" s="88"/>
      <c r="E4297" s="89"/>
      <c r="F4297" s="255" t="s">
        <v>32</v>
      </c>
      <c r="G4297" s="270">
        <f>SUBTOTAL(9,G4288:G4296)</f>
        <v>0</v>
      </c>
    </row>
    <row r="4298" spans="1:7" ht="24" customHeight="1" x14ac:dyDescent="0.2">
      <c r="A4298" s="273"/>
      <c r="B4298" s="88"/>
      <c r="D4298" s="88"/>
      <c r="E4298" s="89"/>
      <c r="G4298" s="271"/>
    </row>
    <row r="4299" spans="1:7" ht="24" customHeight="1" x14ac:dyDescent="0.2">
      <c r="A4299" s="274" t="str">
        <f>B4257</f>
        <v>11.2.6</v>
      </c>
      <c r="B4299" s="275" t="str">
        <f>C4257</f>
        <v>Caja chapa 18 octogonal grande</v>
      </c>
      <c r="C4299" s="95"/>
      <c r="D4299" s="95" t="s">
        <v>33</v>
      </c>
      <c r="E4299" s="96"/>
      <c r="F4299" s="277" t="s">
        <v>34</v>
      </c>
      <c r="G4299" s="276">
        <f>SUBTOTAL(9,G4262:G4298)</f>
        <v>0</v>
      </c>
    </row>
    <row r="4301" spans="1:7" ht="24" customHeight="1" x14ac:dyDescent="0.2">
      <c r="A4301" s="256" t="s">
        <v>36</v>
      </c>
      <c r="B4301" s="257"/>
      <c r="C4301" s="257"/>
      <c r="D4301" s="257"/>
      <c r="E4301" s="257"/>
      <c r="F4301" s="257"/>
      <c r="G4301" s="258"/>
    </row>
    <row r="4302" spans="1:7" ht="24" customHeight="1" x14ac:dyDescent="0.2">
      <c r="A4302" s="259" t="s">
        <v>601</v>
      </c>
      <c r="B4302" s="84" t="str">
        <f>Comitente</f>
        <v>SUBSECRETARIA DE ARQUITECTURA</v>
      </c>
      <c r="C4302" s="80"/>
      <c r="D4302" s="85"/>
      <c r="E4302" s="85"/>
      <c r="F4302" s="86"/>
      <c r="G4302" s="260"/>
    </row>
    <row r="4303" spans="1:7" ht="24" customHeight="1" x14ac:dyDescent="0.2">
      <c r="A4303" s="259" t="s">
        <v>602</v>
      </c>
      <c r="B4303" s="84">
        <f>Contratista</f>
        <v>0</v>
      </c>
      <c r="C4303" s="81"/>
      <c r="D4303" s="81"/>
      <c r="E4303" s="81"/>
      <c r="F4303" s="87"/>
      <c r="G4303" s="261"/>
    </row>
    <row r="4304" spans="1:7" ht="24" customHeight="1" x14ac:dyDescent="0.2">
      <c r="A4304" s="259" t="s">
        <v>23</v>
      </c>
      <c r="B4304" s="84" t="str">
        <f>Obra</f>
        <v>Creacion Primaria Bº Cruce de los Andes</v>
      </c>
      <c r="C4304" s="81"/>
      <c r="D4304" s="81"/>
      <c r="E4304" s="81"/>
      <c r="F4304" s="87" t="s">
        <v>37</v>
      </c>
      <c r="G4304" s="262">
        <f>Fecha_Base</f>
        <v>0</v>
      </c>
    </row>
    <row r="4305" spans="1:123" ht="24" customHeight="1" x14ac:dyDescent="0.2">
      <c r="A4305" s="263" t="s">
        <v>600</v>
      </c>
      <c r="B4305" s="82" t="str">
        <f>Ubicación</f>
        <v>Pocito</v>
      </c>
      <c r="C4305" s="82"/>
      <c r="D4305" s="88"/>
      <c r="E4305" s="89"/>
      <c r="G4305" s="264"/>
    </row>
    <row r="4306" spans="1:123" ht="24" customHeight="1" x14ac:dyDescent="0.2">
      <c r="A4306" s="263" t="s">
        <v>38</v>
      </c>
      <c r="B4306" s="91">
        <f>IFERROR(VALUE(LEFT(B4307,FIND(".",B4307)-1)),"")</f>
        <v>11</v>
      </c>
      <c r="C4306" s="83" t="str">
        <f>IFERROR(VLOOKUP(B4306,Tabla_CyP,2,FALSE),"")</f>
        <v xml:space="preserve"> INSTALACIÓN ELÉCTRICA</v>
      </c>
      <c r="E4306" s="89"/>
      <c r="G4306" s="264"/>
    </row>
    <row r="4307" spans="1:123" ht="24" customHeight="1" x14ac:dyDescent="0.2">
      <c r="A4307" s="263" t="s">
        <v>24</v>
      </c>
      <c r="B4307" s="92" t="str">
        <f>IFERROR(VLOOKUP(COUNTIF($A$1:A4307,"ANALISIS DE PRECIOS"),Tabla_NumeroItem,2,FALSE),"")</f>
        <v>11.2.7</v>
      </c>
      <c r="C4307" s="83" t="str">
        <f>IFERROR(VLOOKUP(B4307,Tabla_CyP,2,FALSE),"")</f>
        <v>Caja chapa 18 octogonal chica</v>
      </c>
      <c r="D4307" s="88"/>
      <c r="E4307" s="89"/>
      <c r="F4307" s="87" t="s">
        <v>25</v>
      </c>
      <c r="G4307" s="265" t="str">
        <f>IFERROR(VLOOKUP(B4307,Tabla_CyP,4,FALSE),"")</f>
        <v>Un</v>
      </c>
    </row>
    <row r="4308" spans="1:123" ht="24" customHeight="1" x14ac:dyDescent="0.2">
      <c r="A4308" s="263"/>
      <c r="B4308" s="82"/>
      <c r="D4308" s="88"/>
      <c r="E4308" s="89"/>
      <c r="G4308" s="264"/>
    </row>
    <row r="4309" spans="1:123" ht="24" customHeight="1" x14ac:dyDescent="0.2">
      <c r="A4309" s="450" t="s">
        <v>506</v>
      </c>
      <c r="B4309" s="451"/>
      <c r="C4309" s="448" t="s">
        <v>0</v>
      </c>
      <c r="D4309" s="448" t="s">
        <v>26</v>
      </c>
      <c r="E4309" s="446" t="s">
        <v>27</v>
      </c>
      <c r="F4309" s="444" t="s">
        <v>28</v>
      </c>
      <c r="G4309" s="444" t="s">
        <v>29</v>
      </c>
    </row>
    <row r="4310" spans="1:123" s="88" customFormat="1" ht="24" customHeight="1" x14ac:dyDescent="0.2">
      <c r="A4310" s="93" t="s">
        <v>507</v>
      </c>
      <c r="B4310" s="93" t="s">
        <v>508</v>
      </c>
      <c r="C4310" s="449"/>
      <c r="D4310" s="449"/>
      <c r="E4310" s="447"/>
      <c r="F4310" s="445"/>
      <c r="G4310" s="445"/>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6"/>
      <c r="B4311" s="94"/>
      <c r="C4311" s="132" t="s">
        <v>603</v>
      </c>
      <c r="D4311" s="95"/>
      <c r="E4311" s="96"/>
      <c r="F4311" s="97"/>
      <c r="G4311" s="267"/>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8">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8">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8">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8">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8">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8">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8">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8">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8">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8">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8">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8">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8">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8">
        <f t="shared" si="1295"/>
        <v>0</v>
      </c>
    </row>
    <row r="4326" spans="1:7" ht="24" customHeight="1" x14ac:dyDescent="0.2">
      <c r="A4326" s="269"/>
      <c r="D4326" s="88"/>
      <c r="E4326" s="89"/>
      <c r="F4326" s="255" t="s">
        <v>30</v>
      </c>
      <c r="G4326" s="270">
        <f>SUBTOTAL(9,G4312:G4325)</f>
        <v>0</v>
      </c>
    </row>
    <row r="4327" spans="1:7" ht="24" customHeight="1" x14ac:dyDescent="0.2">
      <c r="A4327" s="269"/>
      <c r="C4327" s="98" t="s">
        <v>604</v>
      </c>
      <c r="D4327" s="88"/>
      <c r="E4327" s="89"/>
      <c r="G4327" s="271"/>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8">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8">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8">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8">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8">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8">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8">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8">
        <f t="shared" si="1300"/>
        <v>0</v>
      </c>
    </row>
    <row r="4336" spans="1:7" ht="24" customHeight="1" x14ac:dyDescent="0.2">
      <c r="A4336" s="269"/>
      <c r="D4336" s="88"/>
      <c r="E4336" s="89"/>
      <c r="F4336" s="255" t="s">
        <v>31</v>
      </c>
      <c r="G4336" s="270">
        <f>SUBTOTAL(9,G4328:G4335)</f>
        <v>0</v>
      </c>
    </row>
    <row r="4337" spans="1:7" ht="24" customHeight="1" x14ac:dyDescent="0.2">
      <c r="A4337" s="269"/>
      <c r="C4337" s="98" t="s">
        <v>605</v>
      </c>
      <c r="D4337" s="88"/>
      <c r="E4337" s="89"/>
      <c r="G4337" s="271"/>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8">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8">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8">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8">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8">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8">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8">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8">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8">
        <f t="shared" si="1305"/>
        <v>0</v>
      </c>
    </row>
    <row r="4347" spans="1:7" ht="24" customHeight="1" x14ac:dyDescent="0.2">
      <c r="A4347" s="272"/>
      <c r="B4347" s="88"/>
      <c r="D4347" s="88"/>
      <c r="E4347" s="89"/>
      <c r="F4347" s="255" t="s">
        <v>32</v>
      </c>
      <c r="G4347" s="270">
        <f>SUBTOTAL(9,G4338:G4346)</f>
        <v>0</v>
      </c>
    </row>
    <row r="4348" spans="1:7" ht="24" customHeight="1" x14ac:dyDescent="0.2">
      <c r="A4348" s="273"/>
      <c r="B4348" s="88"/>
      <c r="D4348" s="88"/>
      <c r="E4348" s="89"/>
      <c r="G4348" s="271"/>
    </row>
    <row r="4349" spans="1:7" ht="24" customHeight="1" x14ac:dyDescent="0.2">
      <c r="A4349" s="274" t="str">
        <f>B4307</f>
        <v>11.2.7</v>
      </c>
      <c r="B4349" s="275" t="str">
        <f>C4307</f>
        <v>Caja chapa 18 octogonal chica</v>
      </c>
      <c r="C4349" s="95"/>
      <c r="D4349" s="95" t="s">
        <v>33</v>
      </c>
      <c r="E4349" s="96"/>
      <c r="F4349" s="277" t="s">
        <v>34</v>
      </c>
      <c r="G4349" s="276">
        <f>SUBTOTAL(9,G4312:G4348)</f>
        <v>0</v>
      </c>
    </row>
    <row r="4351" spans="1:7" ht="24" customHeight="1" x14ac:dyDescent="0.2">
      <c r="A4351" s="256" t="s">
        <v>36</v>
      </c>
      <c r="B4351" s="257"/>
      <c r="C4351" s="257"/>
      <c r="D4351" s="257"/>
      <c r="E4351" s="257"/>
      <c r="F4351" s="257"/>
      <c r="G4351" s="258"/>
    </row>
    <row r="4352" spans="1:7" ht="24" customHeight="1" x14ac:dyDescent="0.2">
      <c r="A4352" s="259" t="s">
        <v>601</v>
      </c>
      <c r="B4352" s="84" t="str">
        <f>Comitente</f>
        <v>SUBSECRETARIA DE ARQUITECTURA</v>
      </c>
      <c r="C4352" s="80"/>
      <c r="D4352" s="85"/>
      <c r="E4352" s="85"/>
      <c r="F4352" s="86"/>
      <c r="G4352" s="260"/>
    </row>
    <row r="4353" spans="1:123" ht="24" customHeight="1" x14ac:dyDescent="0.2">
      <c r="A4353" s="259" t="s">
        <v>602</v>
      </c>
      <c r="B4353" s="84">
        <f>Contratista</f>
        <v>0</v>
      </c>
      <c r="C4353" s="81"/>
      <c r="D4353" s="81"/>
      <c r="E4353" s="81"/>
      <c r="F4353" s="87"/>
      <c r="G4353" s="261"/>
    </row>
    <row r="4354" spans="1:123" ht="24" customHeight="1" x14ac:dyDescent="0.2">
      <c r="A4354" s="259" t="s">
        <v>23</v>
      </c>
      <c r="B4354" s="84" t="str">
        <f>Obra</f>
        <v>Creacion Primaria Bº Cruce de los Andes</v>
      </c>
      <c r="C4354" s="81"/>
      <c r="D4354" s="81"/>
      <c r="E4354" s="81"/>
      <c r="F4354" s="87" t="s">
        <v>37</v>
      </c>
      <c r="G4354" s="262">
        <f>Fecha_Base</f>
        <v>0</v>
      </c>
    </row>
    <row r="4355" spans="1:123" ht="24" customHeight="1" x14ac:dyDescent="0.2">
      <c r="A4355" s="263" t="s">
        <v>600</v>
      </c>
      <c r="B4355" s="82" t="str">
        <f>Ubicación</f>
        <v>Pocito</v>
      </c>
      <c r="C4355" s="82"/>
      <c r="D4355" s="88"/>
      <c r="E4355" s="89"/>
      <c r="G4355" s="264"/>
    </row>
    <row r="4356" spans="1:123" ht="24" customHeight="1" x14ac:dyDescent="0.2">
      <c r="A4356" s="263" t="s">
        <v>38</v>
      </c>
      <c r="B4356" s="91">
        <f>IFERROR(VALUE(LEFT(B4357,FIND(".",B4357)-1)),"")</f>
        <v>11</v>
      </c>
      <c r="C4356" s="83" t="str">
        <f>IFERROR(VLOOKUP(B4356,Tabla_CyP,2,FALSE),"")</f>
        <v xml:space="preserve"> INSTALACIÓN ELÉCTRICA</v>
      </c>
      <c r="E4356" s="89"/>
      <c r="G4356" s="264"/>
    </row>
    <row r="4357" spans="1:123" ht="24" customHeight="1" x14ac:dyDescent="0.2">
      <c r="A4357" s="263" t="s">
        <v>24</v>
      </c>
      <c r="B4357" s="92" t="str">
        <f>IFERROR(VLOOKUP(COUNTIF($A$1:A4357,"ANALISIS DE PRECIOS"),Tabla_NumeroItem,2,FALSE),"")</f>
        <v>11.2.8</v>
      </c>
      <c r="C4357" s="83" t="str">
        <f>IFERROR(VLOOKUP(B4357,Tabla_CyP,2,FALSE),"")</f>
        <v>Caja conexión P=7 10 x 10 x 5</v>
      </c>
      <c r="D4357" s="88"/>
      <c r="E4357" s="89"/>
      <c r="F4357" s="87" t="s">
        <v>25</v>
      </c>
      <c r="G4357" s="265" t="str">
        <f>IFERROR(VLOOKUP(B4357,Tabla_CyP,4,FALSE),"")</f>
        <v>Un</v>
      </c>
    </row>
    <row r="4358" spans="1:123" ht="24" customHeight="1" x14ac:dyDescent="0.2">
      <c r="A4358" s="263"/>
      <c r="B4358" s="82"/>
      <c r="D4358" s="88"/>
      <c r="E4358" s="89"/>
      <c r="G4358" s="264"/>
    </row>
    <row r="4359" spans="1:123" ht="24" customHeight="1" x14ac:dyDescent="0.2">
      <c r="A4359" s="450" t="s">
        <v>506</v>
      </c>
      <c r="B4359" s="451"/>
      <c r="C4359" s="448" t="s">
        <v>0</v>
      </c>
      <c r="D4359" s="448" t="s">
        <v>26</v>
      </c>
      <c r="E4359" s="446" t="s">
        <v>27</v>
      </c>
      <c r="F4359" s="444" t="s">
        <v>28</v>
      </c>
      <c r="G4359" s="444" t="s">
        <v>29</v>
      </c>
    </row>
    <row r="4360" spans="1:123" s="88" customFormat="1" ht="24" customHeight="1" x14ac:dyDescent="0.2">
      <c r="A4360" s="93" t="s">
        <v>507</v>
      </c>
      <c r="B4360" s="93" t="s">
        <v>508</v>
      </c>
      <c r="C4360" s="449"/>
      <c r="D4360" s="449"/>
      <c r="E4360" s="447"/>
      <c r="F4360" s="445"/>
      <c r="G4360" s="445"/>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6"/>
      <c r="B4361" s="94"/>
      <c r="C4361" s="132" t="s">
        <v>603</v>
      </c>
      <c r="D4361" s="95"/>
      <c r="E4361" s="96"/>
      <c r="F4361" s="97"/>
      <c r="G4361" s="267"/>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8">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8">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8">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8">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8">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8">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8">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8">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8">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8">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8">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8">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8">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8">
        <f t="shared" si="1310"/>
        <v>0</v>
      </c>
    </row>
    <row r="4376" spans="1:7" ht="24" customHeight="1" x14ac:dyDescent="0.2">
      <c r="A4376" s="269"/>
      <c r="D4376" s="88"/>
      <c r="E4376" s="89"/>
      <c r="F4376" s="255" t="s">
        <v>30</v>
      </c>
      <c r="G4376" s="270">
        <f>SUBTOTAL(9,G4362:G4375)</f>
        <v>0</v>
      </c>
    </row>
    <row r="4377" spans="1:7" ht="24" customHeight="1" x14ac:dyDescent="0.2">
      <c r="A4377" s="269"/>
      <c r="C4377" s="98" t="s">
        <v>604</v>
      </c>
      <c r="D4377" s="88"/>
      <c r="E4377" s="89"/>
      <c r="G4377" s="271"/>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8">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8">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8">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8">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8">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8">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8">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8">
        <f t="shared" si="1315"/>
        <v>0</v>
      </c>
    </row>
    <row r="4386" spans="1:7" ht="24" customHeight="1" x14ac:dyDescent="0.2">
      <c r="A4386" s="269"/>
      <c r="D4386" s="88"/>
      <c r="E4386" s="89"/>
      <c r="F4386" s="255" t="s">
        <v>31</v>
      </c>
      <c r="G4386" s="270">
        <f>SUBTOTAL(9,G4378:G4385)</f>
        <v>0</v>
      </c>
    </row>
    <row r="4387" spans="1:7" ht="24" customHeight="1" x14ac:dyDescent="0.2">
      <c r="A4387" s="269"/>
      <c r="C4387" s="98" t="s">
        <v>605</v>
      </c>
      <c r="D4387" s="88"/>
      <c r="E4387" s="89"/>
      <c r="G4387" s="271"/>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8">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8">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8">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8">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8">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8">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8">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8">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8">
        <f t="shared" si="1320"/>
        <v>0</v>
      </c>
    </row>
    <row r="4397" spans="1:7" ht="24" customHeight="1" x14ac:dyDescent="0.2">
      <c r="A4397" s="272"/>
      <c r="B4397" s="88"/>
      <c r="D4397" s="88"/>
      <c r="E4397" s="89"/>
      <c r="F4397" s="255" t="s">
        <v>32</v>
      </c>
      <c r="G4397" s="270">
        <f>SUBTOTAL(9,G4388:G4396)</f>
        <v>0</v>
      </c>
    </row>
    <row r="4398" spans="1:7" ht="24" customHeight="1" x14ac:dyDescent="0.2">
      <c r="A4398" s="273"/>
      <c r="B4398" s="88"/>
      <c r="D4398" s="88"/>
      <c r="E4398" s="89"/>
      <c r="G4398" s="271"/>
    </row>
    <row r="4399" spans="1:7" ht="24" customHeight="1" x14ac:dyDescent="0.2">
      <c r="A4399" s="274" t="str">
        <f>B4357</f>
        <v>11.2.8</v>
      </c>
      <c r="B4399" s="275" t="str">
        <f>C4357</f>
        <v>Caja conexión P=7 10 x 10 x 5</v>
      </c>
      <c r="C4399" s="95"/>
      <c r="D4399" s="95" t="s">
        <v>33</v>
      </c>
      <c r="E4399" s="96"/>
      <c r="F4399" s="277" t="s">
        <v>34</v>
      </c>
      <c r="G4399" s="276">
        <f>SUBTOTAL(9,G4362:G4398)</f>
        <v>0</v>
      </c>
    </row>
    <row r="4401" spans="1:123" ht="24" customHeight="1" x14ac:dyDescent="0.2">
      <c r="A4401" s="256" t="s">
        <v>36</v>
      </c>
      <c r="B4401" s="257"/>
      <c r="C4401" s="257"/>
      <c r="D4401" s="257"/>
      <c r="E4401" s="257"/>
      <c r="F4401" s="257"/>
      <c r="G4401" s="258"/>
    </row>
    <row r="4402" spans="1:123" ht="24" customHeight="1" x14ac:dyDescent="0.2">
      <c r="A4402" s="259" t="s">
        <v>601</v>
      </c>
      <c r="B4402" s="84" t="str">
        <f>Comitente</f>
        <v>SUBSECRETARIA DE ARQUITECTURA</v>
      </c>
      <c r="C4402" s="80"/>
      <c r="D4402" s="85"/>
      <c r="E4402" s="85"/>
      <c r="F4402" s="86"/>
      <c r="G4402" s="260"/>
    </row>
    <row r="4403" spans="1:123" ht="24" customHeight="1" x14ac:dyDescent="0.2">
      <c r="A4403" s="259" t="s">
        <v>602</v>
      </c>
      <c r="B4403" s="84">
        <f>Contratista</f>
        <v>0</v>
      </c>
      <c r="C4403" s="81"/>
      <c r="D4403" s="81"/>
      <c r="E4403" s="81"/>
      <c r="F4403" s="87"/>
      <c r="G4403" s="261"/>
    </row>
    <row r="4404" spans="1:123" ht="24" customHeight="1" x14ac:dyDescent="0.2">
      <c r="A4404" s="259" t="s">
        <v>23</v>
      </c>
      <c r="B4404" s="84" t="str">
        <f>Obra</f>
        <v>Creacion Primaria Bº Cruce de los Andes</v>
      </c>
      <c r="C4404" s="81"/>
      <c r="D4404" s="81"/>
      <c r="E4404" s="81"/>
      <c r="F4404" s="87" t="s">
        <v>37</v>
      </c>
      <c r="G4404" s="262">
        <f>Fecha_Base</f>
        <v>0</v>
      </c>
    </row>
    <row r="4405" spans="1:123" ht="24" customHeight="1" x14ac:dyDescent="0.2">
      <c r="A4405" s="263" t="s">
        <v>600</v>
      </c>
      <c r="B4405" s="82" t="str">
        <f>Ubicación</f>
        <v>Pocito</v>
      </c>
      <c r="C4405" s="82"/>
      <c r="D4405" s="88"/>
      <c r="E4405" s="89"/>
      <c r="G4405" s="264"/>
    </row>
    <row r="4406" spans="1:123" ht="24" customHeight="1" x14ac:dyDescent="0.2">
      <c r="A4406" s="263" t="s">
        <v>38</v>
      </c>
      <c r="B4406" s="91">
        <f>IFERROR(VALUE(LEFT(B4407,FIND(".",B4407)-1)),"")</f>
        <v>11</v>
      </c>
      <c r="C4406" s="83" t="str">
        <f>IFERROR(VLOOKUP(B4406,Tabla_CyP,2,FALSE),"")</f>
        <v xml:space="preserve"> INSTALACIÓN ELÉCTRICA</v>
      </c>
      <c r="E4406" s="89"/>
      <c r="G4406" s="264"/>
    </row>
    <row r="4407" spans="1:123" ht="24" customHeight="1" x14ac:dyDescent="0.2">
      <c r="A4407" s="263" t="s">
        <v>24</v>
      </c>
      <c r="B4407" s="92" t="str">
        <f>IFERROR(VLOOKUP(COUNTIF($A$1:A4407,"ANALISIS DE PRECIOS"),Tabla_NumeroItem,2,FALSE),"")</f>
        <v>11.2.9</v>
      </c>
      <c r="C4407" s="83" t="str">
        <f>IFERROR(VLOOKUP(B4407,Tabla_CyP,2,FALSE),"")</f>
        <v>Caja conexión P=7 15 x 15</v>
      </c>
      <c r="D4407" s="88"/>
      <c r="E4407" s="89"/>
      <c r="F4407" s="87" t="s">
        <v>25</v>
      </c>
      <c r="G4407" s="265" t="str">
        <f>IFERROR(VLOOKUP(B4407,Tabla_CyP,4,FALSE),"")</f>
        <v>Un</v>
      </c>
    </row>
    <row r="4408" spans="1:123" ht="24" customHeight="1" x14ac:dyDescent="0.2">
      <c r="A4408" s="263"/>
      <c r="B4408" s="82"/>
      <c r="D4408" s="88"/>
      <c r="E4408" s="89"/>
      <c r="G4408" s="264"/>
    </row>
    <row r="4409" spans="1:123" ht="24" customHeight="1" x14ac:dyDescent="0.2">
      <c r="A4409" s="450" t="s">
        <v>506</v>
      </c>
      <c r="B4409" s="451"/>
      <c r="C4409" s="448" t="s">
        <v>0</v>
      </c>
      <c r="D4409" s="448" t="s">
        <v>26</v>
      </c>
      <c r="E4409" s="446" t="s">
        <v>27</v>
      </c>
      <c r="F4409" s="444" t="s">
        <v>28</v>
      </c>
      <c r="G4409" s="444" t="s">
        <v>29</v>
      </c>
    </row>
    <row r="4410" spans="1:123" s="88" customFormat="1" ht="24" customHeight="1" x14ac:dyDescent="0.2">
      <c r="A4410" s="93" t="s">
        <v>507</v>
      </c>
      <c r="B4410" s="93" t="s">
        <v>508</v>
      </c>
      <c r="C4410" s="449"/>
      <c r="D4410" s="449"/>
      <c r="E4410" s="447"/>
      <c r="F4410" s="445"/>
      <c r="G4410" s="445"/>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6"/>
      <c r="B4411" s="94"/>
      <c r="C4411" s="132" t="s">
        <v>603</v>
      </c>
      <c r="D4411" s="95"/>
      <c r="E4411" s="96"/>
      <c r="F4411" s="97"/>
      <c r="G4411" s="267"/>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8">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8">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8">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8">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8">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8">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8">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8">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8">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8">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8">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8">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8">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8">
        <f t="shared" si="1325"/>
        <v>0</v>
      </c>
    </row>
    <row r="4426" spans="1:7" ht="24" customHeight="1" x14ac:dyDescent="0.2">
      <c r="A4426" s="269"/>
      <c r="D4426" s="88"/>
      <c r="E4426" s="89"/>
      <c r="F4426" s="255" t="s">
        <v>30</v>
      </c>
      <c r="G4426" s="270">
        <f>SUBTOTAL(9,G4412:G4425)</f>
        <v>0</v>
      </c>
    </row>
    <row r="4427" spans="1:7" ht="24" customHeight="1" x14ac:dyDescent="0.2">
      <c r="A4427" s="269"/>
      <c r="C4427" s="98" t="s">
        <v>604</v>
      </c>
      <c r="D4427" s="88"/>
      <c r="E4427" s="89"/>
      <c r="G4427" s="271"/>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8">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8">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8">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8">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8">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8">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8">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8">
        <f t="shared" si="1330"/>
        <v>0</v>
      </c>
    </row>
    <row r="4436" spans="1:7" ht="24" customHeight="1" x14ac:dyDescent="0.2">
      <c r="A4436" s="269"/>
      <c r="D4436" s="88"/>
      <c r="E4436" s="89"/>
      <c r="F4436" s="255" t="s">
        <v>31</v>
      </c>
      <c r="G4436" s="270">
        <f>SUBTOTAL(9,G4428:G4435)</f>
        <v>0</v>
      </c>
    </row>
    <row r="4437" spans="1:7" ht="24" customHeight="1" x14ac:dyDescent="0.2">
      <c r="A4437" s="269"/>
      <c r="C4437" s="98" t="s">
        <v>605</v>
      </c>
      <c r="D4437" s="88"/>
      <c r="E4437" s="89"/>
      <c r="G4437" s="271"/>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8">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8">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8">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8">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8">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8">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8">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8">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8">
        <f t="shared" si="1335"/>
        <v>0</v>
      </c>
    </row>
    <row r="4447" spans="1:7" ht="24" customHeight="1" x14ac:dyDescent="0.2">
      <c r="A4447" s="272"/>
      <c r="B4447" s="88"/>
      <c r="D4447" s="88"/>
      <c r="E4447" s="89"/>
      <c r="F4447" s="255" t="s">
        <v>32</v>
      </c>
      <c r="G4447" s="270">
        <f>SUBTOTAL(9,G4438:G4446)</f>
        <v>0</v>
      </c>
    </row>
    <row r="4448" spans="1:7" ht="24" customHeight="1" x14ac:dyDescent="0.2">
      <c r="A4448" s="273"/>
      <c r="B4448" s="88"/>
      <c r="D4448" s="88"/>
      <c r="E4448" s="89"/>
      <c r="G4448" s="271"/>
    </row>
    <row r="4449" spans="1:123" ht="24" customHeight="1" x14ac:dyDescent="0.2">
      <c r="A4449" s="274" t="str">
        <f>B4407</f>
        <v>11.2.9</v>
      </c>
      <c r="B4449" s="275" t="str">
        <f>C4407</f>
        <v>Caja conexión P=7 15 x 15</v>
      </c>
      <c r="C4449" s="95"/>
      <c r="D4449" s="95" t="s">
        <v>33</v>
      </c>
      <c r="E4449" s="96"/>
      <c r="F4449" s="277" t="s">
        <v>34</v>
      </c>
      <c r="G4449" s="276">
        <f>SUBTOTAL(9,G4412:G4448)</f>
        <v>0</v>
      </c>
    </row>
    <row r="4451" spans="1:123" ht="24" customHeight="1" x14ac:dyDescent="0.2">
      <c r="A4451" s="256" t="s">
        <v>36</v>
      </c>
      <c r="B4451" s="257"/>
      <c r="C4451" s="257"/>
      <c r="D4451" s="257"/>
      <c r="E4451" s="257"/>
      <c r="F4451" s="257"/>
      <c r="G4451" s="258"/>
    </row>
    <row r="4452" spans="1:123" ht="24" customHeight="1" x14ac:dyDescent="0.2">
      <c r="A4452" s="259" t="s">
        <v>601</v>
      </c>
      <c r="B4452" s="84" t="str">
        <f>Comitente</f>
        <v>SUBSECRETARIA DE ARQUITECTURA</v>
      </c>
      <c r="C4452" s="80"/>
      <c r="D4452" s="85"/>
      <c r="E4452" s="85"/>
      <c r="F4452" s="86"/>
      <c r="G4452" s="260"/>
    </row>
    <row r="4453" spans="1:123" ht="24" customHeight="1" x14ac:dyDescent="0.2">
      <c r="A4453" s="259" t="s">
        <v>602</v>
      </c>
      <c r="B4453" s="84">
        <f>Contratista</f>
        <v>0</v>
      </c>
      <c r="C4453" s="81"/>
      <c r="D4453" s="81"/>
      <c r="E4453" s="81"/>
      <c r="F4453" s="87"/>
      <c r="G4453" s="261"/>
    </row>
    <row r="4454" spans="1:123" ht="24" customHeight="1" x14ac:dyDescent="0.2">
      <c r="A4454" s="259" t="s">
        <v>23</v>
      </c>
      <c r="B4454" s="84" t="str">
        <f>Obra</f>
        <v>Creacion Primaria Bº Cruce de los Andes</v>
      </c>
      <c r="C4454" s="81"/>
      <c r="D4454" s="81"/>
      <c r="E4454" s="81"/>
      <c r="F4454" s="87" t="s">
        <v>37</v>
      </c>
      <c r="G4454" s="262">
        <f>Fecha_Base</f>
        <v>0</v>
      </c>
    </row>
    <row r="4455" spans="1:123" ht="24" customHeight="1" x14ac:dyDescent="0.2">
      <c r="A4455" s="263" t="s">
        <v>600</v>
      </c>
      <c r="B4455" s="82" t="str">
        <f>Ubicación</f>
        <v>Pocito</v>
      </c>
      <c r="C4455" s="82"/>
      <c r="D4455" s="88"/>
      <c r="E4455" s="89"/>
      <c r="G4455" s="264"/>
    </row>
    <row r="4456" spans="1:123" ht="24" customHeight="1" x14ac:dyDescent="0.2">
      <c r="A4456" s="263" t="s">
        <v>38</v>
      </c>
      <c r="B4456" s="91">
        <f>IFERROR(VALUE(LEFT(B4457,FIND(".",B4457)-1)),"")</f>
        <v>11</v>
      </c>
      <c r="C4456" s="83" t="str">
        <f>IFERROR(VLOOKUP(B4456,Tabla_CyP,2,FALSE),"")</f>
        <v xml:space="preserve"> INSTALACIÓN ELÉCTRICA</v>
      </c>
      <c r="E4456" s="89"/>
      <c r="G4456" s="264"/>
    </row>
    <row r="4457" spans="1:123" ht="24" customHeight="1" x14ac:dyDescent="0.2">
      <c r="A4457" s="263" t="s">
        <v>24</v>
      </c>
      <c r="B4457" s="92" t="str">
        <f>IFERROR(VLOOKUP(COUNTIF($A$1:A4457,"ANALISIS DE PRECIOS"),Tabla_NumeroItem,2,FALSE),"")</f>
        <v>11.2.10</v>
      </c>
      <c r="C4457" s="83" t="str">
        <f>IFERROR(VLOOKUP(B4457,Tabla_CyP,2,FALSE),"")</f>
        <v>Caja conexión P=7 20 x 20</v>
      </c>
      <c r="D4457" s="88"/>
      <c r="E4457" s="89"/>
      <c r="F4457" s="87" t="s">
        <v>25</v>
      </c>
      <c r="G4457" s="265" t="str">
        <f>IFERROR(VLOOKUP(B4457,Tabla_CyP,4,FALSE),"")</f>
        <v>Un</v>
      </c>
    </row>
    <row r="4458" spans="1:123" ht="24" customHeight="1" x14ac:dyDescent="0.2">
      <c r="A4458" s="263"/>
      <c r="B4458" s="82"/>
      <c r="D4458" s="88"/>
      <c r="E4458" s="89"/>
      <c r="G4458" s="264"/>
    </row>
    <row r="4459" spans="1:123" ht="24" customHeight="1" x14ac:dyDescent="0.2">
      <c r="A4459" s="450" t="s">
        <v>506</v>
      </c>
      <c r="B4459" s="451"/>
      <c r="C4459" s="448" t="s">
        <v>0</v>
      </c>
      <c r="D4459" s="448" t="s">
        <v>26</v>
      </c>
      <c r="E4459" s="446" t="s">
        <v>27</v>
      </c>
      <c r="F4459" s="444" t="s">
        <v>28</v>
      </c>
      <c r="G4459" s="444" t="s">
        <v>29</v>
      </c>
    </row>
    <row r="4460" spans="1:123" s="88" customFormat="1" ht="24" customHeight="1" x14ac:dyDescent="0.2">
      <c r="A4460" s="93" t="s">
        <v>507</v>
      </c>
      <c r="B4460" s="93" t="s">
        <v>508</v>
      </c>
      <c r="C4460" s="449"/>
      <c r="D4460" s="449"/>
      <c r="E4460" s="447"/>
      <c r="F4460" s="445"/>
      <c r="G4460" s="445"/>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6"/>
      <c r="B4461" s="94"/>
      <c r="C4461" s="132" t="s">
        <v>603</v>
      </c>
      <c r="D4461" s="95"/>
      <c r="E4461" s="96"/>
      <c r="F4461" s="97"/>
      <c r="G4461" s="267"/>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8">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8">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8">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8">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8">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8">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8">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8">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8">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8">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8">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8">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8">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8">
        <f t="shared" si="1340"/>
        <v>0</v>
      </c>
    </row>
    <row r="4476" spans="1:7" ht="24" customHeight="1" x14ac:dyDescent="0.2">
      <c r="A4476" s="269"/>
      <c r="D4476" s="88"/>
      <c r="E4476" s="89"/>
      <c r="F4476" s="255" t="s">
        <v>30</v>
      </c>
      <c r="G4476" s="270">
        <f>SUBTOTAL(9,G4462:G4475)</f>
        <v>0</v>
      </c>
    </row>
    <row r="4477" spans="1:7" ht="24" customHeight="1" x14ac:dyDescent="0.2">
      <c r="A4477" s="269"/>
      <c r="C4477" s="98" t="s">
        <v>604</v>
      </c>
      <c r="D4477" s="88"/>
      <c r="E4477" s="89"/>
      <c r="G4477" s="271"/>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8">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8">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8">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8">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8">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8">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8">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8">
        <f t="shared" si="1345"/>
        <v>0</v>
      </c>
    </row>
    <row r="4486" spans="1:7" ht="24" customHeight="1" x14ac:dyDescent="0.2">
      <c r="A4486" s="269"/>
      <c r="D4486" s="88"/>
      <c r="E4486" s="89"/>
      <c r="F4486" s="255" t="s">
        <v>31</v>
      </c>
      <c r="G4486" s="270">
        <f>SUBTOTAL(9,G4478:G4485)</f>
        <v>0</v>
      </c>
    </row>
    <row r="4487" spans="1:7" ht="24" customHeight="1" x14ac:dyDescent="0.2">
      <c r="A4487" s="269"/>
      <c r="C4487" s="98" t="s">
        <v>605</v>
      </c>
      <c r="D4487" s="88"/>
      <c r="E4487" s="89"/>
      <c r="G4487" s="271"/>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8">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8">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8">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8">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8">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8">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8">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8">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8">
        <f t="shared" si="1350"/>
        <v>0</v>
      </c>
    </row>
    <row r="4497" spans="1:123" ht="24" customHeight="1" x14ac:dyDescent="0.2">
      <c r="A4497" s="272"/>
      <c r="B4497" s="88"/>
      <c r="D4497" s="88"/>
      <c r="E4497" s="89"/>
      <c r="F4497" s="255" t="s">
        <v>32</v>
      </c>
      <c r="G4497" s="270">
        <f>SUBTOTAL(9,G4488:G4496)</f>
        <v>0</v>
      </c>
    </row>
    <row r="4498" spans="1:123" ht="24" customHeight="1" x14ac:dyDescent="0.2">
      <c r="A4498" s="273"/>
      <c r="B4498" s="88"/>
      <c r="D4498" s="88"/>
      <c r="E4498" s="89"/>
      <c r="G4498" s="271"/>
    </row>
    <row r="4499" spans="1:123" ht="24" customHeight="1" x14ac:dyDescent="0.2">
      <c r="A4499" s="274" t="str">
        <f>B4457</f>
        <v>11.2.10</v>
      </c>
      <c r="B4499" s="275" t="str">
        <f>C4457</f>
        <v>Caja conexión P=7 20 x 20</v>
      </c>
      <c r="C4499" s="95"/>
      <c r="D4499" s="95" t="s">
        <v>33</v>
      </c>
      <c r="E4499" s="96"/>
      <c r="F4499" s="277" t="s">
        <v>34</v>
      </c>
      <c r="G4499" s="276">
        <f>SUBTOTAL(9,G4462:G4498)</f>
        <v>0</v>
      </c>
    </row>
    <row r="4501" spans="1:123" ht="24" customHeight="1" x14ac:dyDescent="0.2">
      <c r="A4501" s="256" t="s">
        <v>36</v>
      </c>
      <c r="B4501" s="257"/>
      <c r="C4501" s="257"/>
      <c r="D4501" s="257"/>
      <c r="E4501" s="257"/>
      <c r="F4501" s="257"/>
      <c r="G4501" s="258"/>
    </row>
    <row r="4502" spans="1:123" ht="24" customHeight="1" x14ac:dyDescent="0.2">
      <c r="A4502" s="259" t="s">
        <v>601</v>
      </c>
      <c r="B4502" s="84" t="str">
        <f>Comitente</f>
        <v>SUBSECRETARIA DE ARQUITECTURA</v>
      </c>
      <c r="C4502" s="80"/>
      <c r="D4502" s="85"/>
      <c r="E4502" s="85"/>
      <c r="F4502" s="86"/>
      <c r="G4502" s="260"/>
    </row>
    <row r="4503" spans="1:123" ht="24" customHeight="1" x14ac:dyDescent="0.2">
      <c r="A4503" s="259" t="s">
        <v>602</v>
      </c>
      <c r="B4503" s="84">
        <f>Contratista</f>
        <v>0</v>
      </c>
      <c r="C4503" s="81"/>
      <c r="D4503" s="81"/>
      <c r="E4503" s="81"/>
      <c r="F4503" s="87"/>
      <c r="G4503" s="261"/>
    </row>
    <row r="4504" spans="1:123" ht="24" customHeight="1" x14ac:dyDescent="0.2">
      <c r="A4504" s="259" t="s">
        <v>23</v>
      </c>
      <c r="B4504" s="84" t="str">
        <f>Obra</f>
        <v>Creacion Primaria Bº Cruce de los Andes</v>
      </c>
      <c r="C4504" s="81"/>
      <c r="D4504" s="81"/>
      <c r="E4504" s="81"/>
      <c r="F4504" s="87" t="s">
        <v>37</v>
      </c>
      <c r="G4504" s="262">
        <f>Fecha_Base</f>
        <v>0</v>
      </c>
    </row>
    <row r="4505" spans="1:123" ht="24" customHeight="1" x14ac:dyDescent="0.2">
      <c r="A4505" s="263" t="s">
        <v>600</v>
      </c>
      <c r="B4505" s="82" t="str">
        <f>Ubicación</f>
        <v>Pocito</v>
      </c>
      <c r="C4505" s="82"/>
      <c r="D4505" s="88"/>
      <c r="E4505" s="89"/>
      <c r="G4505" s="264"/>
    </row>
    <row r="4506" spans="1:123" ht="24" customHeight="1" x14ac:dyDescent="0.2">
      <c r="A4506" s="263" t="s">
        <v>38</v>
      </c>
      <c r="B4506" s="91">
        <f>IFERROR(VALUE(LEFT(B4507,FIND(".",B4507)-1)),"")</f>
        <v>11</v>
      </c>
      <c r="C4506" s="83" t="str">
        <f>IFERROR(VLOOKUP(B4506,Tabla_CyP,2,FALSE),"")</f>
        <v xml:space="preserve"> INSTALACIÓN ELÉCTRICA</v>
      </c>
      <c r="E4506" s="89"/>
      <c r="G4506" s="264"/>
    </row>
    <row r="4507" spans="1:123" ht="24" customHeight="1" x14ac:dyDescent="0.2">
      <c r="A4507" s="263" t="s">
        <v>24</v>
      </c>
      <c r="B4507" s="92" t="str">
        <f>IFERROR(VLOOKUP(COUNTIF($A$1:A4507,"ANALISIS DE PRECIOS"),Tabla_NumeroItem,2,FALSE),"")</f>
        <v>11.2.11</v>
      </c>
      <c r="C4507" s="83" t="str">
        <f>IFERROR(VLOOKUP(B4507,Tabla_CyP,2,FALSE),"")</f>
        <v>Ganchos "U" c/tuercas para cajas</v>
      </c>
      <c r="D4507" s="88"/>
      <c r="E4507" s="89"/>
      <c r="F4507" s="87" t="s">
        <v>25</v>
      </c>
      <c r="G4507" s="265" t="str">
        <f>IFERROR(VLOOKUP(B4507,Tabla_CyP,4,FALSE),"")</f>
        <v>Un</v>
      </c>
    </row>
    <row r="4508" spans="1:123" ht="24" customHeight="1" x14ac:dyDescent="0.2">
      <c r="A4508" s="263"/>
      <c r="B4508" s="82"/>
      <c r="D4508" s="88"/>
      <c r="E4508" s="89"/>
      <c r="G4508" s="264"/>
    </row>
    <row r="4509" spans="1:123" ht="24" customHeight="1" x14ac:dyDescent="0.2">
      <c r="A4509" s="450" t="s">
        <v>506</v>
      </c>
      <c r="B4509" s="451"/>
      <c r="C4509" s="448" t="s">
        <v>0</v>
      </c>
      <c r="D4509" s="448" t="s">
        <v>26</v>
      </c>
      <c r="E4509" s="446" t="s">
        <v>27</v>
      </c>
      <c r="F4509" s="444" t="s">
        <v>28</v>
      </c>
      <c r="G4509" s="444" t="s">
        <v>29</v>
      </c>
    </row>
    <row r="4510" spans="1:123" s="88" customFormat="1" ht="24" customHeight="1" x14ac:dyDescent="0.2">
      <c r="A4510" s="93" t="s">
        <v>507</v>
      </c>
      <c r="B4510" s="93" t="s">
        <v>508</v>
      </c>
      <c r="C4510" s="449"/>
      <c r="D4510" s="449"/>
      <c r="E4510" s="447"/>
      <c r="F4510" s="445"/>
      <c r="G4510" s="445"/>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6"/>
      <c r="B4511" s="94"/>
      <c r="C4511" s="132" t="s">
        <v>603</v>
      </c>
      <c r="D4511" s="95"/>
      <c r="E4511" s="96"/>
      <c r="F4511" s="97"/>
      <c r="G4511" s="267"/>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8">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8">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8">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8">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8">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8">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8">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8">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8">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8">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8">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8">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8">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8">
        <f t="shared" si="1355"/>
        <v>0</v>
      </c>
    </row>
    <row r="4526" spans="1:7" ht="24" customHeight="1" x14ac:dyDescent="0.2">
      <c r="A4526" s="269"/>
      <c r="D4526" s="88"/>
      <c r="E4526" s="89"/>
      <c r="F4526" s="255" t="s">
        <v>30</v>
      </c>
      <c r="G4526" s="270">
        <f>SUBTOTAL(9,G4512:G4525)</f>
        <v>0</v>
      </c>
    </row>
    <row r="4527" spans="1:7" ht="24" customHeight="1" x14ac:dyDescent="0.2">
      <c r="A4527" s="269"/>
      <c r="C4527" s="98" t="s">
        <v>604</v>
      </c>
      <c r="D4527" s="88"/>
      <c r="E4527" s="89"/>
      <c r="G4527" s="271"/>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8">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8">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8">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8">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8">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8">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8">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8">
        <f t="shared" si="1360"/>
        <v>0</v>
      </c>
    </row>
    <row r="4536" spans="1:7" ht="24" customHeight="1" x14ac:dyDescent="0.2">
      <c r="A4536" s="269"/>
      <c r="D4536" s="88"/>
      <c r="E4536" s="89"/>
      <c r="F4536" s="255" t="s">
        <v>31</v>
      </c>
      <c r="G4536" s="270">
        <f>SUBTOTAL(9,G4528:G4535)</f>
        <v>0</v>
      </c>
    </row>
    <row r="4537" spans="1:7" ht="24" customHeight="1" x14ac:dyDescent="0.2">
      <c r="A4537" s="269"/>
      <c r="C4537" s="98" t="s">
        <v>605</v>
      </c>
      <c r="D4537" s="88"/>
      <c r="E4537" s="89"/>
      <c r="G4537" s="271"/>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8">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8">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8">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8">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8">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8">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8">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8">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8">
        <f t="shared" si="1365"/>
        <v>0</v>
      </c>
    </row>
    <row r="4547" spans="1:123" ht="24" customHeight="1" x14ac:dyDescent="0.2">
      <c r="A4547" s="272"/>
      <c r="B4547" s="88"/>
      <c r="D4547" s="88"/>
      <c r="E4547" s="89"/>
      <c r="F4547" s="255" t="s">
        <v>32</v>
      </c>
      <c r="G4547" s="270">
        <f>SUBTOTAL(9,G4538:G4546)</f>
        <v>0</v>
      </c>
    </row>
    <row r="4548" spans="1:123" ht="24" customHeight="1" x14ac:dyDescent="0.2">
      <c r="A4548" s="273"/>
      <c r="B4548" s="88"/>
      <c r="D4548" s="88"/>
      <c r="E4548" s="89"/>
      <c r="G4548" s="271"/>
    </row>
    <row r="4549" spans="1:123" ht="24" customHeight="1" x14ac:dyDescent="0.2">
      <c r="A4549" s="274" t="str">
        <f>B4507</f>
        <v>11.2.11</v>
      </c>
      <c r="B4549" s="275" t="str">
        <f>C4507</f>
        <v>Ganchos "U" c/tuercas para cajas</v>
      </c>
      <c r="C4549" s="95"/>
      <c r="D4549" s="95" t="s">
        <v>33</v>
      </c>
      <c r="E4549" s="96"/>
      <c r="F4549" s="277" t="s">
        <v>34</v>
      </c>
      <c r="G4549" s="276">
        <f>SUBTOTAL(9,G4512:G4548)</f>
        <v>0</v>
      </c>
    </row>
    <row r="4551" spans="1:123" ht="24" customHeight="1" x14ac:dyDescent="0.2">
      <c r="A4551" s="256" t="s">
        <v>36</v>
      </c>
      <c r="B4551" s="257"/>
      <c r="C4551" s="257"/>
      <c r="D4551" s="257"/>
      <c r="E4551" s="257"/>
      <c r="F4551" s="257"/>
      <c r="G4551" s="258"/>
    </row>
    <row r="4552" spans="1:123" ht="24" customHeight="1" x14ac:dyDescent="0.2">
      <c r="A4552" s="259" t="s">
        <v>601</v>
      </c>
      <c r="B4552" s="84" t="str">
        <f>Comitente</f>
        <v>SUBSECRETARIA DE ARQUITECTURA</v>
      </c>
      <c r="C4552" s="80"/>
      <c r="D4552" s="85"/>
      <c r="E4552" s="85"/>
      <c r="F4552" s="86"/>
      <c r="G4552" s="260"/>
    </row>
    <row r="4553" spans="1:123" ht="24" customHeight="1" x14ac:dyDescent="0.2">
      <c r="A4553" s="259" t="s">
        <v>602</v>
      </c>
      <c r="B4553" s="84">
        <f>Contratista</f>
        <v>0</v>
      </c>
      <c r="C4553" s="81"/>
      <c r="D4553" s="81"/>
      <c r="E4553" s="81"/>
      <c r="F4553" s="87"/>
      <c r="G4553" s="261"/>
    </row>
    <row r="4554" spans="1:123" ht="24" customHeight="1" x14ac:dyDescent="0.2">
      <c r="A4554" s="259" t="s">
        <v>23</v>
      </c>
      <c r="B4554" s="84" t="str">
        <f>Obra</f>
        <v>Creacion Primaria Bº Cruce de los Andes</v>
      </c>
      <c r="C4554" s="81"/>
      <c r="D4554" s="81"/>
      <c r="E4554" s="81"/>
      <c r="F4554" s="87" t="s">
        <v>37</v>
      </c>
      <c r="G4554" s="262">
        <f>Fecha_Base</f>
        <v>0</v>
      </c>
    </row>
    <row r="4555" spans="1:123" ht="24" customHeight="1" x14ac:dyDescent="0.2">
      <c r="A4555" s="263" t="s">
        <v>600</v>
      </c>
      <c r="B4555" s="82" t="str">
        <f>Ubicación</f>
        <v>Pocito</v>
      </c>
      <c r="C4555" s="82"/>
      <c r="D4555" s="88"/>
      <c r="E4555" s="89"/>
      <c r="G4555" s="264"/>
    </row>
    <row r="4556" spans="1:123" ht="24" customHeight="1" x14ac:dyDescent="0.2">
      <c r="A4556" s="263" t="s">
        <v>38</v>
      </c>
      <c r="B4556" s="91">
        <f>IFERROR(VALUE(LEFT(B4557,FIND(".",B4557)-1)),"")</f>
        <v>11</v>
      </c>
      <c r="C4556" s="83" t="str">
        <f>IFERROR(VLOOKUP(B4556,Tabla_CyP,2,FALSE),"")</f>
        <v xml:space="preserve"> INSTALACIÓN ELÉCTRICA</v>
      </c>
      <c r="E4556" s="89"/>
      <c r="G4556" s="264"/>
    </row>
    <row r="4557" spans="1:123" ht="24" customHeight="1" x14ac:dyDescent="0.2">
      <c r="A4557" s="263" t="s">
        <v>24</v>
      </c>
      <c r="B4557" s="92" t="str">
        <f>IFERROR(VLOOKUP(COUNTIF($A$1:A4557,"ANALISIS DE PRECIOS"),Tabla_NumeroItem,2,FALSE),"")</f>
        <v>11.2.12</v>
      </c>
      <c r="C4557" s="83" t="str">
        <f>IFERROR(VLOOKUP(B4557,Tabla_CyP,2,FALSE),"")</f>
        <v>Curvas 3/4"</v>
      </c>
      <c r="D4557" s="88"/>
      <c r="E4557" s="89"/>
      <c r="F4557" s="87" t="s">
        <v>25</v>
      </c>
      <c r="G4557" s="265" t="str">
        <f>IFERROR(VLOOKUP(B4557,Tabla_CyP,4,FALSE),"")</f>
        <v>Un</v>
      </c>
    </row>
    <row r="4558" spans="1:123" ht="24" customHeight="1" x14ac:dyDescent="0.2">
      <c r="A4558" s="263"/>
      <c r="B4558" s="82"/>
      <c r="D4558" s="88"/>
      <c r="E4558" s="89"/>
      <c r="G4558" s="264"/>
    </row>
    <row r="4559" spans="1:123" ht="24" customHeight="1" x14ac:dyDescent="0.2">
      <c r="A4559" s="450" t="s">
        <v>506</v>
      </c>
      <c r="B4559" s="451"/>
      <c r="C4559" s="448" t="s">
        <v>0</v>
      </c>
      <c r="D4559" s="448" t="s">
        <v>26</v>
      </c>
      <c r="E4559" s="446" t="s">
        <v>27</v>
      </c>
      <c r="F4559" s="444" t="s">
        <v>28</v>
      </c>
      <c r="G4559" s="444" t="s">
        <v>29</v>
      </c>
    </row>
    <row r="4560" spans="1:123" s="88" customFormat="1" ht="24" customHeight="1" x14ac:dyDescent="0.2">
      <c r="A4560" s="93" t="s">
        <v>507</v>
      </c>
      <c r="B4560" s="93" t="s">
        <v>508</v>
      </c>
      <c r="C4560" s="449"/>
      <c r="D4560" s="449"/>
      <c r="E4560" s="447"/>
      <c r="F4560" s="445"/>
      <c r="G4560" s="445"/>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6"/>
      <c r="B4561" s="94"/>
      <c r="C4561" s="132" t="s">
        <v>603</v>
      </c>
      <c r="D4561" s="95"/>
      <c r="E4561" s="96"/>
      <c r="F4561" s="97"/>
      <c r="G4561" s="267"/>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8">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8">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8">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8">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8">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8">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8">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8">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8">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8">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8">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8">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8">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8">
        <f t="shared" si="1370"/>
        <v>0</v>
      </c>
    </row>
    <row r="4576" spans="1:7" ht="24" customHeight="1" x14ac:dyDescent="0.2">
      <c r="A4576" s="269"/>
      <c r="D4576" s="88"/>
      <c r="E4576" s="89"/>
      <c r="F4576" s="255" t="s">
        <v>30</v>
      </c>
      <c r="G4576" s="270">
        <f>SUBTOTAL(9,G4562:G4575)</f>
        <v>0</v>
      </c>
    </row>
    <row r="4577" spans="1:7" ht="24" customHeight="1" x14ac:dyDescent="0.2">
      <c r="A4577" s="269"/>
      <c r="C4577" s="98" t="s">
        <v>604</v>
      </c>
      <c r="D4577" s="88"/>
      <c r="E4577" s="89"/>
      <c r="G4577" s="271"/>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8">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8">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8">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8">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8">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8">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8">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8">
        <f t="shared" si="1375"/>
        <v>0</v>
      </c>
    </row>
    <row r="4586" spans="1:7" ht="24" customHeight="1" x14ac:dyDescent="0.2">
      <c r="A4586" s="269"/>
      <c r="D4586" s="88"/>
      <c r="E4586" s="89"/>
      <c r="F4586" s="255" t="s">
        <v>31</v>
      </c>
      <c r="G4586" s="270">
        <f>SUBTOTAL(9,G4578:G4585)</f>
        <v>0</v>
      </c>
    </row>
    <row r="4587" spans="1:7" ht="24" customHeight="1" x14ac:dyDescent="0.2">
      <c r="A4587" s="269"/>
      <c r="C4587" s="98" t="s">
        <v>605</v>
      </c>
      <c r="D4587" s="88"/>
      <c r="E4587" s="89"/>
      <c r="G4587" s="271"/>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8">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8">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8">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8">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8">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8">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8">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8">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8">
        <f t="shared" si="1380"/>
        <v>0</v>
      </c>
    </row>
    <row r="4597" spans="1:7" ht="24" customHeight="1" x14ac:dyDescent="0.2">
      <c r="A4597" s="272"/>
      <c r="B4597" s="88"/>
      <c r="D4597" s="88"/>
      <c r="E4597" s="89"/>
      <c r="F4597" s="255" t="s">
        <v>32</v>
      </c>
      <c r="G4597" s="270">
        <f>SUBTOTAL(9,G4588:G4596)</f>
        <v>0</v>
      </c>
    </row>
    <row r="4598" spans="1:7" ht="24" customHeight="1" x14ac:dyDescent="0.2">
      <c r="A4598" s="273"/>
      <c r="B4598" s="88"/>
      <c r="D4598" s="88"/>
      <c r="E4598" s="89"/>
      <c r="G4598" s="271"/>
    </row>
    <row r="4599" spans="1:7" ht="24" customHeight="1" x14ac:dyDescent="0.2">
      <c r="A4599" s="274" t="str">
        <f>B4557</f>
        <v>11.2.12</v>
      </c>
      <c r="B4599" s="275" t="str">
        <f>C4557</f>
        <v>Curvas 3/4"</v>
      </c>
      <c r="C4599" s="95"/>
      <c r="D4599" s="95" t="s">
        <v>33</v>
      </c>
      <c r="E4599" s="96"/>
      <c r="F4599" s="277" t="s">
        <v>34</v>
      </c>
      <c r="G4599" s="276">
        <f>SUBTOTAL(9,G4562:G4598)</f>
        <v>0</v>
      </c>
    </row>
    <row r="4601" spans="1:7" ht="24" customHeight="1" x14ac:dyDescent="0.2">
      <c r="A4601" s="256" t="s">
        <v>36</v>
      </c>
      <c r="B4601" s="257"/>
      <c r="C4601" s="257"/>
      <c r="D4601" s="257"/>
      <c r="E4601" s="257"/>
      <c r="F4601" s="257"/>
      <c r="G4601" s="258"/>
    </row>
    <row r="4602" spans="1:7" ht="24" customHeight="1" x14ac:dyDescent="0.2">
      <c r="A4602" s="259" t="s">
        <v>601</v>
      </c>
      <c r="B4602" s="84" t="str">
        <f>Comitente</f>
        <v>SUBSECRETARIA DE ARQUITECTURA</v>
      </c>
      <c r="C4602" s="80"/>
      <c r="D4602" s="85"/>
      <c r="E4602" s="85"/>
      <c r="F4602" s="86"/>
      <c r="G4602" s="260"/>
    </row>
    <row r="4603" spans="1:7" ht="24" customHeight="1" x14ac:dyDescent="0.2">
      <c r="A4603" s="259" t="s">
        <v>602</v>
      </c>
      <c r="B4603" s="84">
        <f>Contratista</f>
        <v>0</v>
      </c>
      <c r="C4603" s="81"/>
      <c r="D4603" s="81"/>
      <c r="E4603" s="81"/>
      <c r="F4603" s="87"/>
      <c r="G4603" s="261"/>
    </row>
    <row r="4604" spans="1:7" ht="24" customHeight="1" x14ac:dyDescent="0.2">
      <c r="A4604" s="259" t="s">
        <v>23</v>
      </c>
      <c r="B4604" s="84" t="str">
        <f>Obra</f>
        <v>Creacion Primaria Bº Cruce de los Andes</v>
      </c>
      <c r="C4604" s="81"/>
      <c r="D4604" s="81"/>
      <c r="E4604" s="81"/>
      <c r="F4604" s="87" t="s">
        <v>37</v>
      </c>
      <c r="G4604" s="262">
        <f>Fecha_Base</f>
        <v>0</v>
      </c>
    </row>
    <row r="4605" spans="1:7" ht="24" customHeight="1" x14ac:dyDescent="0.2">
      <c r="A4605" s="263" t="s">
        <v>600</v>
      </c>
      <c r="B4605" s="82" t="str">
        <f>Ubicación</f>
        <v>Pocito</v>
      </c>
      <c r="C4605" s="82"/>
      <c r="D4605" s="88"/>
      <c r="E4605" s="89"/>
      <c r="G4605" s="264"/>
    </row>
    <row r="4606" spans="1:7" ht="24" customHeight="1" x14ac:dyDescent="0.2">
      <c r="A4606" s="263" t="s">
        <v>38</v>
      </c>
      <c r="B4606" s="91">
        <f>IFERROR(VALUE(LEFT(B4607,FIND(".",B4607)-1)),"")</f>
        <v>11</v>
      </c>
      <c r="C4606" s="83" t="str">
        <f>IFERROR(VLOOKUP(B4606,Tabla_CyP,2,FALSE),"")</f>
        <v xml:space="preserve"> INSTALACIÓN ELÉCTRICA</v>
      </c>
      <c r="E4606" s="89"/>
      <c r="G4606" s="264"/>
    </row>
    <row r="4607" spans="1:7" ht="24" customHeight="1" x14ac:dyDescent="0.2">
      <c r="A4607" s="263" t="s">
        <v>24</v>
      </c>
      <c r="B4607" s="92" t="str">
        <f>IFERROR(VLOOKUP(COUNTIF($A$1:A4607,"ANALISIS DE PRECIOS"),Tabla_NumeroItem,2,FALSE),"")</f>
        <v>11.2.13</v>
      </c>
      <c r="C4607" s="83" t="str">
        <f>IFERROR(VLOOKUP(B4607,Tabla_CyP,2,FALSE),"")</f>
        <v>Cupla 3/4"</v>
      </c>
      <c r="D4607" s="88"/>
      <c r="E4607" s="89"/>
      <c r="F4607" s="87" t="s">
        <v>25</v>
      </c>
      <c r="G4607" s="265" t="str">
        <f>IFERROR(VLOOKUP(B4607,Tabla_CyP,4,FALSE),"")</f>
        <v>Un</v>
      </c>
    </row>
    <row r="4608" spans="1:7" ht="24" customHeight="1" x14ac:dyDescent="0.2">
      <c r="A4608" s="263"/>
      <c r="B4608" s="82"/>
      <c r="D4608" s="88"/>
      <c r="E4608" s="89"/>
      <c r="G4608" s="264"/>
    </row>
    <row r="4609" spans="1:123" ht="24" customHeight="1" x14ac:dyDescent="0.2">
      <c r="A4609" s="450" t="s">
        <v>506</v>
      </c>
      <c r="B4609" s="451"/>
      <c r="C4609" s="448" t="s">
        <v>0</v>
      </c>
      <c r="D4609" s="448" t="s">
        <v>26</v>
      </c>
      <c r="E4609" s="446" t="s">
        <v>27</v>
      </c>
      <c r="F4609" s="444" t="s">
        <v>28</v>
      </c>
      <c r="G4609" s="444" t="s">
        <v>29</v>
      </c>
    </row>
    <row r="4610" spans="1:123" s="88" customFormat="1" ht="24" customHeight="1" x14ac:dyDescent="0.2">
      <c r="A4610" s="93" t="s">
        <v>507</v>
      </c>
      <c r="B4610" s="93" t="s">
        <v>508</v>
      </c>
      <c r="C4610" s="449"/>
      <c r="D4610" s="449"/>
      <c r="E4610" s="447"/>
      <c r="F4610" s="445"/>
      <c r="G4610" s="445"/>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6"/>
      <c r="B4611" s="94"/>
      <c r="C4611" s="132" t="s">
        <v>603</v>
      </c>
      <c r="D4611" s="95"/>
      <c r="E4611" s="96"/>
      <c r="F4611" s="97"/>
      <c r="G4611" s="267"/>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8">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8">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8">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8">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8">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8">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8">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8">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8">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8">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8">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8">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8">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8">
        <f t="shared" si="1385"/>
        <v>0</v>
      </c>
    </row>
    <row r="4626" spans="1:7" ht="24" customHeight="1" x14ac:dyDescent="0.2">
      <c r="A4626" s="269"/>
      <c r="D4626" s="88"/>
      <c r="E4626" s="89"/>
      <c r="F4626" s="255" t="s">
        <v>30</v>
      </c>
      <c r="G4626" s="270">
        <f>SUBTOTAL(9,G4612:G4625)</f>
        <v>0</v>
      </c>
    </row>
    <row r="4627" spans="1:7" ht="24" customHeight="1" x14ac:dyDescent="0.2">
      <c r="A4627" s="269"/>
      <c r="C4627" s="98" t="s">
        <v>604</v>
      </c>
      <c r="D4627" s="88"/>
      <c r="E4627" s="89"/>
      <c r="G4627" s="271"/>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8">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8">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8">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8">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8">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8">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8">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8">
        <f t="shared" si="1390"/>
        <v>0</v>
      </c>
    </row>
    <row r="4636" spans="1:7" ht="24" customHeight="1" x14ac:dyDescent="0.2">
      <c r="A4636" s="269"/>
      <c r="D4636" s="88"/>
      <c r="E4636" s="89"/>
      <c r="F4636" s="255" t="s">
        <v>31</v>
      </c>
      <c r="G4636" s="270">
        <f>SUBTOTAL(9,G4628:G4635)</f>
        <v>0</v>
      </c>
    </row>
    <row r="4637" spans="1:7" ht="24" customHeight="1" x14ac:dyDescent="0.2">
      <c r="A4637" s="269"/>
      <c r="C4637" s="98" t="s">
        <v>605</v>
      </c>
      <c r="D4637" s="88"/>
      <c r="E4637" s="89"/>
      <c r="G4637" s="271"/>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8">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8">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8">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8">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8">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8">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8">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8">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8">
        <f t="shared" si="1395"/>
        <v>0</v>
      </c>
    </row>
    <row r="4647" spans="1:7" ht="24" customHeight="1" x14ac:dyDescent="0.2">
      <c r="A4647" s="272"/>
      <c r="B4647" s="88"/>
      <c r="D4647" s="88"/>
      <c r="E4647" s="89"/>
      <c r="F4647" s="255" t="s">
        <v>32</v>
      </c>
      <c r="G4647" s="270">
        <f>SUBTOTAL(9,G4638:G4646)</f>
        <v>0</v>
      </c>
    </row>
    <row r="4648" spans="1:7" ht="24" customHeight="1" x14ac:dyDescent="0.2">
      <c r="A4648" s="273"/>
      <c r="B4648" s="88"/>
      <c r="D4648" s="88"/>
      <c r="E4648" s="89"/>
      <c r="G4648" s="271"/>
    </row>
    <row r="4649" spans="1:7" ht="24" customHeight="1" x14ac:dyDescent="0.2">
      <c r="A4649" s="274" t="str">
        <f>B4607</f>
        <v>11.2.13</v>
      </c>
      <c r="B4649" s="275" t="str">
        <f>C4607</f>
        <v>Cupla 3/4"</v>
      </c>
      <c r="C4649" s="95"/>
      <c r="D4649" s="95" t="s">
        <v>33</v>
      </c>
      <c r="E4649" s="96"/>
      <c r="F4649" s="277" t="s">
        <v>34</v>
      </c>
      <c r="G4649" s="276">
        <f>SUBTOTAL(9,G4612:G4648)</f>
        <v>0</v>
      </c>
    </row>
    <row r="4651" spans="1:7" ht="24" customHeight="1" x14ac:dyDescent="0.2">
      <c r="A4651" s="256" t="s">
        <v>36</v>
      </c>
      <c r="B4651" s="257"/>
      <c r="C4651" s="257"/>
      <c r="D4651" s="257"/>
      <c r="E4651" s="257"/>
      <c r="F4651" s="257"/>
      <c r="G4651" s="258"/>
    </row>
    <row r="4652" spans="1:7" ht="24" customHeight="1" x14ac:dyDescent="0.2">
      <c r="A4652" s="259" t="s">
        <v>601</v>
      </c>
      <c r="B4652" s="84" t="str">
        <f>Comitente</f>
        <v>SUBSECRETARIA DE ARQUITECTURA</v>
      </c>
      <c r="C4652" s="80"/>
      <c r="D4652" s="85"/>
      <c r="E4652" s="85"/>
      <c r="F4652" s="86"/>
      <c r="G4652" s="260"/>
    </row>
    <row r="4653" spans="1:7" ht="24" customHeight="1" x14ac:dyDescent="0.2">
      <c r="A4653" s="259" t="s">
        <v>602</v>
      </c>
      <c r="B4653" s="84">
        <f>Contratista</f>
        <v>0</v>
      </c>
      <c r="C4653" s="81"/>
      <c r="D4653" s="81"/>
      <c r="E4653" s="81"/>
      <c r="F4653" s="87"/>
      <c r="G4653" s="261"/>
    </row>
    <row r="4654" spans="1:7" ht="24" customHeight="1" x14ac:dyDescent="0.2">
      <c r="A4654" s="259" t="s">
        <v>23</v>
      </c>
      <c r="B4654" s="84" t="str">
        <f>Obra</f>
        <v>Creacion Primaria Bº Cruce de los Andes</v>
      </c>
      <c r="C4654" s="81"/>
      <c r="D4654" s="81"/>
      <c r="E4654" s="81"/>
      <c r="F4654" s="87" t="s">
        <v>37</v>
      </c>
      <c r="G4654" s="262">
        <f>Fecha_Base</f>
        <v>0</v>
      </c>
    </row>
    <row r="4655" spans="1:7" ht="24" customHeight="1" x14ac:dyDescent="0.2">
      <c r="A4655" s="263" t="s">
        <v>600</v>
      </c>
      <c r="B4655" s="82" t="str">
        <f>Ubicación</f>
        <v>Pocito</v>
      </c>
      <c r="C4655" s="82"/>
      <c r="D4655" s="88"/>
      <c r="E4655" s="89"/>
      <c r="G4655" s="264"/>
    </row>
    <row r="4656" spans="1:7" ht="24" customHeight="1" x14ac:dyDescent="0.2">
      <c r="A4656" s="263" t="s">
        <v>38</v>
      </c>
      <c r="B4656" s="91">
        <f>IFERROR(VALUE(LEFT(B4657,FIND(".",B4657)-1)),"")</f>
        <v>11</v>
      </c>
      <c r="C4656" s="83" t="str">
        <f>IFERROR(VLOOKUP(B4656,Tabla_CyP,2,FALSE),"")</f>
        <v xml:space="preserve"> INSTALACIÓN ELÉCTRICA</v>
      </c>
      <c r="E4656" s="89"/>
      <c r="G4656" s="264"/>
    </row>
    <row r="4657" spans="1:123" ht="24" customHeight="1" x14ac:dyDescent="0.2">
      <c r="A4657" s="263" t="s">
        <v>24</v>
      </c>
      <c r="B4657" s="92" t="str">
        <f>IFERROR(VLOOKUP(COUNTIF($A$1:A4657,"ANALISIS DE PRECIOS"),Tabla_NumeroItem,2,FALSE),"")</f>
        <v>11.2.14</v>
      </c>
      <c r="C4657" s="83" t="str">
        <f>IFERROR(VLOOKUP(B4657,Tabla_CyP,2,FALSE),"")</f>
        <v>Caño 3/4"</v>
      </c>
      <c r="D4657" s="88"/>
      <c r="E4657" s="89"/>
      <c r="F4657" s="87" t="s">
        <v>25</v>
      </c>
      <c r="G4657" s="265" t="str">
        <f>IFERROR(VLOOKUP(B4657,Tabla_CyP,4,FALSE),"")</f>
        <v>Un</v>
      </c>
    </row>
    <row r="4658" spans="1:123" ht="24" customHeight="1" x14ac:dyDescent="0.2">
      <c r="A4658" s="263"/>
      <c r="B4658" s="82"/>
      <c r="D4658" s="88"/>
      <c r="E4658" s="89"/>
      <c r="G4658" s="264"/>
    </row>
    <row r="4659" spans="1:123" ht="24" customHeight="1" x14ac:dyDescent="0.2">
      <c r="A4659" s="450" t="s">
        <v>506</v>
      </c>
      <c r="B4659" s="451"/>
      <c r="C4659" s="448" t="s">
        <v>0</v>
      </c>
      <c r="D4659" s="448" t="s">
        <v>26</v>
      </c>
      <c r="E4659" s="446" t="s">
        <v>27</v>
      </c>
      <c r="F4659" s="444" t="s">
        <v>28</v>
      </c>
      <c r="G4659" s="444" t="s">
        <v>29</v>
      </c>
    </row>
    <row r="4660" spans="1:123" s="88" customFormat="1" ht="24" customHeight="1" x14ac:dyDescent="0.2">
      <c r="A4660" s="93" t="s">
        <v>507</v>
      </c>
      <c r="B4660" s="93" t="s">
        <v>508</v>
      </c>
      <c r="C4660" s="449"/>
      <c r="D4660" s="449"/>
      <c r="E4660" s="447"/>
      <c r="F4660" s="445"/>
      <c r="G4660" s="445"/>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6"/>
      <c r="B4661" s="94"/>
      <c r="C4661" s="132" t="s">
        <v>603</v>
      </c>
      <c r="D4661" s="95"/>
      <c r="E4661" s="96"/>
      <c r="F4661" s="97"/>
      <c r="G4661" s="267"/>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8">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8">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8">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8">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8">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8">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8">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8">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8">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8">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8">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8">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8">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8">
        <f t="shared" si="1400"/>
        <v>0</v>
      </c>
    </row>
    <row r="4676" spans="1:7" ht="24" customHeight="1" x14ac:dyDescent="0.2">
      <c r="A4676" s="269"/>
      <c r="D4676" s="88"/>
      <c r="E4676" s="89"/>
      <c r="F4676" s="255" t="s">
        <v>30</v>
      </c>
      <c r="G4676" s="270">
        <f>SUBTOTAL(9,G4662:G4675)</f>
        <v>0</v>
      </c>
    </row>
    <row r="4677" spans="1:7" ht="24" customHeight="1" x14ac:dyDescent="0.2">
      <c r="A4677" s="269"/>
      <c r="C4677" s="98" t="s">
        <v>604</v>
      </c>
      <c r="D4677" s="88"/>
      <c r="E4677" s="89"/>
      <c r="G4677" s="271"/>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8">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8">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8">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8">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8">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8">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8">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8">
        <f t="shared" si="1405"/>
        <v>0</v>
      </c>
    </row>
    <row r="4686" spans="1:7" ht="24" customHeight="1" x14ac:dyDescent="0.2">
      <c r="A4686" s="269"/>
      <c r="D4686" s="88"/>
      <c r="E4686" s="89"/>
      <c r="F4686" s="255" t="s">
        <v>31</v>
      </c>
      <c r="G4686" s="270">
        <f>SUBTOTAL(9,G4678:G4685)</f>
        <v>0</v>
      </c>
    </row>
    <row r="4687" spans="1:7" ht="24" customHeight="1" x14ac:dyDescent="0.2">
      <c r="A4687" s="269"/>
      <c r="C4687" s="98" t="s">
        <v>605</v>
      </c>
      <c r="D4687" s="88"/>
      <c r="E4687" s="89"/>
      <c r="G4687" s="271"/>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8">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8">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8">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8">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8">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8">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8">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8">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8">
        <f t="shared" si="1410"/>
        <v>0</v>
      </c>
    </row>
    <row r="4697" spans="1:7" ht="24" customHeight="1" x14ac:dyDescent="0.2">
      <c r="A4697" s="272"/>
      <c r="B4697" s="88"/>
      <c r="D4697" s="88"/>
      <c r="E4697" s="89"/>
      <c r="F4697" s="255" t="s">
        <v>32</v>
      </c>
      <c r="G4697" s="270">
        <f>SUBTOTAL(9,G4688:G4696)</f>
        <v>0</v>
      </c>
    </row>
    <row r="4698" spans="1:7" ht="24" customHeight="1" x14ac:dyDescent="0.2">
      <c r="A4698" s="273"/>
      <c r="B4698" s="88"/>
      <c r="D4698" s="88"/>
      <c r="E4698" s="89"/>
      <c r="G4698" s="271"/>
    </row>
    <row r="4699" spans="1:7" ht="24" customHeight="1" x14ac:dyDescent="0.2">
      <c r="A4699" s="274" t="str">
        <f>B4657</f>
        <v>11.2.14</v>
      </c>
      <c r="B4699" s="275" t="str">
        <f>C4657</f>
        <v>Caño 3/4"</v>
      </c>
      <c r="C4699" s="95"/>
      <c r="D4699" s="95" t="s">
        <v>33</v>
      </c>
      <c r="E4699" s="96"/>
      <c r="F4699" s="277" t="s">
        <v>34</v>
      </c>
      <c r="G4699" s="276">
        <f>SUBTOTAL(9,G4662:G4698)</f>
        <v>0</v>
      </c>
    </row>
    <row r="4701" spans="1:7" ht="24" customHeight="1" x14ac:dyDescent="0.2">
      <c r="A4701" s="256" t="s">
        <v>36</v>
      </c>
      <c r="B4701" s="257"/>
      <c r="C4701" s="257"/>
      <c r="D4701" s="257"/>
      <c r="E4701" s="257"/>
      <c r="F4701" s="257"/>
      <c r="G4701" s="258"/>
    </row>
    <row r="4702" spans="1:7" ht="24" customHeight="1" x14ac:dyDescent="0.2">
      <c r="A4702" s="259" t="s">
        <v>601</v>
      </c>
      <c r="B4702" s="84" t="str">
        <f>Comitente</f>
        <v>SUBSECRETARIA DE ARQUITECTURA</v>
      </c>
      <c r="C4702" s="80"/>
      <c r="D4702" s="85"/>
      <c r="E4702" s="85"/>
      <c r="F4702" s="86"/>
      <c r="G4702" s="260"/>
    </row>
    <row r="4703" spans="1:7" ht="24" customHeight="1" x14ac:dyDescent="0.2">
      <c r="A4703" s="259" t="s">
        <v>602</v>
      </c>
      <c r="B4703" s="84">
        <f>Contratista</f>
        <v>0</v>
      </c>
      <c r="C4703" s="81"/>
      <c r="D4703" s="81"/>
      <c r="E4703" s="81"/>
      <c r="F4703" s="87"/>
      <c r="G4703" s="261"/>
    </row>
    <row r="4704" spans="1:7" ht="24" customHeight="1" x14ac:dyDescent="0.2">
      <c r="A4704" s="259" t="s">
        <v>23</v>
      </c>
      <c r="B4704" s="84" t="str">
        <f>Obra</f>
        <v>Creacion Primaria Bº Cruce de los Andes</v>
      </c>
      <c r="C4704" s="81"/>
      <c r="D4704" s="81"/>
      <c r="E4704" s="81"/>
      <c r="F4704" s="87" t="s">
        <v>37</v>
      </c>
      <c r="G4704" s="262">
        <f>Fecha_Base</f>
        <v>0</v>
      </c>
    </row>
    <row r="4705" spans="1:123" ht="24" customHeight="1" x14ac:dyDescent="0.2">
      <c r="A4705" s="263" t="s">
        <v>600</v>
      </c>
      <c r="B4705" s="82" t="str">
        <f>Ubicación</f>
        <v>Pocito</v>
      </c>
      <c r="C4705" s="82"/>
      <c r="D4705" s="88"/>
      <c r="E4705" s="89"/>
      <c r="G4705" s="264"/>
    </row>
    <row r="4706" spans="1:123" ht="24" customHeight="1" x14ac:dyDescent="0.2">
      <c r="A4706" s="263" t="s">
        <v>38</v>
      </c>
      <c r="B4706" s="91">
        <f>IFERROR(VALUE(LEFT(B4707,FIND(".",B4707)-1)),"")</f>
        <v>11</v>
      </c>
      <c r="C4706" s="83" t="str">
        <f>IFERROR(VLOOKUP(B4706,Tabla_CyP,2,FALSE),"")</f>
        <v xml:space="preserve"> INSTALACIÓN ELÉCTRICA</v>
      </c>
      <c r="E4706" s="89"/>
      <c r="G4706" s="264"/>
    </row>
    <row r="4707" spans="1:123" ht="24" customHeight="1" x14ac:dyDescent="0.2">
      <c r="A4707" s="263" t="s">
        <v>24</v>
      </c>
      <c r="B4707" s="92" t="str">
        <f>IFERROR(VLOOKUP(COUNTIF($A$1:A4707,"ANALISIS DE PRECIOS"),Tabla_NumeroItem,2,FALSE),"")</f>
        <v>11.2.15</v>
      </c>
      <c r="C4707" s="83" t="str">
        <f>IFERROR(VLOOKUP(B4707,Tabla_CyP,2,FALSE),"")</f>
        <v>Gabinete metálico de embutir 24/30 módulos</v>
      </c>
      <c r="D4707" s="88"/>
      <c r="E4707" s="89"/>
      <c r="F4707" s="87" t="s">
        <v>25</v>
      </c>
      <c r="G4707" s="265" t="str">
        <f>IFERROR(VLOOKUP(B4707,Tabla_CyP,4,FALSE),"")</f>
        <v>Un</v>
      </c>
    </row>
    <row r="4708" spans="1:123" ht="24" customHeight="1" x14ac:dyDescent="0.2">
      <c r="A4708" s="263"/>
      <c r="B4708" s="82"/>
      <c r="D4708" s="88"/>
      <c r="E4708" s="89"/>
      <c r="G4708" s="264"/>
    </row>
    <row r="4709" spans="1:123" ht="24" customHeight="1" x14ac:dyDescent="0.2">
      <c r="A4709" s="450" t="s">
        <v>506</v>
      </c>
      <c r="B4709" s="451"/>
      <c r="C4709" s="448" t="s">
        <v>0</v>
      </c>
      <c r="D4709" s="448" t="s">
        <v>26</v>
      </c>
      <c r="E4709" s="446" t="s">
        <v>27</v>
      </c>
      <c r="F4709" s="444" t="s">
        <v>28</v>
      </c>
      <c r="G4709" s="444" t="s">
        <v>29</v>
      </c>
    </row>
    <row r="4710" spans="1:123" s="88" customFormat="1" ht="24" customHeight="1" x14ac:dyDescent="0.2">
      <c r="A4710" s="93" t="s">
        <v>507</v>
      </c>
      <c r="B4710" s="93" t="s">
        <v>508</v>
      </c>
      <c r="C4710" s="449"/>
      <c r="D4710" s="449"/>
      <c r="E4710" s="447"/>
      <c r="F4710" s="445"/>
      <c r="G4710" s="445"/>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6"/>
      <c r="B4711" s="94"/>
      <c r="C4711" s="132" t="s">
        <v>603</v>
      </c>
      <c r="D4711" s="95"/>
      <c r="E4711" s="96"/>
      <c r="F4711" s="97"/>
      <c r="G4711" s="267"/>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8">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8">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8">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8">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8">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8">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8">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8">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8">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8">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8">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8">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8">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8">
        <f t="shared" si="1415"/>
        <v>0</v>
      </c>
    </row>
    <row r="4726" spans="1:7" ht="24" customHeight="1" x14ac:dyDescent="0.2">
      <c r="A4726" s="269"/>
      <c r="D4726" s="88"/>
      <c r="E4726" s="89"/>
      <c r="F4726" s="255" t="s">
        <v>30</v>
      </c>
      <c r="G4726" s="270">
        <f>SUBTOTAL(9,G4712:G4725)</f>
        <v>0</v>
      </c>
    </row>
    <row r="4727" spans="1:7" ht="24" customHeight="1" x14ac:dyDescent="0.2">
      <c r="A4727" s="269"/>
      <c r="C4727" s="98" t="s">
        <v>604</v>
      </c>
      <c r="D4727" s="88"/>
      <c r="E4727" s="89"/>
      <c r="G4727" s="271"/>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8">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8">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8">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8">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8">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8">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8">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8">
        <f t="shared" si="1420"/>
        <v>0</v>
      </c>
    </row>
    <row r="4736" spans="1:7" ht="24" customHeight="1" x14ac:dyDescent="0.2">
      <c r="A4736" s="269"/>
      <c r="D4736" s="88"/>
      <c r="E4736" s="89"/>
      <c r="F4736" s="255" t="s">
        <v>31</v>
      </c>
      <c r="G4736" s="270">
        <f>SUBTOTAL(9,G4728:G4735)</f>
        <v>0</v>
      </c>
    </row>
    <row r="4737" spans="1:7" ht="24" customHeight="1" x14ac:dyDescent="0.2">
      <c r="A4737" s="269"/>
      <c r="C4737" s="98" t="s">
        <v>605</v>
      </c>
      <c r="D4737" s="88"/>
      <c r="E4737" s="89"/>
      <c r="G4737" s="271"/>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8">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8">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8">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8">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8">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8">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8">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8">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8">
        <f t="shared" si="1425"/>
        <v>0</v>
      </c>
    </row>
    <row r="4747" spans="1:7" ht="24" customHeight="1" x14ac:dyDescent="0.2">
      <c r="A4747" s="272"/>
      <c r="B4747" s="88"/>
      <c r="D4747" s="88"/>
      <c r="E4747" s="89"/>
      <c r="F4747" s="255" t="s">
        <v>32</v>
      </c>
      <c r="G4747" s="270">
        <f>SUBTOTAL(9,G4738:G4746)</f>
        <v>0</v>
      </c>
    </row>
    <row r="4748" spans="1:7" ht="24" customHeight="1" x14ac:dyDescent="0.2">
      <c r="A4748" s="273"/>
      <c r="B4748" s="88"/>
      <c r="D4748" s="88"/>
      <c r="E4748" s="89"/>
      <c r="G4748" s="271"/>
    </row>
    <row r="4749" spans="1:7" ht="24" customHeight="1" x14ac:dyDescent="0.2">
      <c r="A4749" s="274" t="str">
        <f>B4707</f>
        <v>11.2.15</v>
      </c>
      <c r="B4749" s="275" t="str">
        <f>C4707</f>
        <v>Gabinete metálico de embutir 24/30 módulos</v>
      </c>
      <c r="C4749" s="95"/>
      <c r="D4749" s="95" t="s">
        <v>33</v>
      </c>
      <c r="E4749" s="96"/>
      <c r="F4749" s="277" t="s">
        <v>34</v>
      </c>
      <c r="G4749" s="276">
        <f>SUBTOTAL(9,G4712:G4748)</f>
        <v>0</v>
      </c>
    </row>
    <row r="4751" spans="1:7" ht="24" customHeight="1" x14ac:dyDescent="0.2">
      <c r="A4751" s="256" t="s">
        <v>36</v>
      </c>
      <c r="B4751" s="257"/>
      <c r="C4751" s="257"/>
      <c r="D4751" s="257"/>
      <c r="E4751" s="257"/>
      <c r="F4751" s="257"/>
      <c r="G4751" s="258"/>
    </row>
    <row r="4752" spans="1:7" ht="24" customHeight="1" x14ac:dyDescent="0.2">
      <c r="A4752" s="259" t="s">
        <v>601</v>
      </c>
      <c r="B4752" s="84" t="str">
        <f>Comitente</f>
        <v>SUBSECRETARIA DE ARQUITECTURA</v>
      </c>
      <c r="C4752" s="80"/>
      <c r="D4752" s="85"/>
      <c r="E4752" s="85"/>
      <c r="F4752" s="86"/>
      <c r="G4752" s="260"/>
    </row>
    <row r="4753" spans="1:123" ht="24" customHeight="1" x14ac:dyDescent="0.2">
      <c r="A4753" s="259" t="s">
        <v>602</v>
      </c>
      <c r="B4753" s="84">
        <f>Contratista</f>
        <v>0</v>
      </c>
      <c r="C4753" s="81"/>
      <c r="D4753" s="81"/>
      <c r="E4753" s="81"/>
      <c r="F4753" s="87"/>
      <c r="G4753" s="261"/>
    </row>
    <row r="4754" spans="1:123" ht="24" customHeight="1" x14ac:dyDescent="0.2">
      <c r="A4754" s="259" t="s">
        <v>23</v>
      </c>
      <c r="B4754" s="84" t="str">
        <f>Obra</f>
        <v>Creacion Primaria Bº Cruce de los Andes</v>
      </c>
      <c r="C4754" s="81"/>
      <c r="D4754" s="81"/>
      <c r="E4754" s="81"/>
      <c r="F4754" s="87" t="s">
        <v>37</v>
      </c>
      <c r="G4754" s="262">
        <f>Fecha_Base</f>
        <v>0</v>
      </c>
    </row>
    <row r="4755" spans="1:123" ht="24" customHeight="1" x14ac:dyDescent="0.2">
      <c r="A4755" s="263" t="s">
        <v>600</v>
      </c>
      <c r="B4755" s="82" t="str">
        <f>Ubicación</f>
        <v>Pocito</v>
      </c>
      <c r="C4755" s="82"/>
      <c r="D4755" s="88"/>
      <c r="E4755" s="89"/>
      <c r="G4755" s="264"/>
    </row>
    <row r="4756" spans="1:123" ht="24" customHeight="1" x14ac:dyDescent="0.2">
      <c r="A4756" s="263" t="s">
        <v>38</v>
      </c>
      <c r="B4756" s="91">
        <f>IFERROR(VALUE(LEFT(B4757,FIND(".",B4757)-1)),"")</f>
        <v>11</v>
      </c>
      <c r="C4756" s="83" t="str">
        <f>IFERROR(VLOOKUP(B4756,Tabla_CyP,2,FALSE),"")</f>
        <v xml:space="preserve"> INSTALACIÓN ELÉCTRICA</v>
      </c>
      <c r="E4756" s="89"/>
      <c r="G4756" s="264"/>
    </row>
    <row r="4757" spans="1:123" ht="24" customHeight="1" x14ac:dyDescent="0.2">
      <c r="A4757" s="263" t="s">
        <v>24</v>
      </c>
      <c r="B4757" s="92" t="str">
        <f>IFERROR(VLOOKUP(COUNTIF($A$1:A4757,"ANALISIS DE PRECIOS"),Tabla_NumeroItem,2,FALSE),"")</f>
        <v>11.2.16</v>
      </c>
      <c r="C4757" s="83" t="str">
        <f>IFERROR(VLOOKUP(B4757,Tabla_CyP,2,FALSE),"")</f>
        <v>Gabinete metálico de embutir 80/96 módulos</v>
      </c>
      <c r="D4757" s="88"/>
      <c r="E4757" s="89"/>
      <c r="F4757" s="87" t="s">
        <v>25</v>
      </c>
      <c r="G4757" s="265" t="str">
        <f>IFERROR(VLOOKUP(B4757,Tabla_CyP,4,FALSE),"")</f>
        <v>Un</v>
      </c>
    </row>
    <row r="4758" spans="1:123" ht="24" customHeight="1" x14ac:dyDescent="0.2">
      <c r="A4758" s="263"/>
      <c r="B4758" s="82"/>
      <c r="D4758" s="88"/>
      <c r="E4758" s="89"/>
      <c r="G4758" s="264"/>
    </row>
    <row r="4759" spans="1:123" ht="24" customHeight="1" x14ac:dyDescent="0.2">
      <c r="A4759" s="450" t="s">
        <v>506</v>
      </c>
      <c r="B4759" s="451"/>
      <c r="C4759" s="448" t="s">
        <v>0</v>
      </c>
      <c r="D4759" s="448" t="s">
        <v>26</v>
      </c>
      <c r="E4759" s="446" t="s">
        <v>27</v>
      </c>
      <c r="F4759" s="444" t="s">
        <v>28</v>
      </c>
      <c r="G4759" s="444" t="s">
        <v>29</v>
      </c>
    </row>
    <row r="4760" spans="1:123" s="88" customFormat="1" ht="24" customHeight="1" x14ac:dyDescent="0.2">
      <c r="A4760" s="93" t="s">
        <v>507</v>
      </c>
      <c r="B4760" s="93" t="s">
        <v>508</v>
      </c>
      <c r="C4760" s="449"/>
      <c r="D4760" s="449"/>
      <c r="E4760" s="447"/>
      <c r="F4760" s="445"/>
      <c r="G4760" s="445"/>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6"/>
      <c r="B4761" s="94"/>
      <c r="C4761" s="132" t="s">
        <v>603</v>
      </c>
      <c r="D4761" s="95"/>
      <c r="E4761" s="96"/>
      <c r="F4761" s="97"/>
      <c r="G4761" s="267"/>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8">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8">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8">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8">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8">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8">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8">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8">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8">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8">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8">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8">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8">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8">
        <f t="shared" si="1430"/>
        <v>0</v>
      </c>
    </row>
    <row r="4776" spans="1:7" ht="24" customHeight="1" x14ac:dyDescent="0.2">
      <c r="A4776" s="269"/>
      <c r="D4776" s="88"/>
      <c r="E4776" s="89"/>
      <c r="F4776" s="255" t="s">
        <v>30</v>
      </c>
      <c r="G4776" s="270">
        <f>SUBTOTAL(9,G4762:G4775)</f>
        <v>0</v>
      </c>
    </row>
    <row r="4777" spans="1:7" ht="24" customHeight="1" x14ac:dyDescent="0.2">
      <c r="A4777" s="269"/>
      <c r="C4777" s="98" t="s">
        <v>604</v>
      </c>
      <c r="D4777" s="88"/>
      <c r="E4777" s="89"/>
      <c r="G4777" s="271"/>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8">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8">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8">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8">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8">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8">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8">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8">
        <f t="shared" si="1435"/>
        <v>0</v>
      </c>
    </row>
    <row r="4786" spans="1:7" ht="24" customHeight="1" x14ac:dyDescent="0.2">
      <c r="A4786" s="269"/>
      <c r="D4786" s="88"/>
      <c r="E4786" s="89"/>
      <c r="F4786" s="255" t="s">
        <v>31</v>
      </c>
      <c r="G4786" s="270">
        <f>SUBTOTAL(9,G4778:G4785)</f>
        <v>0</v>
      </c>
    </row>
    <row r="4787" spans="1:7" ht="24" customHeight="1" x14ac:dyDescent="0.2">
      <c r="A4787" s="269"/>
      <c r="C4787" s="98" t="s">
        <v>605</v>
      </c>
      <c r="D4787" s="88"/>
      <c r="E4787" s="89"/>
      <c r="G4787" s="271"/>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8">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8">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8">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8">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8">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8">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8">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8">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8">
        <f t="shared" si="1440"/>
        <v>0</v>
      </c>
    </row>
    <row r="4797" spans="1:7" ht="24" customHeight="1" x14ac:dyDescent="0.2">
      <c r="A4797" s="272"/>
      <c r="B4797" s="88"/>
      <c r="D4797" s="88"/>
      <c r="E4797" s="89"/>
      <c r="F4797" s="255" t="s">
        <v>32</v>
      </c>
      <c r="G4797" s="270">
        <f>SUBTOTAL(9,G4788:G4796)</f>
        <v>0</v>
      </c>
    </row>
    <row r="4798" spans="1:7" ht="24" customHeight="1" x14ac:dyDescent="0.2">
      <c r="A4798" s="273"/>
      <c r="B4798" s="88"/>
      <c r="D4798" s="88"/>
      <c r="E4798" s="89"/>
      <c r="G4798" s="271"/>
    </row>
    <row r="4799" spans="1:7" ht="24" customHeight="1" x14ac:dyDescent="0.2">
      <c r="A4799" s="274" t="str">
        <f>B4757</f>
        <v>11.2.16</v>
      </c>
      <c r="B4799" s="275" t="str">
        <f>C4757</f>
        <v>Gabinete metálico de embutir 80/96 módulos</v>
      </c>
      <c r="C4799" s="95"/>
      <c r="D4799" s="95" t="s">
        <v>33</v>
      </c>
      <c r="E4799" s="96"/>
      <c r="F4799" s="277" t="s">
        <v>34</v>
      </c>
      <c r="G4799" s="276">
        <f>SUBTOTAL(9,G4762:G4798)</f>
        <v>0</v>
      </c>
    </row>
    <row r="4801" spans="1:123" ht="24" customHeight="1" x14ac:dyDescent="0.2">
      <c r="A4801" s="256" t="s">
        <v>36</v>
      </c>
      <c r="B4801" s="257"/>
      <c r="C4801" s="257"/>
      <c r="D4801" s="257"/>
      <c r="E4801" s="257"/>
      <c r="F4801" s="257"/>
      <c r="G4801" s="258"/>
    </row>
    <row r="4802" spans="1:123" ht="24" customHeight="1" x14ac:dyDescent="0.2">
      <c r="A4802" s="259" t="s">
        <v>601</v>
      </c>
      <c r="B4802" s="84" t="str">
        <f>Comitente</f>
        <v>SUBSECRETARIA DE ARQUITECTURA</v>
      </c>
      <c r="C4802" s="80"/>
      <c r="D4802" s="85"/>
      <c r="E4802" s="85"/>
      <c r="F4802" s="86"/>
      <c r="G4802" s="260"/>
    </row>
    <row r="4803" spans="1:123" ht="24" customHeight="1" x14ac:dyDescent="0.2">
      <c r="A4803" s="259" t="s">
        <v>602</v>
      </c>
      <c r="B4803" s="84">
        <f>Contratista</f>
        <v>0</v>
      </c>
      <c r="C4803" s="81"/>
      <c r="D4803" s="81"/>
      <c r="E4803" s="81"/>
      <c r="F4803" s="87"/>
      <c r="G4803" s="261"/>
    </row>
    <row r="4804" spans="1:123" ht="24" customHeight="1" x14ac:dyDescent="0.2">
      <c r="A4804" s="259" t="s">
        <v>23</v>
      </c>
      <c r="B4804" s="84" t="str">
        <f>Obra</f>
        <v>Creacion Primaria Bº Cruce de los Andes</v>
      </c>
      <c r="C4804" s="81"/>
      <c r="D4804" s="81"/>
      <c r="E4804" s="81"/>
      <c r="F4804" s="87" t="s">
        <v>37</v>
      </c>
      <c r="G4804" s="262">
        <f>Fecha_Base</f>
        <v>0</v>
      </c>
    </row>
    <row r="4805" spans="1:123" ht="24" customHeight="1" x14ac:dyDescent="0.2">
      <c r="A4805" s="263" t="s">
        <v>600</v>
      </c>
      <c r="B4805" s="82" t="str">
        <f>Ubicación</f>
        <v>Pocito</v>
      </c>
      <c r="C4805" s="82"/>
      <c r="D4805" s="88"/>
      <c r="E4805" s="89"/>
      <c r="G4805" s="264"/>
    </row>
    <row r="4806" spans="1:123" ht="24" customHeight="1" x14ac:dyDescent="0.2">
      <c r="A4806" s="263" t="s">
        <v>38</v>
      </c>
      <c r="B4806" s="91">
        <f>IFERROR(VALUE(LEFT(B4807,FIND(".",B4807)-1)),"")</f>
        <v>11</v>
      </c>
      <c r="C4806" s="83" t="str">
        <f>IFERROR(VLOOKUP(B4806,Tabla_CyP,2,FALSE),"")</f>
        <v xml:space="preserve"> INSTALACIÓN ELÉCTRICA</v>
      </c>
      <c r="E4806" s="89"/>
      <c r="G4806" s="264"/>
    </row>
    <row r="4807" spans="1:123" ht="24" customHeight="1" x14ac:dyDescent="0.2">
      <c r="A4807" s="263" t="s">
        <v>24</v>
      </c>
      <c r="B4807" s="92" t="str">
        <f>IFERROR(VLOOKUP(COUNTIF($A$1:A4807,"ANALISIS DE PRECIOS"),Tabla_NumeroItem,2,FALSE),"")</f>
        <v>11.2.17</v>
      </c>
      <c r="C4807" s="83" t="str">
        <f>IFERROR(VLOOKUP(B4807,Tabla_CyP,2,FALSE),"")</f>
        <v xml:space="preserve">Jabalinas 19x3000 tipo Cooperwel         </v>
      </c>
      <c r="D4807" s="88"/>
      <c r="E4807" s="89"/>
      <c r="F4807" s="87" t="s">
        <v>25</v>
      </c>
      <c r="G4807" s="265" t="str">
        <f>IFERROR(VLOOKUP(B4807,Tabla_CyP,4,FALSE),"")</f>
        <v>Un</v>
      </c>
    </row>
    <row r="4808" spans="1:123" ht="24" customHeight="1" x14ac:dyDescent="0.2">
      <c r="A4808" s="263"/>
      <c r="B4808" s="82"/>
      <c r="D4808" s="88"/>
      <c r="E4808" s="89"/>
      <c r="G4808" s="264"/>
    </row>
    <row r="4809" spans="1:123" ht="24" customHeight="1" x14ac:dyDescent="0.2">
      <c r="A4809" s="450" t="s">
        <v>506</v>
      </c>
      <c r="B4809" s="451"/>
      <c r="C4809" s="448" t="s">
        <v>0</v>
      </c>
      <c r="D4809" s="448" t="s">
        <v>26</v>
      </c>
      <c r="E4809" s="446" t="s">
        <v>27</v>
      </c>
      <c r="F4809" s="444" t="s">
        <v>28</v>
      </c>
      <c r="G4809" s="444" t="s">
        <v>29</v>
      </c>
    </row>
    <row r="4810" spans="1:123" s="88" customFormat="1" ht="24" customHeight="1" x14ac:dyDescent="0.2">
      <c r="A4810" s="93" t="s">
        <v>507</v>
      </c>
      <c r="B4810" s="93" t="s">
        <v>508</v>
      </c>
      <c r="C4810" s="449"/>
      <c r="D4810" s="449"/>
      <c r="E4810" s="447"/>
      <c r="F4810" s="445"/>
      <c r="G4810" s="445"/>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6"/>
      <c r="B4811" s="94"/>
      <c r="C4811" s="132" t="s">
        <v>603</v>
      </c>
      <c r="D4811" s="95"/>
      <c r="E4811" s="96"/>
      <c r="F4811" s="97"/>
      <c r="G4811" s="267"/>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8">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8">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8">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8">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8">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8">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8">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8">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8">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8">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8">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8">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8">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8">
        <f t="shared" si="1445"/>
        <v>0</v>
      </c>
    </row>
    <row r="4826" spans="1:7" ht="24" customHeight="1" x14ac:dyDescent="0.2">
      <c r="A4826" s="269"/>
      <c r="D4826" s="88"/>
      <c r="E4826" s="89"/>
      <c r="F4826" s="255" t="s">
        <v>30</v>
      </c>
      <c r="G4826" s="270">
        <f>SUBTOTAL(9,G4812:G4825)</f>
        <v>0</v>
      </c>
    </row>
    <row r="4827" spans="1:7" ht="24" customHeight="1" x14ac:dyDescent="0.2">
      <c r="A4827" s="269"/>
      <c r="C4827" s="98" t="s">
        <v>604</v>
      </c>
      <c r="D4827" s="88"/>
      <c r="E4827" s="89"/>
      <c r="G4827" s="271"/>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8">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8">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8">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8">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8">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8">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8">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8">
        <f t="shared" si="1450"/>
        <v>0</v>
      </c>
    </row>
    <row r="4836" spans="1:7" ht="24" customHeight="1" x14ac:dyDescent="0.2">
      <c r="A4836" s="269"/>
      <c r="D4836" s="88"/>
      <c r="E4836" s="89"/>
      <c r="F4836" s="255" t="s">
        <v>31</v>
      </c>
      <c r="G4836" s="270">
        <f>SUBTOTAL(9,G4828:G4835)</f>
        <v>0</v>
      </c>
    </row>
    <row r="4837" spans="1:7" ht="24" customHeight="1" x14ac:dyDescent="0.2">
      <c r="A4837" s="269"/>
      <c r="C4837" s="98" t="s">
        <v>605</v>
      </c>
      <c r="D4837" s="88"/>
      <c r="E4837" s="89"/>
      <c r="G4837" s="271"/>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8">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8">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8">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8">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8">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8">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8">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8">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8">
        <f t="shared" si="1455"/>
        <v>0</v>
      </c>
    </row>
    <row r="4847" spans="1:7" ht="24" customHeight="1" x14ac:dyDescent="0.2">
      <c r="A4847" s="272"/>
      <c r="B4847" s="88"/>
      <c r="D4847" s="88"/>
      <c r="E4847" s="89"/>
      <c r="F4847" s="255" t="s">
        <v>32</v>
      </c>
      <c r="G4847" s="270">
        <f>SUBTOTAL(9,G4838:G4846)</f>
        <v>0</v>
      </c>
    </row>
    <row r="4848" spans="1:7" ht="24" customHeight="1" x14ac:dyDescent="0.2">
      <c r="A4848" s="273"/>
      <c r="B4848" s="88"/>
      <c r="D4848" s="88"/>
      <c r="E4848" s="89"/>
      <c r="G4848" s="271"/>
    </row>
    <row r="4849" spans="1:123" ht="24" customHeight="1" x14ac:dyDescent="0.2">
      <c r="A4849" s="274" t="str">
        <f>B4807</f>
        <v>11.2.17</v>
      </c>
      <c r="B4849" s="275" t="str">
        <f>C4807</f>
        <v xml:space="preserve">Jabalinas 19x3000 tipo Cooperwel         </v>
      </c>
      <c r="C4849" s="95"/>
      <c r="D4849" s="95" t="s">
        <v>33</v>
      </c>
      <c r="E4849" s="96"/>
      <c r="F4849" s="277" t="s">
        <v>34</v>
      </c>
      <c r="G4849" s="276">
        <f>SUBTOTAL(9,G4812:G4848)</f>
        <v>0</v>
      </c>
    </row>
    <row r="4851" spans="1:123" ht="24" customHeight="1" x14ac:dyDescent="0.2">
      <c r="A4851" s="256" t="s">
        <v>36</v>
      </c>
      <c r="B4851" s="257"/>
      <c r="C4851" s="257"/>
      <c r="D4851" s="257"/>
      <c r="E4851" s="257"/>
      <c r="F4851" s="257"/>
      <c r="G4851" s="258"/>
    </row>
    <row r="4852" spans="1:123" ht="24" customHeight="1" x14ac:dyDescent="0.2">
      <c r="A4852" s="259" t="s">
        <v>601</v>
      </c>
      <c r="B4852" s="84" t="str">
        <f>Comitente</f>
        <v>SUBSECRETARIA DE ARQUITECTURA</v>
      </c>
      <c r="C4852" s="80"/>
      <c r="D4852" s="85"/>
      <c r="E4852" s="85"/>
      <c r="F4852" s="86"/>
      <c r="G4852" s="260"/>
    </row>
    <row r="4853" spans="1:123" ht="24" customHeight="1" x14ac:dyDescent="0.2">
      <c r="A4853" s="259" t="s">
        <v>602</v>
      </c>
      <c r="B4853" s="84">
        <f>Contratista</f>
        <v>0</v>
      </c>
      <c r="C4853" s="81"/>
      <c r="D4853" s="81"/>
      <c r="E4853" s="81"/>
      <c r="F4853" s="87"/>
      <c r="G4853" s="261"/>
    </row>
    <row r="4854" spans="1:123" ht="24" customHeight="1" x14ac:dyDescent="0.2">
      <c r="A4854" s="259" t="s">
        <v>23</v>
      </c>
      <c r="B4854" s="84" t="str">
        <f>Obra</f>
        <v>Creacion Primaria Bº Cruce de los Andes</v>
      </c>
      <c r="C4854" s="81"/>
      <c r="D4854" s="81"/>
      <c r="E4854" s="81"/>
      <c r="F4854" s="87" t="s">
        <v>37</v>
      </c>
      <c r="G4854" s="262">
        <f>Fecha_Base</f>
        <v>0</v>
      </c>
    </row>
    <row r="4855" spans="1:123" ht="24" customHeight="1" x14ac:dyDescent="0.2">
      <c r="A4855" s="263" t="s">
        <v>600</v>
      </c>
      <c r="B4855" s="82" t="str">
        <f>Ubicación</f>
        <v>Pocito</v>
      </c>
      <c r="C4855" s="82"/>
      <c r="D4855" s="88"/>
      <c r="E4855" s="89"/>
      <c r="G4855" s="264"/>
    </row>
    <row r="4856" spans="1:123" ht="24" customHeight="1" x14ac:dyDescent="0.2">
      <c r="A4856" s="263" t="s">
        <v>38</v>
      </c>
      <c r="B4856" s="91">
        <f>IFERROR(VALUE(LEFT(B4857,FIND(".",B4857)-1)),"")</f>
        <v>11</v>
      </c>
      <c r="C4856" s="83" t="str">
        <f>IFERROR(VLOOKUP(B4856,Tabla_CyP,2,FALSE),"")</f>
        <v xml:space="preserve"> INSTALACIÓN ELÉCTRICA</v>
      </c>
      <c r="E4856" s="89"/>
      <c r="G4856" s="264"/>
    </row>
    <row r="4857" spans="1:123" ht="24" customHeight="1" x14ac:dyDescent="0.2">
      <c r="A4857" s="263" t="s">
        <v>24</v>
      </c>
      <c r="B4857" s="92" t="str">
        <f>IFERROR(VLOOKUP(COUNTIF($A$1:A4857,"ANALISIS DE PRECIOS"),Tabla_NumeroItem,2,FALSE),"")</f>
        <v>11.2.18</v>
      </c>
      <c r="C4857" s="83" t="str">
        <f>IFERROR(VLOOKUP(B4857,Tabla_CyP,2,FALSE),"")</f>
        <v xml:space="preserve">Jabalinas 15x1500 tipo Cooperwel </v>
      </c>
      <c r="D4857" s="88"/>
      <c r="E4857" s="89"/>
      <c r="F4857" s="87" t="s">
        <v>25</v>
      </c>
      <c r="G4857" s="265" t="str">
        <f>IFERROR(VLOOKUP(B4857,Tabla_CyP,4,FALSE),"")</f>
        <v>Un</v>
      </c>
    </row>
    <row r="4858" spans="1:123" ht="24" customHeight="1" x14ac:dyDescent="0.2">
      <c r="A4858" s="263"/>
      <c r="B4858" s="82"/>
      <c r="D4858" s="88"/>
      <c r="E4858" s="89"/>
      <c r="G4858" s="264"/>
    </row>
    <row r="4859" spans="1:123" ht="24" customHeight="1" x14ac:dyDescent="0.2">
      <c r="A4859" s="450" t="s">
        <v>506</v>
      </c>
      <c r="B4859" s="451"/>
      <c r="C4859" s="448" t="s">
        <v>0</v>
      </c>
      <c r="D4859" s="448" t="s">
        <v>26</v>
      </c>
      <c r="E4859" s="446" t="s">
        <v>27</v>
      </c>
      <c r="F4859" s="444" t="s">
        <v>28</v>
      </c>
      <c r="G4859" s="444" t="s">
        <v>29</v>
      </c>
    </row>
    <row r="4860" spans="1:123" s="88" customFormat="1" ht="24" customHeight="1" x14ac:dyDescent="0.2">
      <c r="A4860" s="93" t="s">
        <v>507</v>
      </c>
      <c r="B4860" s="93" t="s">
        <v>508</v>
      </c>
      <c r="C4860" s="449"/>
      <c r="D4860" s="449"/>
      <c r="E4860" s="447"/>
      <c r="F4860" s="445"/>
      <c r="G4860" s="445"/>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6"/>
      <c r="B4861" s="94"/>
      <c r="C4861" s="132" t="s">
        <v>603</v>
      </c>
      <c r="D4861" s="95"/>
      <c r="E4861" s="96"/>
      <c r="F4861" s="97"/>
      <c r="G4861" s="267"/>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8">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8">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8">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8">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8">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8">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8">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8">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8">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8">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8">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8">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8">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8">
        <f t="shared" si="1460"/>
        <v>0</v>
      </c>
    </row>
    <row r="4876" spans="1:7" ht="24" customHeight="1" x14ac:dyDescent="0.2">
      <c r="A4876" s="269"/>
      <c r="D4876" s="88"/>
      <c r="E4876" s="89"/>
      <c r="F4876" s="255" t="s">
        <v>30</v>
      </c>
      <c r="G4876" s="270">
        <f>SUBTOTAL(9,G4862:G4875)</f>
        <v>0</v>
      </c>
    </row>
    <row r="4877" spans="1:7" ht="24" customHeight="1" x14ac:dyDescent="0.2">
      <c r="A4877" s="269"/>
      <c r="C4877" s="98" t="s">
        <v>604</v>
      </c>
      <c r="D4877" s="88"/>
      <c r="E4877" s="89"/>
      <c r="G4877" s="271"/>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8">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8">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8">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8">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8">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8">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8">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8">
        <f t="shared" si="1465"/>
        <v>0</v>
      </c>
    </row>
    <row r="4886" spans="1:7" ht="24" customHeight="1" x14ac:dyDescent="0.2">
      <c r="A4886" s="269"/>
      <c r="D4886" s="88"/>
      <c r="E4886" s="89"/>
      <c r="F4886" s="255" t="s">
        <v>31</v>
      </c>
      <c r="G4886" s="270">
        <f>SUBTOTAL(9,G4878:G4885)</f>
        <v>0</v>
      </c>
    </row>
    <row r="4887" spans="1:7" ht="24" customHeight="1" x14ac:dyDescent="0.2">
      <c r="A4887" s="269"/>
      <c r="C4887" s="98" t="s">
        <v>605</v>
      </c>
      <c r="D4887" s="88"/>
      <c r="E4887" s="89"/>
      <c r="G4887" s="271"/>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8">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8">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8">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8">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8">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8">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8">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8">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8">
        <f t="shared" si="1470"/>
        <v>0</v>
      </c>
    </row>
    <row r="4897" spans="1:123" ht="24" customHeight="1" x14ac:dyDescent="0.2">
      <c r="A4897" s="272"/>
      <c r="B4897" s="88"/>
      <c r="D4897" s="88"/>
      <c r="E4897" s="89"/>
      <c r="F4897" s="255" t="s">
        <v>32</v>
      </c>
      <c r="G4897" s="270">
        <f>SUBTOTAL(9,G4888:G4896)</f>
        <v>0</v>
      </c>
    </row>
    <row r="4898" spans="1:123" ht="24" customHeight="1" x14ac:dyDescent="0.2">
      <c r="A4898" s="273"/>
      <c r="B4898" s="88"/>
      <c r="D4898" s="88"/>
      <c r="E4898" s="89"/>
      <c r="G4898" s="271"/>
    </row>
    <row r="4899" spans="1:123" ht="24" customHeight="1" x14ac:dyDescent="0.2">
      <c r="A4899" s="274" t="str">
        <f>B4857</f>
        <v>11.2.18</v>
      </c>
      <c r="B4899" s="275" t="str">
        <f>C4857</f>
        <v xml:space="preserve">Jabalinas 15x1500 tipo Cooperwel </v>
      </c>
      <c r="C4899" s="95"/>
      <c r="D4899" s="95" t="s">
        <v>33</v>
      </c>
      <c r="E4899" s="96"/>
      <c r="F4899" s="277" t="s">
        <v>34</v>
      </c>
      <c r="G4899" s="276">
        <f>SUBTOTAL(9,G4862:G4898)</f>
        <v>0</v>
      </c>
    </row>
    <row r="4901" spans="1:123" ht="24" customHeight="1" x14ac:dyDescent="0.2">
      <c r="A4901" s="256" t="s">
        <v>36</v>
      </c>
      <c r="B4901" s="257"/>
      <c r="C4901" s="257"/>
      <c r="D4901" s="257"/>
      <c r="E4901" s="257"/>
      <c r="F4901" s="257"/>
      <c r="G4901" s="258"/>
    </row>
    <row r="4902" spans="1:123" ht="24" customHeight="1" x14ac:dyDescent="0.2">
      <c r="A4902" s="259" t="s">
        <v>601</v>
      </c>
      <c r="B4902" s="84" t="str">
        <f>Comitente</f>
        <v>SUBSECRETARIA DE ARQUITECTURA</v>
      </c>
      <c r="C4902" s="80"/>
      <c r="D4902" s="85"/>
      <c r="E4902" s="85"/>
      <c r="F4902" s="86"/>
      <c r="G4902" s="260"/>
    </row>
    <row r="4903" spans="1:123" ht="24" customHeight="1" x14ac:dyDescent="0.2">
      <c r="A4903" s="259" t="s">
        <v>602</v>
      </c>
      <c r="B4903" s="84">
        <f>Contratista</f>
        <v>0</v>
      </c>
      <c r="C4903" s="81"/>
      <c r="D4903" s="81"/>
      <c r="E4903" s="81"/>
      <c r="F4903" s="87"/>
      <c r="G4903" s="261"/>
    </row>
    <row r="4904" spans="1:123" ht="24" customHeight="1" x14ac:dyDescent="0.2">
      <c r="A4904" s="259" t="s">
        <v>23</v>
      </c>
      <c r="B4904" s="84" t="str">
        <f>Obra</f>
        <v>Creacion Primaria Bº Cruce de los Andes</v>
      </c>
      <c r="C4904" s="81"/>
      <c r="D4904" s="81"/>
      <c r="E4904" s="81"/>
      <c r="F4904" s="87" t="s">
        <v>37</v>
      </c>
      <c r="G4904" s="262">
        <f>Fecha_Base</f>
        <v>0</v>
      </c>
    </row>
    <row r="4905" spans="1:123" ht="24" customHeight="1" x14ac:dyDescent="0.2">
      <c r="A4905" s="263" t="s">
        <v>600</v>
      </c>
      <c r="B4905" s="82" t="str">
        <f>Ubicación</f>
        <v>Pocito</v>
      </c>
      <c r="C4905" s="82"/>
      <c r="D4905" s="88"/>
      <c r="E4905" s="89"/>
      <c r="G4905" s="264"/>
    </row>
    <row r="4906" spans="1:123" ht="24" customHeight="1" x14ac:dyDescent="0.2">
      <c r="A4906" s="263" t="s">
        <v>38</v>
      </c>
      <c r="B4906" s="91">
        <f>IFERROR(VALUE(LEFT(B4907,FIND(".",B4907)-1)),"")</f>
        <v>11</v>
      </c>
      <c r="C4906" s="83" t="str">
        <f>IFERROR(VLOOKUP(B4906,Tabla_CyP,2,FALSE),"")</f>
        <v xml:space="preserve"> INSTALACIÓN ELÉCTRICA</v>
      </c>
      <c r="E4906" s="89"/>
      <c r="G4906" s="264"/>
    </row>
    <row r="4907" spans="1:123" ht="24" customHeight="1" x14ac:dyDescent="0.2">
      <c r="A4907" s="263" t="s">
        <v>24</v>
      </c>
      <c r="B4907" s="92" t="str">
        <f>IFERROR(VLOOKUP(COUNTIF($A$1:A4907,"ANALISIS DE PRECIOS"),Tabla_NumeroItem,2,FALSE),"")</f>
        <v>11.2.19</v>
      </c>
      <c r="C4907" s="83" t="str">
        <f>IFERROR(VLOOKUP(B4907,Tabla_CyP,2,FALSE),"")</f>
        <v>Prensa cable p/jabalina</v>
      </c>
      <c r="D4907" s="88"/>
      <c r="E4907" s="89"/>
      <c r="F4907" s="87" t="s">
        <v>25</v>
      </c>
      <c r="G4907" s="265" t="str">
        <f>IFERROR(VLOOKUP(B4907,Tabla_CyP,4,FALSE),"")</f>
        <v>Un</v>
      </c>
    </row>
    <row r="4908" spans="1:123" ht="24" customHeight="1" x14ac:dyDescent="0.2">
      <c r="A4908" s="263"/>
      <c r="B4908" s="82"/>
      <c r="D4908" s="88"/>
      <c r="E4908" s="89"/>
      <c r="G4908" s="264"/>
    </row>
    <row r="4909" spans="1:123" ht="24" customHeight="1" x14ac:dyDescent="0.2">
      <c r="A4909" s="450" t="s">
        <v>506</v>
      </c>
      <c r="B4909" s="451"/>
      <c r="C4909" s="448" t="s">
        <v>0</v>
      </c>
      <c r="D4909" s="448" t="s">
        <v>26</v>
      </c>
      <c r="E4909" s="446" t="s">
        <v>27</v>
      </c>
      <c r="F4909" s="444" t="s">
        <v>28</v>
      </c>
      <c r="G4909" s="444" t="s">
        <v>29</v>
      </c>
    </row>
    <row r="4910" spans="1:123" s="88" customFormat="1" ht="24" customHeight="1" x14ac:dyDescent="0.2">
      <c r="A4910" s="93" t="s">
        <v>507</v>
      </c>
      <c r="B4910" s="93" t="s">
        <v>508</v>
      </c>
      <c r="C4910" s="449"/>
      <c r="D4910" s="449"/>
      <c r="E4910" s="447"/>
      <c r="F4910" s="445"/>
      <c r="G4910" s="445"/>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6"/>
      <c r="B4911" s="94"/>
      <c r="C4911" s="132" t="s">
        <v>603</v>
      </c>
      <c r="D4911" s="95"/>
      <c r="E4911" s="96"/>
      <c r="F4911" s="97"/>
      <c r="G4911" s="267"/>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8">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8">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8">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8">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8">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8">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8">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8">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8">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8">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8">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8">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8">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8">
        <f t="shared" si="1475"/>
        <v>0</v>
      </c>
    </row>
    <row r="4926" spans="1:7" ht="24" customHeight="1" x14ac:dyDescent="0.2">
      <c r="A4926" s="269"/>
      <c r="D4926" s="88"/>
      <c r="E4926" s="89"/>
      <c r="F4926" s="255" t="s">
        <v>30</v>
      </c>
      <c r="G4926" s="270">
        <f>SUBTOTAL(9,G4912:G4925)</f>
        <v>0</v>
      </c>
    </row>
    <row r="4927" spans="1:7" ht="24" customHeight="1" x14ac:dyDescent="0.2">
      <c r="A4927" s="269"/>
      <c r="C4927" s="98" t="s">
        <v>604</v>
      </c>
      <c r="D4927" s="88"/>
      <c r="E4927" s="89"/>
      <c r="G4927" s="271"/>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8">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8">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8">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8">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8">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8">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8">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8">
        <f t="shared" si="1480"/>
        <v>0</v>
      </c>
    </row>
    <row r="4936" spans="1:7" ht="24" customHeight="1" x14ac:dyDescent="0.2">
      <c r="A4936" s="269"/>
      <c r="D4936" s="88"/>
      <c r="E4936" s="89"/>
      <c r="F4936" s="255" t="s">
        <v>31</v>
      </c>
      <c r="G4936" s="270">
        <f>SUBTOTAL(9,G4928:G4935)</f>
        <v>0</v>
      </c>
    </row>
    <row r="4937" spans="1:7" ht="24" customHeight="1" x14ac:dyDescent="0.2">
      <c r="A4937" s="269"/>
      <c r="C4937" s="98" t="s">
        <v>605</v>
      </c>
      <c r="D4937" s="88"/>
      <c r="E4937" s="89"/>
      <c r="G4937" s="271"/>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8">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8">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8">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8">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8">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8">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8">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8">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8">
        <f t="shared" si="1485"/>
        <v>0</v>
      </c>
    </row>
    <row r="4947" spans="1:123" ht="24" customHeight="1" x14ac:dyDescent="0.2">
      <c r="A4947" s="272"/>
      <c r="B4947" s="88"/>
      <c r="D4947" s="88"/>
      <c r="E4947" s="89"/>
      <c r="F4947" s="255" t="s">
        <v>32</v>
      </c>
      <c r="G4947" s="270">
        <f>SUBTOTAL(9,G4938:G4946)</f>
        <v>0</v>
      </c>
    </row>
    <row r="4948" spans="1:123" ht="24" customHeight="1" x14ac:dyDescent="0.2">
      <c r="A4948" s="273"/>
      <c r="B4948" s="88"/>
      <c r="D4948" s="88"/>
      <c r="E4948" s="89"/>
      <c r="G4948" s="271"/>
    </row>
    <row r="4949" spans="1:123" ht="24" customHeight="1" x14ac:dyDescent="0.2">
      <c r="A4949" s="274" t="str">
        <f>B4907</f>
        <v>11.2.19</v>
      </c>
      <c r="B4949" s="275" t="str">
        <f>C4907</f>
        <v>Prensa cable p/jabalina</v>
      </c>
      <c r="C4949" s="95"/>
      <c r="D4949" s="95" t="s">
        <v>33</v>
      </c>
      <c r="E4949" s="96"/>
      <c r="F4949" s="277" t="s">
        <v>34</v>
      </c>
      <c r="G4949" s="276">
        <f>SUBTOTAL(9,G4912:G4948)</f>
        <v>0</v>
      </c>
    </row>
    <row r="4951" spans="1:123" ht="24" customHeight="1" x14ac:dyDescent="0.2">
      <c r="A4951" s="256" t="s">
        <v>36</v>
      </c>
      <c r="B4951" s="257"/>
      <c r="C4951" s="257"/>
      <c r="D4951" s="257"/>
      <c r="E4951" s="257"/>
      <c r="F4951" s="257"/>
      <c r="G4951" s="258"/>
    </row>
    <row r="4952" spans="1:123" ht="24" customHeight="1" x14ac:dyDescent="0.2">
      <c r="A4952" s="259" t="s">
        <v>601</v>
      </c>
      <c r="B4952" s="84" t="str">
        <f>Comitente</f>
        <v>SUBSECRETARIA DE ARQUITECTURA</v>
      </c>
      <c r="C4952" s="80"/>
      <c r="D4952" s="85"/>
      <c r="E4952" s="85"/>
      <c r="F4952" s="86"/>
      <c r="G4952" s="260"/>
    </row>
    <row r="4953" spans="1:123" ht="24" customHeight="1" x14ac:dyDescent="0.2">
      <c r="A4953" s="259" t="s">
        <v>602</v>
      </c>
      <c r="B4953" s="84">
        <f>Contratista</f>
        <v>0</v>
      </c>
      <c r="C4953" s="81"/>
      <c r="D4953" s="81"/>
      <c r="E4953" s="81"/>
      <c r="F4953" s="87"/>
      <c r="G4953" s="261"/>
    </row>
    <row r="4954" spans="1:123" ht="24" customHeight="1" x14ac:dyDescent="0.2">
      <c r="A4954" s="259" t="s">
        <v>23</v>
      </c>
      <c r="B4954" s="84" t="str">
        <f>Obra</f>
        <v>Creacion Primaria Bº Cruce de los Andes</v>
      </c>
      <c r="C4954" s="81"/>
      <c r="D4954" s="81"/>
      <c r="E4954" s="81"/>
      <c r="F4954" s="87" t="s">
        <v>37</v>
      </c>
      <c r="G4954" s="262">
        <f>Fecha_Base</f>
        <v>0</v>
      </c>
    </row>
    <row r="4955" spans="1:123" ht="24" customHeight="1" x14ac:dyDescent="0.2">
      <c r="A4955" s="263" t="s">
        <v>600</v>
      </c>
      <c r="B4955" s="82" t="str">
        <f>Ubicación</f>
        <v>Pocito</v>
      </c>
      <c r="C4955" s="82"/>
      <c r="D4955" s="88"/>
      <c r="E4955" s="89"/>
      <c r="G4955" s="264"/>
    </row>
    <row r="4956" spans="1:123" ht="24" customHeight="1" x14ac:dyDescent="0.2">
      <c r="A4956" s="263" t="s">
        <v>38</v>
      </c>
      <c r="B4956" s="91">
        <f>IFERROR(VALUE(LEFT(B4957,FIND(".",B4957)-1)),"")</f>
        <v>11</v>
      </c>
      <c r="C4956" s="83" t="str">
        <f>IFERROR(VLOOKUP(B4956,Tabla_CyP,2,FALSE),"")</f>
        <v xml:space="preserve"> INSTALACIÓN ELÉCTRICA</v>
      </c>
      <c r="E4956" s="89"/>
      <c r="G4956" s="264"/>
    </row>
    <row r="4957" spans="1:123" ht="24" customHeight="1" x14ac:dyDescent="0.2">
      <c r="A4957" s="263" t="s">
        <v>24</v>
      </c>
      <c r="B4957" s="92" t="str">
        <f>IFERROR(VLOOKUP(COUNTIF($A$1:A4957,"ANALISIS DE PRECIOS"),Tabla_NumeroItem,2,FALSE),"")</f>
        <v>11.2.20</v>
      </c>
      <c r="C4957" s="83" t="str">
        <f>IFERROR(VLOOKUP(B4957,Tabla_CyP,2,FALSE),"")</f>
        <v>Caja de Inspección Hierro fundido</v>
      </c>
      <c r="D4957" s="88"/>
      <c r="E4957" s="89"/>
      <c r="F4957" s="87" t="s">
        <v>25</v>
      </c>
      <c r="G4957" s="265" t="str">
        <f>IFERROR(VLOOKUP(B4957,Tabla_CyP,4,FALSE),"")</f>
        <v>Un</v>
      </c>
    </row>
    <row r="4958" spans="1:123" ht="24" customHeight="1" x14ac:dyDescent="0.2">
      <c r="A4958" s="263"/>
      <c r="B4958" s="82"/>
      <c r="D4958" s="88"/>
      <c r="E4958" s="89"/>
      <c r="G4958" s="264"/>
    </row>
    <row r="4959" spans="1:123" ht="24" customHeight="1" x14ac:dyDescent="0.2">
      <c r="A4959" s="450" t="s">
        <v>506</v>
      </c>
      <c r="B4959" s="451"/>
      <c r="C4959" s="448" t="s">
        <v>0</v>
      </c>
      <c r="D4959" s="448" t="s">
        <v>26</v>
      </c>
      <c r="E4959" s="446" t="s">
        <v>27</v>
      </c>
      <c r="F4959" s="444" t="s">
        <v>28</v>
      </c>
      <c r="G4959" s="444" t="s">
        <v>29</v>
      </c>
    </row>
    <row r="4960" spans="1:123" s="88" customFormat="1" ht="24" customHeight="1" x14ac:dyDescent="0.2">
      <c r="A4960" s="93" t="s">
        <v>507</v>
      </c>
      <c r="B4960" s="93" t="s">
        <v>508</v>
      </c>
      <c r="C4960" s="449"/>
      <c r="D4960" s="449"/>
      <c r="E4960" s="447"/>
      <c r="F4960" s="445"/>
      <c r="G4960" s="445"/>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6"/>
      <c r="B4961" s="94"/>
      <c r="C4961" s="132" t="s">
        <v>603</v>
      </c>
      <c r="D4961" s="95"/>
      <c r="E4961" s="96"/>
      <c r="F4961" s="97"/>
      <c r="G4961" s="267"/>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8">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8">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8">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8">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8">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8">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8">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8">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8">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8">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8">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8">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8">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8">
        <f t="shared" si="1490"/>
        <v>0</v>
      </c>
    </row>
    <row r="4976" spans="1:7" ht="24" customHeight="1" x14ac:dyDescent="0.2">
      <c r="A4976" s="269"/>
      <c r="D4976" s="88"/>
      <c r="E4976" s="89"/>
      <c r="F4976" s="255" t="s">
        <v>30</v>
      </c>
      <c r="G4976" s="270">
        <f>SUBTOTAL(9,G4962:G4975)</f>
        <v>0</v>
      </c>
    </row>
    <row r="4977" spans="1:7" ht="24" customHeight="1" x14ac:dyDescent="0.2">
      <c r="A4977" s="269"/>
      <c r="C4977" s="98" t="s">
        <v>604</v>
      </c>
      <c r="D4977" s="88"/>
      <c r="E4977" s="89"/>
      <c r="G4977" s="271"/>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8">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8">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8">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8">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8">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8">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8">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8">
        <f t="shared" si="1495"/>
        <v>0</v>
      </c>
    </row>
    <row r="4986" spans="1:7" ht="24" customHeight="1" x14ac:dyDescent="0.2">
      <c r="A4986" s="269"/>
      <c r="D4986" s="88"/>
      <c r="E4986" s="89"/>
      <c r="F4986" s="255" t="s">
        <v>31</v>
      </c>
      <c r="G4986" s="270">
        <f>SUBTOTAL(9,G4978:G4985)</f>
        <v>0</v>
      </c>
    </row>
    <row r="4987" spans="1:7" ht="24" customHeight="1" x14ac:dyDescent="0.2">
      <c r="A4987" s="269"/>
      <c r="C4987" s="98" t="s">
        <v>605</v>
      </c>
      <c r="D4987" s="88"/>
      <c r="E4987" s="89"/>
      <c r="G4987" s="271"/>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8">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8">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8">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8">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8">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8">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8">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8">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8">
        <f t="shared" si="1500"/>
        <v>0</v>
      </c>
    </row>
    <row r="4997" spans="1:7" ht="24" customHeight="1" x14ac:dyDescent="0.2">
      <c r="A4997" s="272"/>
      <c r="B4997" s="88"/>
      <c r="D4997" s="88"/>
      <c r="E4997" s="89"/>
      <c r="F4997" s="255" t="s">
        <v>32</v>
      </c>
      <c r="G4997" s="270">
        <f>SUBTOTAL(9,G4988:G4996)</f>
        <v>0</v>
      </c>
    </row>
    <row r="4998" spans="1:7" ht="24" customHeight="1" x14ac:dyDescent="0.2">
      <c r="A4998" s="273"/>
      <c r="B4998" s="88"/>
      <c r="D4998" s="88"/>
      <c r="E4998" s="89"/>
      <c r="G4998" s="271"/>
    </row>
    <row r="4999" spans="1:7" ht="24" customHeight="1" x14ac:dyDescent="0.2">
      <c r="A4999" s="274" t="str">
        <f>B4957</f>
        <v>11.2.20</v>
      </c>
      <c r="B4999" s="275" t="str">
        <f>C4957</f>
        <v>Caja de Inspección Hierro fundido</v>
      </c>
      <c r="C4999" s="95"/>
      <c r="D4999" s="95" t="s">
        <v>33</v>
      </c>
      <c r="E4999" s="96"/>
      <c r="F4999" s="277" t="s">
        <v>34</v>
      </c>
      <c r="G4999" s="276">
        <f>SUBTOTAL(9,G4962:G4998)</f>
        <v>0</v>
      </c>
    </row>
    <row r="5001" spans="1:7" ht="24" customHeight="1" x14ac:dyDescent="0.2">
      <c r="A5001" s="256" t="s">
        <v>36</v>
      </c>
      <c r="B5001" s="257"/>
      <c r="C5001" s="257"/>
      <c r="D5001" s="257"/>
      <c r="E5001" s="257"/>
      <c r="F5001" s="257"/>
      <c r="G5001" s="258"/>
    </row>
    <row r="5002" spans="1:7" ht="24" customHeight="1" x14ac:dyDescent="0.2">
      <c r="A5002" s="259" t="s">
        <v>601</v>
      </c>
      <c r="B5002" s="84" t="str">
        <f>Comitente</f>
        <v>SUBSECRETARIA DE ARQUITECTURA</v>
      </c>
      <c r="C5002" s="80"/>
      <c r="D5002" s="85"/>
      <c r="E5002" s="85"/>
      <c r="F5002" s="86"/>
      <c r="G5002" s="260"/>
    </row>
    <row r="5003" spans="1:7" ht="24" customHeight="1" x14ac:dyDescent="0.2">
      <c r="A5003" s="259" t="s">
        <v>602</v>
      </c>
      <c r="B5003" s="84">
        <f>Contratista</f>
        <v>0</v>
      </c>
      <c r="C5003" s="81"/>
      <c r="D5003" s="81"/>
      <c r="E5003" s="81"/>
      <c r="F5003" s="87"/>
      <c r="G5003" s="261"/>
    </row>
    <row r="5004" spans="1:7" ht="24" customHeight="1" x14ac:dyDescent="0.2">
      <c r="A5004" s="259" t="s">
        <v>23</v>
      </c>
      <c r="B5004" s="84" t="str">
        <f>Obra</f>
        <v>Creacion Primaria Bº Cruce de los Andes</v>
      </c>
      <c r="C5004" s="81"/>
      <c r="D5004" s="81"/>
      <c r="E5004" s="81"/>
      <c r="F5004" s="87" t="s">
        <v>37</v>
      </c>
      <c r="G5004" s="262">
        <f>Fecha_Base</f>
        <v>0</v>
      </c>
    </row>
    <row r="5005" spans="1:7" ht="24" customHeight="1" x14ac:dyDescent="0.2">
      <c r="A5005" s="263" t="s">
        <v>600</v>
      </c>
      <c r="B5005" s="82" t="str">
        <f>Ubicación</f>
        <v>Pocito</v>
      </c>
      <c r="C5005" s="82"/>
      <c r="D5005" s="88"/>
      <c r="E5005" s="89"/>
      <c r="G5005" s="264"/>
    </row>
    <row r="5006" spans="1:7" ht="24" customHeight="1" x14ac:dyDescent="0.2">
      <c r="A5006" s="263" t="s">
        <v>38</v>
      </c>
      <c r="B5006" s="91">
        <f>IFERROR(VALUE(LEFT(B5007,FIND(".",B5007)-1)),"")</f>
        <v>11</v>
      </c>
      <c r="C5006" s="83" t="str">
        <f>IFERROR(VLOOKUP(B5006,Tabla_CyP,2,FALSE),"")</f>
        <v xml:space="preserve"> INSTALACIÓN ELÉCTRICA</v>
      </c>
      <c r="E5006" s="89"/>
      <c r="G5006" s="264"/>
    </row>
    <row r="5007" spans="1:7" ht="24" customHeight="1" x14ac:dyDescent="0.2">
      <c r="A5007" s="263" t="s">
        <v>24</v>
      </c>
      <c r="B5007" s="92" t="str">
        <f>IFERROR(VLOOKUP(COUNTIF($A$1:A5007,"ANALISIS DE PRECIOS"),Tabla_NumeroItem,2,FALSE),"")</f>
        <v>11.2.21</v>
      </c>
      <c r="C5007" s="83" t="str">
        <f>IFERROR(VLOOKUP(B5007,Tabla_CyP,2,FALSE),"")</f>
        <v xml:space="preserve">Cable Cu desnudo 25 mm2 </v>
      </c>
      <c r="D5007" s="88"/>
      <c r="E5007" s="89"/>
      <c r="F5007" s="87" t="s">
        <v>25</v>
      </c>
      <c r="G5007" s="265" t="str">
        <f>IFERROR(VLOOKUP(B5007,Tabla_CyP,4,FALSE),"")</f>
        <v>Un</v>
      </c>
    </row>
    <row r="5008" spans="1:7" ht="24" customHeight="1" x14ac:dyDescent="0.2">
      <c r="A5008" s="263"/>
      <c r="B5008" s="82"/>
      <c r="D5008" s="88"/>
      <c r="E5008" s="89"/>
      <c r="G5008" s="264"/>
    </row>
    <row r="5009" spans="1:123" ht="24" customHeight="1" x14ac:dyDescent="0.2">
      <c r="A5009" s="450" t="s">
        <v>506</v>
      </c>
      <c r="B5009" s="451"/>
      <c r="C5009" s="448" t="s">
        <v>0</v>
      </c>
      <c r="D5009" s="448" t="s">
        <v>26</v>
      </c>
      <c r="E5009" s="446" t="s">
        <v>27</v>
      </c>
      <c r="F5009" s="444" t="s">
        <v>28</v>
      </c>
      <c r="G5009" s="444" t="s">
        <v>29</v>
      </c>
    </row>
    <row r="5010" spans="1:123" s="88" customFormat="1" ht="24" customHeight="1" x14ac:dyDescent="0.2">
      <c r="A5010" s="93" t="s">
        <v>507</v>
      </c>
      <c r="B5010" s="93" t="s">
        <v>508</v>
      </c>
      <c r="C5010" s="449"/>
      <c r="D5010" s="449"/>
      <c r="E5010" s="447"/>
      <c r="F5010" s="445"/>
      <c r="G5010" s="445"/>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6"/>
      <c r="B5011" s="94"/>
      <c r="C5011" s="132" t="s">
        <v>603</v>
      </c>
      <c r="D5011" s="95"/>
      <c r="E5011" s="96"/>
      <c r="F5011" s="97"/>
      <c r="G5011" s="267"/>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8">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8">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8">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8">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8">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8">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8">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8">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8">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8">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8">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8">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8">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8">
        <f t="shared" si="1505"/>
        <v>0</v>
      </c>
    </row>
    <row r="5026" spans="1:7" ht="24" customHeight="1" x14ac:dyDescent="0.2">
      <c r="A5026" s="269"/>
      <c r="D5026" s="88"/>
      <c r="E5026" s="89"/>
      <c r="F5026" s="255" t="s">
        <v>30</v>
      </c>
      <c r="G5026" s="270">
        <f>SUBTOTAL(9,G5012:G5025)</f>
        <v>0</v>
      </c>
    </row>
    <row r="5027" spans="1:7" ht="24" customHeight="1" x14ac:dyDescent="0.2">
      <c r="A5027" s="269"/>
      <c r="C5027" s="98" t="s">
        <v>604</v>
      </c>
      <c r="D5027" s="88"/>
      <c r="E5027" s="89"/>
      <c r="G5027" s="271"/>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8">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8">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8">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8">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8">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8">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8">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8">
        <f t="shared" si="1510"/>
        <v>0</v>
      </c>
    </row>
    <row r="5036" spans="1:7" ht="24" customHeight="1" x14ac:dyDescent="0.2">
      <c r="A5036" s="269"/>
      <c r="D5036" s="88"/>
      <c r="E5036" s="89"/>
      <c r="F5036" s="255" t="s">
        <v>31</v>
      </c>
      <c r="G5036" s="270">
        <f>SUBTOTAL(9,G5028:G5035)</f>
        <v>0</v>
      </c>
    </row>
    <row r="5037" spans="1:7" ht="24" customHeight="1" x14ac:dyDescent="0.2">
      <c r="A5037" s="269"/>
      <c r="C5037" s="98" t="s">
        <v>605</v>
      </c>
      <c r="D5037" s="88"/>
      <c r="E5037" s="89"/>
      <c r="G5037" s="271"/>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8">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8">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8">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8">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8">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8">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8">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8">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8">
        <f t="shared" si="1515"/>
        <v>0</v>
      </c>
    </row>
    <row r="5047" spans="1:7" ht="24" customHeight="1" x14ac:dyDescent="0.2">
      <c r="A5047" s="272"/>
      <c r="B5047" s="88"/>
      <c r="D5047" s="88"/>
      <c r="E5047" s="89"/>
      <c r="F5047" s="255" t="s">
        <v>32</v>
      </c>
      <c r="G5047" s="270">
        <f>SUBTOTAL(9,G5038:G5046)</f>
        <v>0</v>
      </c>
    </row>
    <row r="5048" spans="1:7" ht="24" customHeight="1" x14ac:dyDescent="0.2">
      <c r="A5048" s="273"/>
      <c r="B5048" s="88"/>
      <c r="D5048" s="88"/>
      <c r="E5048" s="89"/>
      <c r="G5048" s="271"/>
    </row>
    <row r="5049" spans="1:7" ht="24" customHeight="1" x14ac:dyDescent="0.2">
      <c r="A5049" s="274" t="str">
        <f>B5007</f>
        <v>11.2.21</v>
      </c>
      <c r="B5049" s="275" t="str">
        <f>C5007</f>
        <v xml:space="preserve">Cable Cu desnudo 25 mm2 </v>
      </c>
      <c r="C5049" s="95"/>
      <c r="D5049" s="95" t="s">
        <v>33</v>
      </c>
      <c r="E5049" s="96"/>
      <c r="F5049" s="277" t="s">
        <v>34</v>
      </c>
      <c r="G5049" s="276">
        <f>SUBTOTAL(9,G5012:G5048)</f>
        <v>0</v>
      </c>
    </row>
    <row r="5051" spans="1:7" ht="24" customHeight="1" x14ac:dyDescent="0.2">
      <c r="A5051" s="256" t="s">
        <v>36</v>
      </c>
      <c r="B5051" s="257"/>
      <c r="C5051" s="257"/>
      <c r="D5051" s="257"/>
      <c r="E5051" s="257"/>
      <c r="F5051" s="257"/>
      <c r="G5051" s="258"/>
    </row>
    <row r="5052" spans="1:7" ht="24" customHeight="1" x14ac:dyDescent="0.2">
      <c r="A5052" s="259" t="s">
        <v>601</v>
      </c>
      <c r="B5052" s="84" t="str">
        <f>Comitente</f>
        <v>SUBSECRETARIA DE ARQUITECTURA</v>
      </c>
      <c r="C5052" s="80"/>
      <c r="D5052" s="85"/>
      <c r="E5052" s="85"/>
      <c r="F5052" s="86"/>
      <c r="G5052" s="260"/>
    </row>
    <row r="5053" spans="1:7" ht="24" customHeight="1" x14ac:dyDescent="0.2">
      <c r="A5053" s="259" t="s">
        <v>602</v>
      </c>
      <c r="B5053" s="84">
        <f>Contratista</f>
        <v>0</v>
      </c>
      <c r="C5053" s="81"/>
      <c r="D5053" s="81"/>
      <c r="E5053" s="81"/>
      <c r="F5053" s="87"/>
      <c r="G5053" s="261"/>
    </row>
    <row r="5054" spans="1:7" ht="24" customHeight="1" x14ac:dyDescent="0.2">
      <c r="A5054" s="259" t="s">
        <v>23</v>
      </c>
      <c r="B5054" s="84" t="str">
        <f>Obra</f>
        <v>Creacion Primaria Bº Cruce de los Andes</v>
      </c>
      <c r="C5054" s="81"/>
      <c r="D5054" s="81"/>
      <c r="E5054" s="81"/>
      <c r="F5054" s="87" t="s">
        <v>37</v>
      </c>
      <c r="G5054" s="262">
        <f>Fecha_Base</f>
        <v>0</v>
      </c>
    </row>
    <row r="5055" spans="1:7" ht="24" customHeight="1" x14ac:dyDescent="0.2">
      <c r="A5055" s="263" t="s">
        <v>600</v>
      </c>
      <c r="B5055" s="82" t="str">
        <f>Ubicación</f>
        <v>Pocito</v>
      </c>
      <c r="C5055" s="82"/>
      <c r="D5055" s="88"/>
      <c r="E5055" s="89"/>
      <c r="G5055" s="264"/>
    </row>
    <row r="5056" spans="1:7" ht="24" customHeight="1" x14ac:dyDescent="0.2">
      <c r="A5056" s="263" t="s">
        <v>38</v>
      </c>
      <c r="B5056" s="91">
        <f>IFERROR(VALUE(LEFT(B5057,FIND(".",B5057)-1)),"")</f>
        <v>11</v>
      </c>
      <c r="C5056" s="83" t="str">
        <f>IFERROR(VLOOKUP(B5056,Tabla_CyP,2,FALSE),"")</f>
        <v xml:space="preserve"> INSTALACIÓN ELÉCTRICA</v>
      </c>
      <c r="E5056" s="89"/>
      <c r="G5056" s="264"/>
    </row>
    <row r="5057" spans="1:123" ht="24" customHeight="1" x14ac:dyDescent="0.2">
      <c r="A5057" s="263" t="s">
        <v>24</v>
      </c>
      <c r="B5057" s="92" t="str">
        <f>IFERROR(VLOOKUP(COUNTIF($A$1:A5057,"ANALISIS DE PRECIOS"),Tabla_NumeroItem,2,FALSE),"")</f>
        <v>11.2.22</v>
      </c>
      <c r="C5057" s="83" t="str">
        <f>IFERROR(VLOOKUP(B5057,Tabla_CyP,2,FALSE),"")</f>
        <v>Cable Cu antillama 1,5 mm2  Pirelli</v>
      </c>
      <c r="D5057" s="88"/>
      <c r="E5057" s="89"/>
      <c r="F5057" s="87" t="s">
        <v>25</v>
      </c>
      <c r="G5057" s="265" t="str">
        <f>IFERROR(VLOOKUP(B5057,Tabla_CyP,4,FALSE),"")</f>
        <v>Un</v>
      </c>
    </row>
    <row r="5058" spans="1:123" ht="24" customHeight="1" x14ac:dyDescent="0.2">
      <c r="A5058" s="263"/>
      <c r="B5058" s="82"/>
      <c r="D5058" s="88"/>
      <c r="E5058" s="89"/>
      <c r="G5058" s="264"/>
    </row>
    <row r="5059" spans="1:123" ht="24" customHeight="1" x14ac:dyDescent="0.2">
      <c r="A5059" s="450" t="s">
        <v>506</v>
      </c>
      <c r="B5059" s="451"/>
      <c r="C5059" s="448" t="s">
        <v>0</v>
      </c>
      <c r="D5059" s="448" t="s">
        <v>26</v>
      </c>
      <c r="E5059" s="446" t="s">
        <v>27</v>
      </c>
      <c r="F5059" s="444" t="s">
        <v>28</v>
      </c>
      <c r="G5059" s="444" t="s">
        <v>29</v>
      </c>
    </row>
    <row r="5060" spans="1:123" s="88" customFormat="1" ht="24" customHeight="1" x14ac:dyDescent="0.2">
      <c r="A5060" s="93" t="s">
        <v>507</v>
      </c>
      <c r="B5060" s="93" t="s">
        <v>508</v>
      </c>
      <c r="C5060" s="449"/>
      <c r="D5060" s="449"/>
      <c r="E5060" s="447"/>
      <c r="F5060" s="445"/>
      <c r="G5060" s="445"/>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6"/>
      <c r="B5061" s="94"/>
      <c r="C5061" s="132" t="s">
        <v>603</v>
      </c>
      <c r="D5061" s="95"/>
      <c r="E5061" s="96"/>
      <c r="F5061" s="97"/>
      <c r="G5061" s="267"/>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8">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8">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8">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8">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8">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8">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8">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8">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8">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8">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8">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8">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8">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8">
        <f t="shared" si="1520"/>
        <v>0</v>
      </c>
    </row>
    <row r="5076" spans="1:7" ht="24" customHeight="1" x14ac:dyDescent="0.2">
      <c r="A5076" s="269"/>
      <c r="D5076" s="88"/>
      <c r="E5076" s="89"/>
      <c r="F5076" s="255" t="s">
        <v>30</v>
      </c>
      <c r="G5076" s="270">
        <f>SUBTOTAL(9,G5062:G5075)</f>
        <v>0</v>
      </c>
    </row>
    <row r="5077" spans="1:7" ht="24" customHeight="1" x14ac:dyDescent="0.2">
      <c r="A5077" s="269"/>
      <c r="C5077" s="98" t="s">
        <v>604</v>
      </c>
      <c r="D5077" s="88"/>
      <c r="E5077" s="89"/>
      <c r="G5077" s="271"/>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8">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8">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8">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8">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8">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8">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8">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8">
        <f t="shared" si="1525"/>
        <v>0</v>
      </c>
    </row>
    <row r="5086" spans="1:7" ht="24" customHeight="1" x14ac:dyDescent="0.2">
      <c r="A5086" s="269"/>
      <c r="D5086" s="88"/>
      <c r="E5086" s="89"/>
      <c r="F5086" s="255" t="s">
        <v>31</v>
      </c>
      <c r="G5086" s="270">
        <f>SUBTOTAL(9,G5078:G5085)</f>
        <v>0</v>
      </c>
    </row>
    <row r="5087" spans="1:7" ht="24" customHeight="1" x14ac:dyDescent="0.2">
      <c r="A5087" s="269"/>
      <c r="C5087" s="98" t="s">
        <v>605</v>
      </c>
      <c r="D5087" s="88"/>
      <c r="E5087" s="89"/>
      <c r="G5087" s="271"/>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8">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8">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8">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8">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8">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8">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8">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8">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8">
        <f t="shared" si="1530"/>
        <v>0</v>
      </c>
    </row>
    <row r="5097" spans="1:7" ht="24" customHeight="1" x14ac:dyDescent="0.2">
      <c r="A5097" s="272"/>
      <c r="B5097" s="88"/>
      <c r="D5097" s="88"/>
      <c r="E5097" s="89"/>
      <c r="F5097" s="255" t="s">
        <v>32</v>
      </c>
      <c r="G5097" s="270">
        <f>SUBTOTAL(9,G5088:G5096)</f>
        <v>0</v>
      </c>
    </row>
    <row r="5098" spans="1:7" ht="24" customHeight="1" x14ac:dyDescent="0.2">
      <c r="A5098" s="273"/>
      <c r="B5098" s="88"/>
      <c r="D5098" s="88"/>
      <c r="E5098" s="89"/>
      <c r="G5098" s="271"/>
    </row>
    <row r="5099" spans="1:7" ht="24" customHeight="1" x14ac:dyDescent="0.2">
      <c r="A5099" s="274" t="str">
        <f>B5057</f>
        <v>11.2.22</v>
      </c>
      <c r="B5099" s="275" t="str">
        <f>C5057</f>
        <v>Cable Cu antillama 1,5 mm2  Pirelli</v>
      </c>
      <c r="C5099" s="95"/>
      <c r="D5099" s="95" t="s">
        <v>33</v>
      </c>
      <c r="E5099" s="96"/>
      <c r="F5099" s="277" t="s">
        <v>34</v>
      </c>
      <c r="G5099" s="276">
        <f>SUBTOTAL(9,G5062:G5098)</f>
        <v>0</v>
      </c>
    </row>
    <row r="5101" spans="1:7" ht="24" customHeight="1" x14ac:dyDescent="0.2">
      <c r="A5101" s="256" t="s">
        <v>36</v>
      </c>
      <c r="B5101" s="257"/>
      <c r="C5101" s="257"/>
      <c r="D5101" s="257"/>
      <c r="E5101" s="257"/>
      <c r="F5101" s="257"/>
      <c r="G5101" s="258"/>
    </row>
    <row r="5102" spans="1:7" ht="24" customHeight="1" x14ac:dyDescent="0.2">
      <c r="A5102" s="259" t="s">
        <v>601</v>
      </c>
      <c r="B5102" s="84" t="str">
        <f>Comitente</f>
        <v>SUBSECRETARIA DE ARQUITECTURA</v>
      </c>
      <c r="C5102" s="80"/>
      <c r="D5102" s="85"/>
      <c r="E5102" s="85"/>
      <c r="F5102" s="86"/>
      <c r="G5102" s="260"/>
    </row>
    <row r="5103" spans="1:7" ht="24" customHeight="1" x14ac:dyDescent="0.2">
      <c r="A5103" s="259" t="s">
        <v>602</v>
      </c>
      <c r="B5103" s="84">
        <f>Contratista</f>
        <v>0</v>
      </c>
      <c r="C5103" s="81"/>
      <c r="D5103" s="81"/>
      <c r="E5103" s="81"/>
      <c r="F5103" s="87"/>
      <c r="G5103" s="261"/>
    </row>
    <row r="5104" spans="1:7" ht="24" customHeight="1" x14ac:dyDescent="0.2">
      <c r="A5104" s="259" t="s">
        <v>23</v>
      </c>
      <c r="B5104" s="84" t="str">
        <f>Obra</f>
        <v>Creacion Primaria Bº Cruce de los Andes</v>
      </c>
      <c r="C5104" s="81"/>
      <c r="D5104" s="81"/>
      <c r="E5104" s="81"/>
      <c r="F5104" s="87" t="s">
        <v>37</v>
      </c>
      <c r="G5104" s="262">
        <f>Fecha_Base</f>
        <v>0</v>
      </c>
    </row>
    <row r="5105" spans="1:123" ht="24" customHeight="1" x14ac:dyDescent="0.2">
      <c r="A5105" s="263" t="s">
        <v>600</v>
      </c>
      <c r="B5105" s="82" t="str">
        <f>Ubicación</f>
        <v>Pocito</v>
      </c>
      <c r="C5105" s="82"/>
      <c r="D5105" s="88"/>
      <c r="E5105" s="89"/>
      <c r="G5105" s="264"/>
    </row>
    <row r="5106" spans="1:123" ht="24" customHeight="1" x14ac:dyDescent="0.2">
      <c r="A5106" s="263" t="s">
        <v>38</v>
      </c>
      <c r="B5106" s="91">
        <f>IFERROR(VALUE(LEFT(B5107,FIND(".",B5107)-1)),"")</f>
        <v>11</v>
      </c>
      <c r="C5106" s="83" t="str">
        <f>IFERROR(VLOOKUP(B5106,Tabla_CyP,2,FALSE),"")</f>
        <v xml:space="preserve"> INSTALACIÓN ELÉCTRICA</v>
      </c>
      <c r="E5106" s="89"/>
      <c r="G5106" s="264"/>
    </row>
    <row r="5107" spans="1:123" ht="24" customHeight="1" x14ac:dyDescent="0.2">
      <c r="A5107" s="263" t="s">
        <v>24</v>
      </c>
      <c r="B5107" s="92" t="str">
        <f>IFERROR(VLOOKUP(COUNTIF($A$1:A5107,"ANALISIS DE PRECIOS"),Tabla_NumeroItem,2,FALSE),"")</f>
        <v>11.2.23</v>
      </c>
      <c r="C5107" s="83" t="str">
        <f>IFERROR(VLOOKUP(B5107,Tabla_CyP,2,FALSE),"")</f>
        <v>Cable Cu antillama 2,5 mm2 pirelli</v>
      </c>
      <c r="D5107" s="88"/>
      <c r="E5107" s="89"/>
      <c r="F5107" s="87" t="s">
        <v>25</v>
      </c>
      <c r="G5107" s="265" t="str">
        <f>IFERROR(VLOOKUP(B5107,Tabla_CyP,4,FALSE),"")</f>
        <v>Un</v>
      </c>
    </row>
    <row r="5108" spans="1:123" ht="24" customHeight="1" x14ac:dyDescent="0.2">
      <c r="A5108" s="263"/>
      <c r="B5108" s="82"/>
      <c r="D5108" s="88"/>
      <c r="E5108" s="89"/>
      <c r="G5108" s="264"/>
    </row>
    <row r="5109" spans="1:123" ht="24" customHeight="1" x14ac:dyDescent="0.2">
      <c r="A5109" s="450" t="s">
        <v>506</v>
      </c>
      <c r="B5109" s="451"/>
      <c r="C5109" s="448" t="s">
        <v>0</v>
      </c>
      <c r="D5109" s="448" t="s">
        <v>26</v>
      </c>
      <c r="E5109" s="446" t="s">
        <v>27</v>
      </c>
      <c r="F5109" s="444" t="s">
        <v>28</v>
      </c>
      <c r="G5109" s="444" t="s">
        <v>29</v>
      </c>
    </row>
    <row r="5110" spans="1:123" s="88" customFormat="1" ht="24" customHeight="1" x14ac:dyDescent="0.2">
      <c r="A5110" s="93" t="s">
        <v>507</v>
      </c>
      <c r="B5110" s="93" t="s">
        <v>508</v>
      </c>
      <c r="C5110" s="449"/>
      <c r="D5110" s="449"/>
      <c r="E5110" s="447"/>
      <c r="F5110" s="445"/>
      <c r="G5110" s="445"/>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6"/>
      <c r="B5111" s="94"/>
      <c r="C5111" s="132" t="s">
        <v>603</v>
      </c>
      <c r="D5111" s="95"/>
      <c r="E5111" s="96"/>
      <c r="F5111" s="97"/>
      <c r="G5111" s="267"/>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8">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8">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8">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8">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8">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8">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8">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8">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8">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8">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8">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8">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8">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8">
        <f t="shared" si="1535"/>
        <v>0</v>
      </c>
    </row>
    <row r="5126" spans="1:7" ht="24" customHeight="1" x14ac:dyDescent="0.2">
      <c r="A5126" s="269"/>
      <c r="D5126" s="88"/>
      <c r="E5126" s="89"/>
      <c r="F5126" s="255" t="s">
        <v>30</v>
      </c>
      <c r="G5126" s="270">
        <f>SUBTOTAL(9,G5112:G5125)</f>
        <v>0</v>
      </c>
    </row>
    <row r="5127" spans="1:7" ht="24" customHeight="1" x14ac:dyDescent="0.2">
      <c r="A5127" s="269"/>
      <c r="C5127" s="98" t="s">
        <v>604</v>
      </c>
      <c r="D5127" s="88"/>
      <c r="E5127" s="89"/>
      <c r="G5127" s="271"/>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8">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8">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8">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8">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8">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8">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8">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8">
        <f t="shared" si="1540"/>
        <v>0</v>
      </c>
    </row>
    <row r="5136" spans="1:7" ht="24" customHeight="1" x14ac:dyDescent="0.2">
      <c r="A5136" s="269"/>
      <c r="D5136" s="88"/>
      <c r="E5136" s="89"/>
      <c r="F5136" s="255" t="s">
        <v>31</v>
      </c>
      <c r="G5136" s="270">
        <f>SUBTOTAL(9,G5128:G5135)</f>
        <v>0</v>
      </c>
    </row>
    <row r="5137" spans="1:7" ht="24" customHeight="1" x14ac:dyDescent="0.2">
      <c r="A5137" s="269"/>
      <c r="C5137" s="98" t="s">
        <v>605</v>
      </c>
      <c r="D5137" s="88"/>
      <c r="E5137" s="89"/>
      <c r="G5137" s="271"/>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8">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8">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8">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8">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8">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8">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8">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8">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8">
        <f t="shared" si="1545"/>
        <v>0</v>
      </c>
    </row>
    <row r="5147" spans="1:7" ht="24" customHeight="1" x14ac:dyDescent="0.2">
      <c r="A5147" s="272"/>
      <c r="B5147" s="88"/>
      <c r="D5147" s="88"/>
      <c r="E5147" s="89"/>
      <c r="F5147" s="255" t="s">
        <v>32</v>
      </c>
      <c r="G5147" s="270">
        <f>SUBTOTAL(9,G5138:G5146)</f>
        <v>0</v>
      </c>
    </row>
    <row r="5148" spans="1:7" ht="24" customHeight="1" x14ac:dyDescent="0.2">
      <c r="A5148" s="273"/>
      <c r="B5148" s="88"/>
      <c r="D5148" s="88"/>
      <c r="E5148" s="89"/>
      <c r="G5148" s="271"/>
    </row>
    <row r="5149" spans="1:7" ht="24" customHeight="1" x14ac:dyDescent="0.2">
      <c r="A5149" s="274" t="str">
        <f>B5107</f>
        <v>11.2.23</v>
      </c>
      <c r="B5149" s="275" t="str">
        <f>C5107</f>
        <v>Cable Cu antillama 2,5 mm2 pirelli</v>
      </c>
      <c r="C5149" s="95"/>
      <c r="D5149" s="95" t="s">
        <v>33</v>
      </c>
      <c r="E5149" s="96"/>
      <c r="F5149" s="277" t="s">
        <v>34</v>
      </c>
      <c r="G5149" s="276">
        <f>SUBTOTAL(9,G5112:G5148)</f>
        <v>0</v>
      </c>
    </row>
    <row r="5151" spans="1:7" ht="24" customHeight="1" x14ac:dyDescent="0.2">
      <c r="A5151" s="256" t="s">
        <v>36</v>
      </c>
      <c r="B5151" s="257"/>
      <c r="C5151" s="257"/>
      <c r="D5151" s="257"/>
      <c r="E5151" s="257"/>
      <c r="F5151" s="257"/>
      <c r="G5151" s="258"/>
    </row>
    <row r="5152" spans="1:7" ht="24" customHeight="1" x14ac:dyDescent="0.2">
      <c r="A5152" s="259" t="s">
        <v>601</v>
      </c>
      <c r="B5152" s="84" t="str">
        <f>Comitente</f>
        <v>SUBSECRETARIA DE ARQUITECTURA</v>
      </c>
      <c r="C5152" s="80"/>
      <c r="D5152" s="85"/>
      <c r="E5152" s="85"/>
      <c r="F5152" s="86"/>
      <c r="G5152" s="260"/>
    </row>
    <row r="5153" spans="1:123" ht="24" customHeight="1" x14ac:dyDescent="0.2">
      <c r="A5153" s="259" t="s">
        <v>602</v>
      </c>
      <c r="B5153" s="84">
        <f>Contratista</f>
        <v>0</v>
      </c>
      <c r="C5153" s="81"/>
      <c r="D5153" s="81"/>
      <c r="E5153" s="81"/>
      <c r="F5153" s="87"/>
      <c r="G5153" s="261"/>
    </row>
    <row r="5154" spans="1:123" ht="24" customHeight="1" x14ac:dyDescent="0.2">
      <c r="A5154" s="259" t="s">
        <v>23</v>
      </c>
      <c r="B5154" s="84" t="str">
        <f>Obra</f>
        <v>Creacion Primaria Bº Cruce de los Andes</v>
      </c>
      <c r="C5154" s="81"/>
      <c r="D5154" s="81"/>
      <c r="E5154" s="81"/>
      <c r="F5154" s="87" t="s">
        <v>37</v>
      </c>
      <c r="G5154" s="262">
        <f>Fecha_Base</f>
        <v>0</v>
      </c>
    </row>
    <row r="5155" spans="1:123" ht="24" customHeight="1" x14ac:dyDescent="0.2">
      <c r="A5155" s="263" t="s">
        <v>600</v>
      </c>
      <c r="B5155" s="82" t="str">
        <f>Ubicación</f>
        <v>Pocito</v>
      </c>
      <c r="C5155" s="82"/>
      <c r="D5155" s="88"/>
      <c r="E5155" s="89"/>
      <c r="G5155" s="264"/>
    </row>
    <row r="5156" spans="1:123" ht="24" customHeight="1" x14ac:dyDescent="0.2">
      <c r="A5156" s="263" t="s">
        <v>38</v>
      </c>
      <c r="B5156" s="91">
        <f>IFERROR(VALUE(LEFT(B5157,FIND(".",B5157)-1)),"")</f>
        <v>11</v>
      </c>
      <c r="C5156" s="83" t="str">
        <f>IFERROR(VLOOKUP(B5156,Tabla_CyP,2,FALSE),"")</f>
        <v xml:space="preserve"> INSTALACIÓN ELÉCTRICA</v>
      </c>
      <c r="E5156" s="89"/>
      <c r="G5156" s="264"/>
    </row>
    <row r="5157" spans="1:123" ht="24" customHeight="1" x14ac:dyDescent="0.2">
      <c r="A5157" s="263" t="s">
        <v>24</v>
      </c>
      <c r="B5157" s="92" t="str">
        <f>IFERROR(VLOOKUP(COUNTIF($A$1:A5157,"ANALISIS DE PRECIOS"),Tabla_NumeroItem,2,FALSE),"")</f>
        <v>11.2.24</v>
      </c>
      <c r="C5157" s="83" t="str">
        <f>IFERROR(VLOOKUP(B5157,Tabla_CyP,2,FALSE),"")</f>
        <v>Cable Cu antillama 4 mm2  Pirelli</v>
      </c>
      <c r="D5157" s="88"/>
      <c r="E5157" s="89"/>
      <c r="F5157" s="87" t="s">
        <v>25</v>
      </c>
      <c r="G5157" s="265" t="str">
        <f>IFERROR(VLOOKUP(B5157,Tabla_CyP,4,FALSE),"")</f>
        <v>Un</v>
      </c>
    </row>
    <row r="5158" spans="1:123" ht="24" customHeight="1" x14ac:dyDescent="0.2">
      <c r="A5158" s="263"/>
      <c r="B5158" s="82"/>
      <c r="D5158" s="88"/>
      <c r="E5158" s="89"/>
      <c r="G5158" s="264"/>
    </row>
    <row r="5159" spans="1:123" ht="24" customHeight="1" x14ac:dyDescent="0.2">
      <c r="A5159" s="450" t="s">
        <v>506</v>
      </c>
      <c r="B5159" s="451"/>
      <c r="C5159" s="448" t="s">
        <v>0</v>
      </c>
      <c r="D5159" s="448" t="s">
        <v>26</v>
      </c>
      <c r="E5159" s="446" t="s">
        <v>27</v>
      </c>
      <c r="F5159" s="444" t="s">
        <v>28</v>
      </c>
      <c r="G5159" s="444" t="s">
        <v>29</v>
      </c>
    </row>
    <row r="5160" spans="1:123" s="88" customFormat="1" ht="24" customHeight="1" x14ac:dyDescent="0.2">
      <c r="A5160" s="93" t="s">
        <v>507</v>
      </c>
      <c r="B5160" s="93" t="s">
        <v>508</v>
      </c>
      <c r="C5160" s="449"/>
      <c r="D5160" s="449"/>
      <c r="E5160" s="447"/>
      <c r="F5160" s="445"/>
      <c r="G5160" s="445"/>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6"/>
      <c r="B5161" s="94"/>
      <c r="C5161" s="132" t="s">
        <v>603</v>
      </c>
      <c r="D5161" s="95"/>
      <c r="E5161" s="96"/>
      <c r="F5161" s="97"/>
      <c r="G5161" s="267"/>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8">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8">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8">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8">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8">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8">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8">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8">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8">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8">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8">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8">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8">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8">
        <f t="shared" si="1550"/>
        <v>0</v>
      </c>
    </row>
    <row r="5176" spans="1:7" ht="24" customHeight="1" x14ac:dyDescent="0.2">
      <c r="A5176" s="269"/>
      <c r="D5176" s="88"/>
      <c r="E5176" s="89"/>
      <c r="F5176" s="255" t="s">
        <v>30</v>
      </c>
      <c r="G5176" s="270">
        <f>SUBTOTAL(9,G5162:G5175)</f>
        <v>0</v>
      </c>
    </row>
    <row r="5177" spans="1:7" ht="24" customHeight="1" x14ac:dyDescent="0.2">
      <c r="A5177" s="269"/>
      <c r="C5177" s="98" t="s">
        <v>604</v>
      </c>
      <c r="D5177" s="88"/>
      <c r="E5177" s="89"/>
      <c r="G5177" s="271"/>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8">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8">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8">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8">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8">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8">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8">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8">
        <f t="shared" si="1555"/>
        <v>0</v>
      </c>
    </row>
    <row r="5186" spans="1:7" ht="24" customHeight="1" x14ac:dyDescent="0.2">
      <c r="A5186" s="269"/>
      <c r="D5186" s="88"/>
      <c r="E5186" s="89"/>
      <c r="F5186" s="255" t="s">
        <v>31</v>
      </c>
      <c r="G5186" s="270">
        <f>SUBTOTAL(9,G5178:G5185)</f>
        <v>0</v>
      </c>
    </row>
    <row r="5187" spans="1:7" ht="24" customHeight="1" x14ac:dyDescent="0.2">
      <c r="A5187" s="269"/>
      <c r="C5187" s="98" t="s">
        <v>605</v>
      </c>
      <c r="D5187" s="88"/>
      <c r="E5187" s="89"/>
      <c r="G5187" s="271"/>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8">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8">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8">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8">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8">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8">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8">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8">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8">
        <f t="shared" si="1560"/>
        <v>0</v>
      </c>
    </row>
    <row r="5197" spans="1:7" ht="24" customHeight="1" x14ac:dyDescent="0.2">
      <c r="A5197" s="272"/>
      <c r="B5197" s="88"/>
      <c r="D5197" s="88"/>
      <c r="E5197" s="89"/>
      <c r="F5197" s="255" t="s">
        <v>32</v>
      </c>
      <c r="G5197" s="270">
        <f>SUBTOTAL(9,G5188:G5196)</f>
        <v>0</v>
      </c>
    </row>
    <row r="5198" spans="1:7" ht="24" customHeight="1" x14ac:dyDescent="0.2">
      <c r="A5198" s="273"/>
      <c r="B5198" s="88"/>
      <c r="D5198" s="88"/>
      <c r="E5198" s="89"/>
      <c r="G5198" s="271"/>
    </row>
    <row r="5199" spans="1:7" ht="24" customHeight="1" x14ac:dyDescent="0.2">
      <c r="A5199" s="274" t="str">
        <f>B5157</f>
        <v>11.2.24</v>
      </c>
      <c r="B5199" s="275" t="str">
        <f>C5157</f>
        <v>Cable Cu antillama 4 mm2  Pirelli</v>
      </c>
      <c r="C5199" s="95"/>
      <c r="D5199" s="95" t="s">
        <v>33</v>
      </c>
      <c r="E5199" s="96"/>
      <c r="F5199" s="277" t="s">
        <v>34</v>
      </c>
      <c r="G5199" s="276">
        <f>SUBTOTAL(9,G5162:G5198)</f>
        <v>0</v>
      </c>
    </row>
    <row r="5201" spans="1:123" ht="24" customHeight="1" x14ac:dyDescent="0.2">
      <c r="A5201" s="256" t="s">
        <v>36</v>
      </c>
      <c r="B5201" s="257"/>
      <c r="C5201" s="257"/>
      <c r="D5201" s="257"/>
      <c r="E5201" s="257"/>
      <c r="F5201" s="257"/>
      <c r="G5201" s="258"/>
    </row>
    <row r="5202" spans="1:123" ht="24" customHeight="1" x14ac:dyDescent="0.2">
      <c r="A5202" s="259" t="s">
        <v>601</v>
      </c>
      <c r="B5202" s="84" t="str">
        <f>Comitente</f>
        <v>SUBSECRETARIA DE ARQUITECTURA</v>
      </c>
      <c r="C5202" s="80"/>
      <c r="D5202" s="85"/>
      <c r="E5202" s="85"/>
      <c r="F5202" s="86"/>
      <c r="G5202" s="260"/>
    </row>
    <row r="5203" spans="1:123" ht="24" customHeight="1" x14ac:dyDescent="0.2">
      <c r="A5203" s="259" t="s">
        <v>602</v>
      </c>
      <c r="B5203" s="84">
        <f>Contratista</f>
        <v>0</v>
      </c>
      <c r="C5203" s="81"/>
      <c r="D5203" s="81"/>
      <c r="E5203" s="81"/>
      <c r="F5203" s="87"/>
      <c r="G5203" s="261"/>
    </row>
    <row r="5204" spans="1:123" ht="24" customHeight="1" x14ac:dyDescent="0.2">
      <c r="A5204" s="259" t="s">
        <v>23</v>
      </c>
      <c r="B5204" s="84" t="str">
        <f>Obra</f>
        <v>Creacion Primaria Bº Cruce de los Andes</v>
      </c>
      <c r="C5204" s="81"/>
      <c r="D5204" s="81"/>
      <c r="E5204" s="81"/>
      <c r="F5204" s="87" t="s">
        <v>37</v>
      </c>
      <c r="G5204" s="262">
        <f>Fecha_Base</f>
        <v>0</v>
      </c>
    </row>
    <row r="5205" spans="1:123" ht="24" customHeight="1" x14ac:dyDescent="0.2">
      <c r="A5205" s="263" t="s">
        <v>600</v>
      </c>
      <c r="B5205" s="82" t="str">
        <f>Ubicación</f>
        <v>Pocito</v>
      </c>
      <c r="C5205" s="82"/>
      <c r="D5205" s="88"/>
      <c r="E5205" s="89"/>
      <c r="G5205" s="264"/>
    </row>
    <row r="5206" spans="1:123" ht="24" customHeight="1" x14ac:dyDescent="0.2">
      <c r="A5206" s="263" t="s">
        <v>38</v>
      </c>
      <c r="B5206" s="91">
        <f>IFERROR(VALUE(LEFT(B5207,FIND(".",B5207)-1)),"")</f>
        <v>11</v>
      </c>
      <c r="C5206" s="83" t="str">
        <f>IFERROR(VLOOKUP(B5206,Tabla_CyP,2,FALSE),"")</f>
        <v xml:space="preserve"> INSTALACIÓN ELÉCTRICA</v>
      </c>
      <c r="E5206" s="89"/>
      <c r="G5206" s="264"/>
    </row>
    <row r="5207" spans="1:123" ht="24" customHeight="1" x14ac:dyDescent="0.2">
      <c r="A5207" s="263" t="s">
        <v>24</v>
      </c>
      <c r="B5207" s="92" t="str">
        <f>IFERROR(VLOOKUP(COUNTIF($A$1:A5207,"ANALISIS DE PRECIOS"),Tabla_NumeroItem,2,FALSE),"")</f>
        <v>11.2.25</v>
      </c>
      <c r="C5207" s="83" t="str">
        <f>IFERROR(VLOOKUP(B5207,Tabla_CyP,2,FALSE),"")</f>
        <v>Cable Cu antillama 6 mm2 Pirelli</v>
      </c>
      <c r="D5207" s="88"/>
      <c r="E5207" s="89"/>
      <c r="F5207" s="87" t="s">
        <v>25</v>
      </c>
      <c r="G5207" s="265" t="str">
        <f>IFERROR(VLOOKUP(B5207,Tabla_CyP,4,FALSE),"")</f>
        <v>Un</v>
      </c>
    </row>
    <row r="5208" spans="1:123" ht="24" customHeight="1" x14ac:dyDescent="0.2">
      <c r="A5208" s="263"/>
      <c r="B5208" s="82"/>
      <c r="D5208" s="88"/>
      <c r="E5208" s="89"/>
      <c r="G5208" s="264"/>
    </row>
    <row r="5209" spans="1:123" ht="24" customHeight="1" x14ac:dyDescent="0.2">
      <c r="A5209" s="450" t="s">
        <v>506</v>
      </c>
      <c r="B5209" s="451"/>
      <c r="C5209" s="448" t="s">
        <v>0</v>
      </c>
      <c r="D5209" s="448" t="s">
        <v>26</v>
      </c>
      <c r="E5209" s="446" t="s">
        <v>27</v>
      </c>
      <c r="F5209" s="444" t="s">
        <v>28</v>
      </c>
      <c r="G5209" s="444" t="s">
        <v>29</v>
      </c>
    </row>
    <row r="5210" spans="1:123" s="88" customFormat="1" ht="24" customHeight="1" x14ac:dyDescent="0.2">
      <c r="A5210" s="93" t="s">
        <v>507</v>
      </c>
      <c r="B5210" s="93" t="s">
        <v>508</v>
      </c>
      <c r="C5210" s="449"/>
      <c r="D5210" s="449"/>
      <c r="E5210" s="447"/>
      <c r="F5210" s="445"/>
      <c r="G5210" s="445"/>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6"/>
      <c r="B5211" s="94"/>
      <c r="C5211" s="132" t="s">
        <v>603</v>
      </c>
      <c r="D5211" s="95"/>
      <c r="E5211" s="96"/>
      <c r="F5211" s="97"/>
      <c r="G5211" s="267"/>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8">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8">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8">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8">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8">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8">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8">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8">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8">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8">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8">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8">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8">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8">
        <f t="shared" si="1565"/>
        <v>0</v>
      </c>
    </row>
    <row r="5226" spans="1:7" ht="24" customHeight="1" x14ac:dyDescent="0.2">
      <c r="A5226" s="269"/>
      <c r="D5226" s="88"/>
      <c r="E5226" s="89"/>
      <c r="F5226" s="255" t="s">
        <v>30</v>
      </c>
      <c r="G5226" s="270">
        <f>SUBTOTAL(9,G5212:G5225)</f>
        <v>0</v>
      </c>
    </row>
    <row r="5227" spans="1:7" ht="24" customHeight="1" x14ac:dyDescent="0.2">
      <c r="A5227" s="269"/>
      <c r="C5227" s="98" t="s">
        <v>604</v>
      </c>
      <c r="D5227" s="88"/>
      <c r="E5227" s="89"/>
      <c r="G5227" s="271"/>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8">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8">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8">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8">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8">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8">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8">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8">
        <f t="shared" si="1570"/>
        <v>0</v>
      </c>
    </row>
    <row r="5236" spans="1:7" ht="24" customHeight="1" x14ac:dyDescent="0.2">
      <c r="A5236" s="269"/>
      <c r="D5236" s="88"/>
      <c r="E5236" s="89"/>
      <c r="F5236" s="255" t="s">
        <v>31</v>
      </c>
      <c r="G5236" s="270">
        <f>SUBTOTAL(9,G5228:G5235)</f>
        <v>0</v>
      </c>
    </row>
    <row r="5237" spans="1:7" ht="24" customHeight="1" x14ac:dyDescent="0.2">
      <c r="A5237" s="269"/>
      <c r="C5237" s="98" t="s">
        <v>605</v>
      </c>
      <c r="D5237" s="88"/>
      <c r="E5237" s="89"/>
      <c r="G5237" s="271"/>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8">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8">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8">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8">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8">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8">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8">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8">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8">
        <f t="shared" si="1575"/>
        <v>0</v>
      </c>
    </row>
    <row r="5247" spans="1:7" ht="24" customHeight="1" x14ac:dyDescent="0.2">
      <c r="A5247" s="272"/>
      <c r="B5247" s="88"/>
      <c r="D5247" s="88"/>
      <c r="E5247" s="89"/>
      <c r="F5247" s="255" t="s">
        <v>32</v>
      </c>
      <c r="G5247" s="270">
        <f>SUBTOTAL(9,G5238:G5246)</f>
        <v>0</v>
      </c>
    </row>
    <row r="5248" spans="1:7" ht="24" customHeight="1" x14ac:dyDescent="0.2">
      <c r="A5248" s="273"/>
      <c r="B5248" s="88"/>
      <c r="D5248" s="88"/>
      <c r="E5248" s="89"/>
      <c r="G5248" s="271"/>
    </row>
    <row r="5249" spans="1:123" ht="24" customHeight="1" x14ac:dyDescent="0.2">
      <c r="A5249" s="274" t="str">
        <f>B5207</f>
        <v>11.2.25</v>
      </c>
      <c r="B5249" s="275" t="str">
        <f>C5207</f>
        <v>Cable Cu antillama 6 mm2 Pirelli</v>
      </c>
      <c r="C5249" s="95"/>
      <c r="D5249" s="95" t="s">
        <v>33</v>
      </c>
      <c r="E5249" s="96"/>
      <c r="F5249" s="277" t="s">
        <v>34</v>
      </c>
      <c r="G5249" s="276">
        <f>SUBTOTAL(9,G5212:G5248)</f>
        <v>0</v>
      </c>
    </row>
    <row r="5251" spans="1:123" ht="24" customHeight="1" x14ac:dyDescent="0.2">
      <c r="A5251" s="256" t="s">
        <v>36</v>
      </c>
      <c r="B5251" s="257"/>
      <c r="C5251" s="257"/>
      <c r="D5251" s="257"/>
      <c r="E5251" s="257"/>
      <c r="F5251" s="257"/>
      <c r="G5251" s="258"/>
    </row>
    <row r="5252" spans="1:123" ht="24" customHeight="1" x14ac:dyDescent="0.2">
      <c r="A5252" s="259" t="s">
        <v>601</v>
      </c>
      <c r="B5252" s="84" t="str">
        <f>Comitente</f>
        <v>SUBSECRETARIA DE ARQUITECTURA</v>
      </c>
      <c r="C5252" s="80"/>
      <c r="D5252" s="85"/>
      <c r="E5252" s="85"/>
      <c r="F5252" s="86"/>
      <c r="G5252" s="260"/>
    </row>
    <row r="5253" spans="1:123" ht="24" customHeight="1" x14ac:dyDescent="0.2">
      <c r="A5253" s="259" t="s">
        <v>602</v>
      </c>
      <c r="B5253" s="84">
        <f>Contratista</f>
        <v>0</v>
      </c>
      <c r="C5253" s="81"/>
      <c r="D5253" s="81"/>
      <c r="E5253" s="81"/>
      <c r="F5253" s="87"/>
      <c r="G5253" s="261"/>
    </row>
    <row r="5254" spans="1:123" ht="24" customHeight="1" x14ac:dyDescent="0.2">
      <c r="A5254" s="259" t="s">
        <v>23</v>
      </c>
      <c r="B5254" s="84" t="str">
        <f>Obra</f>
        <v>Creacion Primaria Bº Cruce de los Andes</v>
      </c>
      <c r="C5254" s="81"/>
      <c r="D5254" s="81"/>
      <c r="E5254" s="81"/>
      <c r="F5254" s="87" t="s">
        <v>37</v>
      </c>
      <c r="G5254" s="262">
        <f>Fecha_Base</f>
        <v>0</v>
      </c>
    </row>
    <row r="5255" spans="1:123" ht="24" customHeight="1" x14ac:dyDescent="0.2">
      <c r="A5255" s="263" t="s">
        <v>600</v>
      </c>
      <c r="B5255" s="82" t="str">
        <f>Ubicación</f>
        <v>Pocito</v>
      </c>
      <c r="C5255" s="82"/>
      <c r="D5255" s="88"/>
      <c r="E5255" s="89"/>
      <c r="G5255" s="264"/>
    </row>
    <row r="5256" spans="1:123" ht="24" customHeight="1" x14ac:dyDescent="0.2">
      <c r="A5256" s="263" t="s">
        <v>38</v>
      </c>
      <c r="B5256" s="91">
        <f>IFERROR(VALUE(LEFT(B5257,FIND(".",B5257)-1)),"")</f>
        <v>11</v>
      </c>
      <c r="C5256" s="83" t="str">
        <f>IFERROR(VLOOKUP(B5256,Tabla_CyP,2,FALSE),"")</f>
        <v xml:space="preserve"> INSTALACIÓN ELÉCTRICA</v>
      </c>
      <c r="E5256" s="89"/>
      <c r="G5256" s="264"/>
    </row>
    <row r="5257" spans="1:123" ht="24" customHeight="1" x14ac:dyDescent="0.2">
      <c r="A5257" s="263" t="s">
        <v>24</v>
      </c>
      <c r="B5257" s="92" t="str">
        <f>IFERROR(VLOOKUP(COUNTIF($A$1:A5257,"ANALISIS DE PRECIOS"),Tabla_NumeroItem,2,FALSE),"")</f>
        <v>11.2.26</v>
      </c>
      <c r="C5257" s="83" t="str">
        <f>IFERROR(VLOOKUP(B5257,Tabla_CyP,2,FALSE),"")</f>
        <v>Interrupt. difer. 4 x 25 Amp. 30 mA.</v>
      </c>
      <c r="D5257" s="88"/>
      <c r="E5257" s="89"/>
      <c r="F5257" s="87" t="s">
        <v>25</v>
      </c>
      <c r="G5257" s="265" t="str">
        <f>IFERROR(VLOOKUP(B5257,Tabla_CyP,4,FALSE),"")</f>
        <v>Un</v>
      </c>
    </row>
    <row r="5258" spans="1:123" ht="24" customHeight="1" x14ac:dyDescent="0.2">
      <c r="A5258" s="263"/>
      <c r="B5258" s="82"/>
      <c r="D5258" s="88"/>
      <c r="E5258" s="89"/>
      <c r="G5258" s="264"/>
    </row>
    <row r="5259" spans="1:123" ht="24" customHeight="1" x14ac:dyDescent="0.2">
      <c r="A5259" s="450" t="s">
        <v>506</v>
      </c>
      <c r="B5259" s="451"/>
      <c r="C5259" s="448" t="s">
        <v>0</v>
      </c>
      <c r="D5259" s="448" t="s">
        <v>26</v>
      </c>
      <c r="E5259" s="446" t="s">
        <v>27</v>
      </c>
      <c r="F5259" s="444" t="s">
        <v>28</v>
      </c>
      <c r="G5259" s="444" t="s">
        <v>29</v>
      </c>
    </row>
    <row r="5260" spans="1:123" s="88" customFormat="1" ht="24" customHeight="1" x14ac:dyDescent="0.2">
      <c r="A5260" s="93" t="s">
        <v>507</v>
      </c>
      <c r="B5260" s="93" t="s">
        <v>508</v>
      </c>
      <c r="C5260" s="449"/>
      <c r="D5260" s="449"/>
      <c r="E5260" s="447"/>
      <c r="F5260" s="445"/>
      <c r="G5260" s="445"/>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6"/>
      <c r="B5261" s="94"/>
      <c r="C5261" s="132" t="s">
        <v>603</v>
      </c>
      <c r="D5261" s="95"/>
      <c r="E5261" s="96"/>
      <c r="F5261" s="97"/>
      <c r="G5261" s="267"/>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8">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8">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8">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8">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8">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8">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8">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8">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8">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8">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8">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8">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8">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8">
        <f t="shared" si="1580"/>
        <v>0</v>
      </c>
    </row>
    <row r="5276" spans="1:7" ht="24" customHeight="1" x14ac:dyDescent="0.2">
      <c r="A5276" s="269"/>
      <c r="D5276" s="88"/>
      <c r="E5276" s="89"/>
      <c r="F5276" s="255" t="s">
        <v>30</v>
      </c>
      <c r="G5276" s="270">
        <f>SUBTOTAL(9,G5262:G5275)</f>
        <v>0</v>
      </c>
    </row>
    <row r="5277" spans="1:7" ht="24" customHeight="1" x14ac:dyDescent="0.2">
      <c r="A5277" s="269"/>
      <c r="C5277" s="98" t="s">
        <v>604</v>
      </c>
      <c r="D5277" s="88"/>
      <c r="E5277" s="89"/>
      <c r="G5277" s="271"/>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8">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8">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8">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8">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8">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8">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8">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8">
        <f t="shared" si="1585"/>
        <v>0</v>
      </c>
    </row>
    <row r="5286" spans="1:7" ht="24" customHeight="1" x14ac:dyDescent="0.2">
      <c r="A5286" s="269"/>
      <c r="D5286" s="88"/>
      <c r="E5286" s="89"/>
      <c r="F5286" s="255" t="s">
        <v>31</v>
      </c>
      <c r="G5286" s="270">
        <f>SUBTOTAL(9,G5278:G5285)</f>
        <v>0</v>
      </c>
    </row>
    <row r="5287" spans="1:7" ht="24" customHeight="1" x14ac:dyDescent="0.2">
      <c r="A5287" s="269"/>
      <c r="C5287" s="98" t="s">
        <v>605</v>
      </c>
      <c r="D5287" s="88"/>
      <c r="E5287" s="89"/>
      <c r="G5287" s="271"/>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8">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8">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8">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8">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8">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8">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8">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8">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8">
        <f t="shared" si="1590"/>
        <v>0</v>
      </c>
    </row>
    <row r="5297" spans="1:123" ht="24" customHeight="1" x14ac:dyDescent="0.2">
      <c r="A5297" s="272"/>
      <c r="B5297" s="88"/>
      <c r="D5297" s="88"/>
      <c r="E5297" s="89"/>
      <c r="F5297" s="255" t="s">
        <v>32</v>
      </c>
      <c r="G5297" s="270">
        <f>SUBTOTAL(9,G5288:G5296)</f>
        <v>0</v>
      </c>
    </row>
    <row r="5298" spans="1:123" ht="24" customHeight="1" x14ac:dyDescent="0.2">
      <c r="A5298" s="273"/>
      <c r="B5298" s="88"/>
      <c r="D5298" s="88"/>
      <c r="E5298" s="89"/>
      <c r="G5298" s="271"/>
    </row>
    <row r="5299" spans="1:123" ht="24" customHeight="1" x14ac:dyDescent="0.2">
      <c r="A5299" s="274" t="str">
        <f>B5257</f>
        <v>11.2.26</v>
      </c>
      <c r="B5299" s="275" t="str">
        <f>C5257</f>
        <v>Interrupt. difer. 4 x 25 Amp. 30 mA.</v>
      </c>
      <c r="C5299" s="95"/>
      <c r="D5299" s="95" t="s">
        <v>33</v>
      </c>
      <c r="E5299" s="96"/>
      <c r="F5299" s="277" t="s">
        <v>34</v>
      </c>
      <c r="G5299" s="276">
        <f>SUBTOTAL(9,G5262:G5298)</f>
        <v>0</v>
      </c>
    </row>
    <row r="5301" spans="1:123" ht="24" customHeight="1" x14ac:dyDescent="0.2">
      <c r="A5301" s="256" t="s">
        <v>36</v>
      </c>
      <c r="B5301" s="257"/>
      <c r="C5301" s="257"/>
      <c r="D5301" s="257"/>
      <c r="E5301" s="257"/>
      <c r="F5301" s="257"/>
      <c r="G5301" s="258"/>
    </row>
    <row r="5302" spans="1:123" ht="24" customHeight="1" x14ac:dyDescent="0.2">
      <c r="A5302" s="259" t="s">
        <v>601</v>
      </c>
      <c r="B5302" s="84" t="str">
        <f>Comitente</f>
        <v>SUBSECRETARIA DE ARQUITECTURA</v>
      </c>
      <c r="C5302" s="80"/>
      <c r="D5302" s="85"/>
      <c r="E5302" s="85"/>
      <c r="F5302" s="86"/>
      <c r="G5302" s="260"/>
    </row>
    <row r="5303" spans="1:123" ht="24" customHeight="1" x14ac:dyDescent="0.2">
      <c r="A5303" s="259" t="s">
        <v>602</v>
      </c>
      <c r="B5303" s="84">
        <f>Contratista</f>
        <v>0</v>
      </c>
      <c r="C5303" s="81"/>
      <c r="D5303" s="81"/>
      <c r="E5303" s="81"/>
      <c r="F5303" s="87"/>
      <c r="G5303" s="261"/>
    </row>
    <row r="5304" spans="1:123" ht="24" customHeight="1" x14ac:dyDescent="0.2">
      <c r="A5304" s="259" t="s">
        <v>23</v>
      </c>
      <c r="B5304" s="84" t="str">
        <f>Obra</f>
        <v>Creacion Primaria Bº Cruce de los Andes</v>
      </c>
      <c r="C5304" s="81"/>
      <c r="D5304" s="81"/>
      <c r="E5304" s="81"/>
      <c r="F5304" s="87" t="s">
        <v>37</v>
      </c>
      <c r="G5304" s="262">
        <f>Fecha_Base</f>
        <v>0</v>
      </c>
    </row>
    <row r="5305" spans="1:123" ht="24" customHeight="1" x14ac:dyDescent="0.2">
      <c r="A5305" s="263" t="s">
        <v>600</v>
      </c>
      <c r="B5305" s="82" t="str">
        <f>Ubicación</f>
        <v>Pocito</v>
      </c>
      <c r="C5305" s="82"/>
      <c r="D5305" s="88"/>
      <c r="E5305" s="89"/>
      <c r="G5305" s="264"/>
    </row>
    <row r="5306" spans="1:123" ht="24" customHeight="1" x14ac:dyDescent="0.2">
      <c r="A5306" s="263" t="s">
        <v>38</v>
      </c>
      <c r="B5306" s="91">
        <f>IFERROR(VALUE(LEFT(B5307,FIND(".",B5307)-1)),"")</f>
        <v>11</v>
      </c>
      <c r="C5306" s="83" t="str">
        <f>IFERROR(VLOOKUP(B5306,Tabla_CyP,2,FALSE),"")</f>
        <v xml:space="preserve"> INSTALACIÓN ELÉCTRICA</v>
      </c>
      <c r="E5306" s="89"/>
      <c r="G5306" s="264"/>
    </row>
    <row r="5307" spans="1:123" ht="24" customHeight="1" x14ac:dyDescent="0.2">
      <c r="A5307" s="263" t="s">
        <v>24</v>
      </c>
      <c r="B5307" s="92" t="str">
        <f>IFERROR(VLOOKUP(COUNTIF($A$1:A5307,"ANALISIS DE PRECIOS"),Tabla_NumeroItem,2,FALSE),"")</f>
        <v>11.2.27</v>
      </c>
      <c r="C5307" s="83" t="str">
        <f>IFERROR(VLOOKUP(B5307,Tabla_CyP,2,FALSE),"")</f>
        <v>Interrupt. difer. 4 x 32 Amp. 30 mA.</v>
      </c>
      <c r="D5307" s="88"/>
      <c r="E5307" s="89"/>
      <c r="F5307" s="87" t="s">
        <v>25</v>
      </c>
      <c r="G5307" s="265" t="str">
        <f>IFERROR(VLOOKUP(B5307,Tabla_CyP,4,FALSE),"")</f>
        <v>Un</v>
      </c>
    </row>
    <row r="5308" spans="1:123" ht="24" customHeight="1" x14ac:dyDescent="0.2">
      <c r="A5308" s="263"/>
      <c r="B5308" s="82"/>
      <c r="D5308" s="88"/>
      <c r="E5308" s="89"/>
      <c r="G5308" s="264"/>
    </row>
    <row r="5309" spans="1:123" ht="24" customHeight="1" x14ac:dyDescent="0.2">
      <c r="A5309" s="450" t="s">
        <v>506</v>
      </c>
      <c r="B5309" s="451"/>
      <c r="C5309" s="448" t="s">
        <v>0</v>
      </c>
      <c r="D5309" s="448" t="s">
        <v>26</v>
      </c>
      <c r="E5309" s="446" t="s">
        <v>27</v>
      </c>
      <c r="F5309" s="444" t="s">
        <v>28</v>
      </c>
      <c r="G5309" s="444" t="s">
        <v>29</v>
      </c>
    </row>
    <row r="5310" spans="1:123" s="88" customFormat="1" ht="24" customHeight="1" x14ac:dyDescent="0.2">
      <c r="A5310" s="93" t="s">
        <v>507</v>
      </c>
      <c r="B5310" s="93" t="s">
        <v>508</v>
      </c>
      <c r="C5310" s="449"/>
      <c r="D5310" s="449"/>
      <c r="E5310" s="447"/>
      <c r="F5310" s="445"/>
      <c r="G5310" s="445"/>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6"/>
      <c r="B5311" s="94"/>
      <c r="C5311" s="132" t="s">
        <v>603</v>
      </c>
      <c r="D5311" s="95"/>
      <c r="E5311" s="96"/>
      <c r="F5311" s="97"/>
      <c r="G5311" s="267"/>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8">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8">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8">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8">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8">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8">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8">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8">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8">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8">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8">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8">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8">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8">
        <f t="shared" si="1595"/>
        <v>0</v>
      </c>
    </row>
    <row r="5326" spans="1:7" ht="24" customHeight="1" x14ac:dyDescent="0.2">
      <c r="A5326" s="269"/>
      <c r="D5326" s="88"/>
      <c r="E5326" s="89"/>
      <c r="F5326" s="255" t="s">
        <v>30</v>
      </c>
      <c r="G5326" s="270">
        <f>SUBTOTAL(9,G5312:G5325)</f>
        <v>0</v>
      </c>
    </row>
    <row r="5327" spans="1:7" ht="24" customHeight="1" x14ac:dyDescent="0.2">
      <c r="A5327" s="269"/>
      <c r="C5327" s="98" t="s">
        <v>604</v>
      </c>
      <c r="D5327" s="88"/>
      <c r="E5327" s="89"/>
      <c r="G5327" s="271"/>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8">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8">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8">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8">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8">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8">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8">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8">
        <f t="shared" si="1600"/>
        <v>0</v>
      </c>
    </row>
    <row r="5336" spans="1:7" ht="24" customHeight="1" x14ac:dyDescent="0.2">
      <c r="A5336" s="269"/>
      <c r="D5336" s="88"/>
      <c r="E5336" s="89"/>
      <c r="F5336" s="255" t="s">
        <v>31</v>
      </c>
      <c r="G5336" s="270">
        <f>SUBTOTAL(9,G5328:G5335)</f>
        <v>0</v>
      </c>
    </row>
    <row r="5337" spans="1:7" ht="24" customHeight="1" x14ac:dyDescent="0.2">
      <c r="A5337" s="269"/>
      <c r="C5337" s="98" t="s">
        <v>605</v>
      </c>
      <c r="D5337" s="88"/>
      <c r="E5337" s="89"/>
      <c r="G5337" s="271"/>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8">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8">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8">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8">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8">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8">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8">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8">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8">
        <f t="shared" si="1605"/>
        <v>0</v>
      </c>
    </row>
    <row r="5347" spans="1:123" ht="24" customHeight="1" x14ac:dyDescent="0.2">
      <c r="A5347" s="272"/>
      <c r="B5347" s="88"/>
      <c r="D5347" s="88"/>
      <c r="E5347" s="89"/>
      <c r="F5347" s="255" t="s">
        <v>32</v>
      </c>
      <c r="G5347" s="270">
        <f>SUBTOTAL(9,G5338:G5346)</f>
        <v>0</v>
      </c>
    </row>
    <row r="5348" spans="1:123" ht="24" customHeight="1" x14ac:dyDescent="0.2">
      <c r="A5348" s="273"/>
      <c r="B5348" s="88"/>
      <c r="D5348" s="88"/>
      <c r="E5348" s="89"/>
      <c r="G5348" s="271"/>
    </row>
    <row r="5349" spans="1:123" ht="24" customHeight="1" x14ac:dyDescent="0.2">
      <c r="A5349" s="274" t="str">
        <f>B5307</f>
        <v>11.2.27</v>
      </c>
      <c r="B5349" s="275" t="str">
        <f>C5307</f>
        <v>Interrupt. difer. 4 x 32 Amp. 30 mA.</v>
      </c>
      <c r="C5349" s="95"/>
      <c r="D5349" s="95" t="s">
        <v>33</v>
      </c>
      <c r="E5349" s="96"/>
      <c r="F5349" s="277" t="s">
        <v>34</v>
      </c>
      <c r="G5349" s="276">
        <f>SUBTOTAL(9,G5312:G5348)</f>
        <v>0</v>
      </c>
    </row>
    <row r="5351" spans="1:123" ht="24" customHeight="1" x14ac:dyDescent="0.2">
      <c r="A5351" s="256" t="s">
        <v>36</v>
      </c>
      <c r="B5351" s="257"/>
      <c r="C5351" s="257"/>
      <c r="D5351" s="257"/>
      <c r="E5351" s="257"/>
      <c r="F5351" s="257"/>
      <c r="G5351" s="258"/>
    </row>
    <row r="5352" spans="1:123" ht="24" customHeight="1" x14ac:dyDescent="0.2">
      <c r="A5352" s="259" t="s">
        <v>601</v>
      </c>
      <c r="B5352" s="84" t="str">
        <f>Comitente</f>
        <v>SUBSECRETARIA DE ARQUITECTURA</v>
      </c>
      <c r="C5352" s="80"/>
      <c r="D5352" s="85"/>
      <c r="E5352" s="85"/>
      <c r="F5352" s="86"/>
      <c r="G5352" s="260"/>
    </row>
    <row r="5353" spans="1:123" ht="24" customHeight="1" x14ac:dyDescent="0.2">
      <c r="A5353" s="259" t="s">
        <v>602</v>
      </c>
      <c r="B5353" s="84">
        <f>Contratista</f>
        <v>0</v>
      </c>
      <c r="C5353" s="81"/>
      <c r="D5353" s="81"/>
      <c r="E5353" s="81"/>
      <c r="F5353" s="87"/>
      <c r="G5353" s="261"/>
    </row>
    <row r="5354" spans="1:123" ht="24" customHeight="1" x14ac:dyDescent="0.2">
      <c r="A5354" s="259" t="s">
        <v>23</v>
      </c>
      <c r="B5354" s="84" t="str">
        <f>Obra</f>
        <v>Creacion Primaria Bº Cruce de los Andes</v>
      </c>
      <c r="C5354" s="81"/>
      <c r="D5354" s="81"/>
      <c r="E5354" s="81"/>
      <c r="F5354" s="87" t="s">
        <v>37</v>
      </c>
      <c r="G5354" s="262">
        <f>Fecha_Base</f>
        <v>0</v>
      </c>
    </row>
    <row r="5355" spans="1:123" ht="24" customHeight="1" x14ac:dyDescent="0.2">
      <c r="A5355" s="263" t="s">
        <v>600</v>
      </c>
      <c r="B5355" s="82" t="str">
        <f>Ubicación</f>
        <v>Pocito</v>
      </c>
      <c r="C5355" s="82"/>
      <c r="D5355" s="88"/>
      <c r="E5355" s="89"/>
      <c r="G5355" s="264"/>
    </row>
    <row r="5356" spans="1:123" ht="24" customHeight="1" x14ac:dyDescent="0.2">
      <c r="A5356" s="263" t="s">
        <v>38</v>
      </c>
      <c r="B5356" s="91">
        <f>IFERROR(VALUE(LEFT(B5357,FIND(".",B5357)-1)),"")</f>
        <v>11</v>
      </c>
      <c r="C5356" s="83" t="str">
        <f>IFERROR(VLOOKUP(B5356,Tabla_CyP,2,FALSE),"")</f>
        <v xml:space="preserve"> INSTALACIÓN ELÉCTRICA</v>
      </c>
      <c r="E5356" s="89"/>
      <c r="G5356" s="264"/>
    </row>
    <row r="5357" spans="1:123" ht="24" customHeight="1" x14ac:dyDescent="0.2">
      <c r="A5357" s="263" t="s">
        <v>24</v>
      </c>
      <c r="B5357" s="92" t="str">
        <f>IFERROR(VLOOKUP(COUNTIF($A$1:A5357,"ANALISIS DE PRECIOS"),Tabla_NumeroItem,2,FALSE),"")</f>
        <v>11.2.28</v>
      </c>
      <c r="C5357" s="83" t="str">
        <f>IFERROR(VLOOKUP(B5357,Tabla_CyP,2,FALSE),"")</f>
        <v>Interrupt. difer. 4 x 60 Amp. 30 mA.</v>
      </c>
      <c r="D5357" s="88"/>
      <c r="E5357" s="89"/>
      <c r="F5357" s="87" t="s">
        <v>25</v>
      </c>
      <c r="G5357" s="265" t="str">
        <f>IFERROR(VLOOKUP(B5357,Tabla_CyP,4,FALSE),"")</f>
        <v>Un</v>
      </c>
    </row>
    <row r="5358" spans="1:123" ht="24" customHeight="1" x14ac:dyDescent="0.2">
      <c r="A5358" s="263"/>
      <c r="B5358" s="82"/>
      <c r="D5358" s="88"/>
      <c r="E5358" s="89"/>
      <c r="G5358" s="264"/>
    </row>
    <row r="5359" spans="1:123" ht="24" customHeight="1" x14ac:dyDescent="0.2">
      <c r="A5359" s="450" t="s">
        <v>506</v>
      </c>
      <c r="B5359" s="451"/>
      <c r="C5359" s="448" t="s">
        <v>0</v>
      </c>
      <c r="D5359" s="448" t="s">
        <v>26</v>
      </c>
      <c r="E5359" s="446" t="s">
        <v>27</v>
      </c>
      <c r="F5359" s="444" t="s">
        <v>28</v>
      </c>
      <c r="G5359" s="444" t="s">
        <v>29</v>
      </c>
    </row>
    <row r="5360" spans="1:123" s="88" customFormat="1" ht="24" customHeight="1" x14ac:dyDescent="0.2">
      <c r="A5360" s="93" t="s">
        <v>507</v>
      </c>
      <c r="B5360" s="93" t="s">
        <v>508</v>
      </c>
      <c r="C5360" s="449"/>
      <c r="D5360" s="449"/>
      <c r="E5360" s="447"/>
      <c r="F5360" s="445"/>
      <c r="G5360" s="445"/>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6"/>
      <c r="B5361" s="94"/>
      <c r="C5361" s="132" t="s">
        <v>603</v>
      </c>
      <c r="D5361" s="95"/>
      <c r="E5361" s="96"/>
      <c r="F5361" s="97"/>
      <c r="G5361" s="267"/>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8">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8">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8">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8">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8">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8">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8">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8">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8">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8">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8">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8">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8">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8">
        <f t="shared" si="1610"/>
        <v>0</v>
      </c>
    </row>
    <row r="5376" spans="1:7" ht="24" customHeight="1" x14ac:dyDescent="0.2">
      <c r="A5376" s="269"/>
      <c r="D5376" s="88"/>
      <c r="E5376" s="89"/>
      <c r="F5376" s="255" t="s">
        <v>30</v>
      </c>
      <c r="G5376" s="270">
        <f>SUBTOTAL(9,G5362:G5375)</f>
        <v>0</v>
      </c>
    </row>
    <row r="5377" spans="1:7" ht="24" customHeight="1" x14ac:dyDescent="0.2">
      <c r="A5377" s="269"/>
      <c r="C5377" s="98" t="s">
        <v>604</v>
      </c>
      <c r="D5377" s="88"/>
      <c r="E5377" s="89"/>
      <c r="G5377" s="271"/>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8">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8">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8">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8">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8">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8">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8">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8">
        <f t="shared" si="1615"/>
        <v>0</v>
      </c>
    </row>
    <row r="5386" spans="1:7" ht="24" customHeight="1" x14ac:dyDescent="0.2">
      <c r="A5386" s="269"/>
      <c r="D5386" s="88"/>
      <c r="E5386" s="89"/>
      <c r="F5386" s="255" t="s">
        <v>31</v>
      </c>
      <c r="G5386" s="270">
        <f>SUBTOTAL(9,G5378:G5385)</f>
        <v>0</v>
      </c>
    </row>
    <row r="5387" spans="1:7" ht="24" customHeight="1" x14ac:dyDescent="0.2">
      <c r="A5387" s="269"/>
      <c r="C5387" s="98" t="s">
        <v>605</v>
      </c>
      <c r="D5387" s="88"/>
      <c r="E5387" s="89"/>
      <c r="G5387" s="271"/>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8">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8">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8">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8">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8">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8">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8">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8">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8">
        <f t="shared" si="1620"/>
        <v>0</v>
      </c>
    </row>
    <row r="5397" spans="1:7" ht="24" customHeight="1" x14ac:dyDescent="0.2">
      <c r="A5397" s="272"/>
      <c r="B5397" s="88"/>
      <c r="D5397" s="88"/>
      <c r="E5397" s="89"/>
      <c r="F5397" s="255" t="s">
        <v>32</v>
      </c>
      <c r="G5397" s="270">
        <f>SUBTOTAL(9,G5388:G5396)</f>
        <v>0</v>
      </c>
    </row>
    <row r="5398" spans="1:7" ht="24" customHeight="1" x14ac:dyDescent="0.2">
      <c r="A5398" s="273"/>
      <c r="B5398" s="88"/>
      <c r="D5398" s="88"/>
      <c r="E5398" s="89"/>
      <c r="G5398" s="271"/>
    </row>
    <row r="5399" spans="1:7" ht="24" customHeight="1" x14ac:dyDescent="0.2">
      <c r="A5399" s="274" t="str">
        <f>B5357</f>
        <v>11.2.28</v>
      </c>
      <c r="B5399" s="275" t="str">
        <f>C5357</f>
        <v>Interrupt. difer. 4 x 60 Amp. 30 mA.</v>
      </c>
      <c r="C5399" s="95"/>
      <c r="D5399" s="95" t="s">
        <v>33</v>
      </c>
      <c r="E5399" s="96"/>
      <c r="F5399" s="277" t="s">
        <v>34</v>
      </c>
      <c r="G5399" s="276">
        <f>SUBTOTAL(9,G5362:G5398)</f>
        <v>0</v>
      </c>
    </row>
    <row r="5401" spans="1:7" ht="24" customHeight="1" x14ac:dyDescent="0.2">
      <c r="A5401" s="256" t="s">
        <v>36</v>
      </c>
      <c r="B5401" s="257"/>
      <c r="C5401" s="257"/>
      <c r="D5401" s="257"/>
      <c r="E5401" s="257"/>
      <c r="F5401" s="257"/>
      <c r="G5401" s="258"/>
    </row>
    <row r="5402" spans="1:7" ht="24" customHeight="1" x14ac:dyDescent="0.2">
      <c r="A5402" s="259" t="s">
        <v>601</v>
      </c>
      <c r="B5402" s="84" t="str">
        <f>Comitente</f>
        <v>SUBSECRETARIA DE ARQUITECTURA</v>
      </c>
      <c r="C5402" s="80"/>
      <c r="D5402" s="85"/>
      <c r="E5402" s="85"/>
      <c r="F5402" s="86"/>
      <c r="G5402" s="260"/>
    </row>
    <row r="5403" spans="1:7" ht="24" customHeight="1" x14ac:dyDescent="0.2">
      <c r="A5403" s="259" t="s">
        <v>602</v>
      </c>
      <c r="B5403" s="84">
        <f>Contratista</f>
        <v>0</v>
      </c>
      <c r="C5403" s="81"/>
      <c r="D5403" s="81"/>
      <c r="E5403" s="81"/>
      <c r="F5403" s="87"/>
      <c r="G5403" s="261"/>
    </row>
    <row r="5404" spans="1:7" ht="24" customHeight="1" x14ac:dyDescent="0.2">
      <c r="A5404" s="259" t="s">
        <v>23</v>
      </c>
      <c r="B5404" s="84" t="str">
        <f>Obra</f>
        <v>Creacion Primaria Bº Cruce de los Andes</v>
      </c>
      <c r="C5404" s="81"/>
      <c r="D5404" s="81"/>
      <c r="E5404" s="81"/>
      <c r="F5404" s="87" t="s">
        <v>37</v>
      </c>
      <c r="G5404" s="262">
        <f>Fecha_Base</f>
        <v>0</v>
      </c>
    </row>
    <row r="5405" spans="1:7" ht="24" customHeight="1" x14ac:dyDescent="0.2">
      <c r="A5405" s="263" t="s">
        <v>600</v>
      </c>
      <c r="B5405" s="82" t="str">
        <f>Ubicación</f>
        <v>Pocito</v>
      </c>
      <c r="C5405" s="82"/>
      <c r="D5405" s="88"/>
      <c r="E5405" s="89"/>
      <c r="G5405" s="264"/>
    </row>
    <row r="5406" spans="1:7" ht="24" customHeight="1" x14ac:dyDescent="0.2">
      <c r="A5406" s="263" t="s">
        <v>38</v>
      </c>
      <c r="B5406" s="91">
        <f>IFERROR(VALUE(LEFT(B5407,FIND(".",B5407)-1)),"")</f>
        <v>11</v>
      </c>
      <c r="C5406" s="83" t="str">
        <f>IFERROR(VLOOKUP(B5406,Tabla_CyP,2,FALSE),"")</f>
        <v xml:space="preserve"> INSTALACIÓN ELÉCTRICA</v>
      </c>
      <c r="E5406" s="89"/>
      <c r="G5406" s="264"/>
    </row>
    <row r="5407" spans="1:7" ht="24" customHeight="1" x14ac:dyDescent="0.2">
      <c r="A5407" s="263" t="s">
        <v>24</v>
      </c>
      <c r="B5407" s="92" t="str">
        <f>IFERROR(VLOOKUP(COUNTIF($A$1:A5407,"ANALISIS DE PRECIOS"),Tabla_NumeroItem,2,FALSE),"")</f>
        <v>11.2.29</v>
      </c>
      <c r="C5407" s="83" t="str">
        <f>IFERROR(VLOOKUP(B5407,Tabla_CyP,2,FALSE),"")</f>
        <v>Interrupt. difer. 4 x 120 Amp. 300 mA.</v>
      </c>
      <c r="D5407" s="88"/>
      <c r="E5407" s="89"/>
      <c r="F5407" s="87" t="s">
        <v>25</v>
      </c>
      <c r="G5407" s="265" t="str">
        <f>IFERROR(VLOOKUP(B5407,Tabla_CyP,4,FALSE),"")</f>
        <v>Un</v>
      </c>
    </row>
    <row r="5408" spans="1:7" ht="24" customHeight="1" x14ac:dyDescent="0.2">
      <c r="A5408" s="263"/>
      <c r="B5408" s="82"/>
      <c r="D5408" s="88"/>
      <c r="E5408" s="89"/>
      <c r="G5408" s="264"/>
    </row>
    <row r="5409" spans="1:123" ht="24" customHeight="1" x14ac:dyDescent="0.2">
      <c r="A5409" s="450" t="s">
        <v>506</v>
      </c>
      <c r="B5409" s="451"/>
      <c r="C5409" s="448" t="s">
        <v>0</v>
      </c>
      <c r="D5409" s="448" t="s">
        <v>26</v>
      </c>
      <c r="E5409" s="446" t="s">
        <v>27</v>
      </c>
      <c r="F5409" s="444" t="s">
        <v>28</v>
      </c>
      <c r="G5409" s="444" t="s">
        <v>29</v>
      </c>
    </row>
    <row r="5410" spans="1:123" s="88" customFormat="1" ht="24" customHeight="1" x14ac:dyDescent="0.2">
      <c r="A5410" s="93" t="s">
        <v>507</v>
      </c>
      <c r="B5410" s="93" t="s">
        <v>508</v>
      </c>
      <c r="C5410" s="449"/>
      <c r="D5410" s="449"/>
      <c r="E5410" s="447"/>
      <c r="F5410" s="445"/>
      <c r="G5410" s="445"/>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6"/>
      <c r="B5411" s="94"/>
      <c r="C5411" s="132" t="s">
        <v>603</v>
      </c>
      <c r="D5411" s="95"/>
      <c r="E5411" s="96"/>
      <c r="F5411" s="97"/>
      <c r="G5411" s="267"/>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8">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8">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8">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8">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8">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8">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8">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8">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8">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8">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8">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8">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8">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8">
        <f t="shared" si="1625"/>
        <v>0</v>
      </c>
    </row>
    <row r="5426" spans="1:7" ht="24" customHeight="1" x14ac:dyDescent="0.2">
      <c r="A5426" s="269"/>
      <c r="D5426" s="88"/>
      <c r="E5426" s="89"/>
      <c r="F5426" s="255" t="s">
        <v>30</v>
      </c>
      <c r="G5426" s="270">
        <f>SUBTOTAL(9,G5412:G5425)</f>
        <v>0</v>
      </c>
    </row>
    <row r="5427" spans="1:7" ht="24" customHeight="1" x14ac:dyDescent="0.2">
      <c r="A5427" s="269"/>
      <c r="C5427" s="98" t="s">
        <v>604</v>
      </c>
      <c r="D5427" s="88"/>
      <c r="E5427" s="89"/>
      <c r="G5427" s="271"/>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8">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8">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8">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8">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8">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8">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8">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8">
        <f t="shared" si="1630"/>
        <v>0</v>
      </c>
    </row>
    <row r="5436" spans="1:7" ht="24" customHeight="1" x14ac:dyDescent="0.2">
      <c r="A5436" s="269"/>
      <c r="D5436" s="88"/>
      <c r="E5436" s="89"/>
      <c r="F5436" s="255" t="s">
        <v>31</v>
      </c>
      <c r="G5436" s="270">
        <f>SUBTOTAL(9,G5428:G5435)</f>
        <v>0</v>
      </c>
    </row>
    <row r="5437" spans="1:7" ht="24" customHeight="1" x14ac:dyDescent="0.2">
      <c r="A5437" s="269"/>
      <c r="C5437" s="98" t="s">
        <v>605</v>
      </c>
      <c r="D5437" s="88"/>
      <c r="E5437" s="89"/>
      <c r="G5437" s="271"/>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8">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8">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8">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8">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8">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8">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8">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8">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8">
        <f t="shared" si="1635"/>
        <v>0</v>
      </c>
    </row>
    <row r="5447" spans="1:7" ht="24" customHeight="1" x14ac:dyDescent="0.2">
      <c r="A5447" s="272"/>
      <c r="B5447" s="88"/>
      <c r="D5447" s="88"/>
      <c r="E5447" s="89"/>
      <c r="F5447" s="255" t="s">
        <v>32</v>
      </c>
      <c r="G5447" s="270">
        <f>SUBTOTAL(9,G5438:G5446)</f>
        <v>0</v>
      </c>
    </row>
    <row r="5448" spans="1:7" ht="24" customHeight="1" x14ac:dyDescent="0.2">
      <c r="A5448" s="273"/>
      <c r="B5448" s="88"/>
      <c r="D5448" s="88"/>
      <c r="E5448" s="89"/>
      <c r="G5448" s="271"/>
    </row>
    <row r="5449" spans="1:7" ht="24" customHeight="1" x14ac:dyDescent="0.2">
      <c r="A5449" s="274" t="str">
        <f>B5407</f>
        <v>11.2.29</v>
      </c>
      <c r="B5449" s="275" t="str">
        <f>C5407</f>
        <v>Interrupt. difer. 4 x 120 Amp. 300 mA.</v>
      </c>
      <c r="C5449" s="95"/>
      <c r="D5449" s="95" t="s">
        <v>33</v>
      </c>
      <c r="E5449" s="96"/>
      <c r="F5449" s="277" t="s">
        <v>34</v>
      </c>
      <c r="G5449" s="276">
        <f>SUBTOTAL(9,G5412:G5448)</f>
        <v>0</v>
      </c>
    </row>
    <row r="5451" spans="1:7" ht="24" customHeight="1" x14ac:dyDescent="0.2">
      <c r="A5451" s="256" t="s">
        <v>36</v>
      </c>
      <c r="B5451" s="257"/>
      <c r="C5451" s="257"/>
      <c r="D5451" s="257"/>
      <c r="E5451" s="257"/>
      <c r="F5451" s="257"/>
      <c r="G5451" s="258"/>
    </row>
    <row r="5452" spans="1:7" ht="24" customHeight="1" x14ac:dyDescent="0.2">
      <c r="A5452" s="259" t="s">
        <v>601</v>
      </c>
      <c r="B5452" s="84" t="str">
        <f>Comitente</f>
        <v>SUBSECRETARIA DE ARQUITECTURA</v>
      </c>
      <c r="C5452" s="80"/>
      <c r="D5452" s="85"/>
      <c r="E5452" s="85"/>
      <c r="F5452" s="86"/>
      <c r="G5452" s="260"/>
    </row>
    <row r="5453" spans="1:7" ht="24" customHeight="1" x14ac:dyDescent="0.2">
      <c r="A5453" s="259" t="s">
        <v>602</v>
      </c>
      <c r="B5453" s="84">
        <f>Contratista</f>
        <v>0</v>
      </c>
      <c r="C5453" s="81"/>
      <c r="D5453" s="81"/>
      <c r="E5453" s="81"/>
      <c r="F5453" s="87"/>
      <c r="G5453" s="261"/>
    </row>
    <row r="5454" spans="1:7" ht="24" customHeight="1" x14ac:dyDescent="0.2">
      <c r="A5454" s="259" t="s">
        <v>23</v>
      </c>
      <c r="B5454" s="84" t="str">
        <f>Obra</f>
        <v>Creacion Primaria Bº Cruce de los Andes</v>
      </c>
      <c r="C5454" s="81"/>
      <c r="D5454" s="81"/>
      <c r="E5454" s="81"/>
      <c r="F5454" s="87" t="s">
        <v>37</v>
      </c>
      <c r="G5454" s="262">
        <f>Fecha_Base</f>
        <v>0</v>
      </c>
    </row>
    <row r="5455" spans="1:7" ht="24" customHeight="1" x14ac:dyDescent="0.2">
      <c r="A5455" s="263" t="s">
        <v>600</v>
      </c>
      <c r="B5455" s="82" t="str">
        <f>Ubicación</f>
        <v>Pocito</v>
      </c>
      <c r="C5455" s="82"/>
      <c r="D5455" s="88"/>
      <c r="E5455" s="89"/>
      <c r="G5455" s="264"/>
    </row>
    <row r="5456" spans="1:7" ht="24" customHeight="1" x14ac:dyDescent="0.2">
      <c r="A5456" s="263" t="s">
        <v>38</v>
      </c>
      <c r="B5456" s="91">
        <f>IFERROR(VALUE(LEFT(B5457,FIND(".",B5457)-1)),"")</f>
        <v>11</v>
      </c>
      <c r="C5456" s="83" t="str">
        <f>IFERROR(VLOOKUP(B5456,Tabla_CyP,2,FALSE),"")</f>
        <v xml:space="preserve"> INSTALACIÓN ELÉCTRICA</v>
      </c>
      <c r="E5456" s="89"/>
      <c r="G5456" s="264"/>
    </row>
    <row r="5457" spans="1:123" ht="24" customHeight="1" x14ac:dyDescent="0.2">
      <c r="A5457" s="263" t="s">
        <v>24</v>
      </c>
      <c r="B5457" s="92" t="str">
        <f>IFERROR(VLOOKUP(COUNTIF($A$1:A5457,"ANALISIS DE PRECIOS"),Tabla_NumeroItem,2,FALSE),"")</f>
        <v>11.2.30</v>
      </c>
      <c r="C5457" s="83" t="str">
        <f>IFERROR(VLOOKUP(B5457,Tabla_CyP,2,FALSE),"")</f>
        <v>Llaves termomagneticas 2 x 6A - MG</v>
      </c>
      <c r="D5457" s="88"/>
      <c r="E5457" s="89"/>
      <c r="F5457" s="87" t="s">
        <v>25</v>
      </c>
      <c r="G5457" s="265" t="str">
        <f>IFERROR(VLOOKUP(B5457,Tabla_CyP,4,FALSE),"")</f>
        <v>Un</v>
      </c>
    </row>
    <row r="5458" spans="1:123" ht="24" customHeight="1" x14ac:dyDescent="0.2">
      <c r="A5458" s="263"/>
      <c r="B5458" s="82"/>
      <c r="D5458" s="88"/>
      <c r="E5458" s="89"/>
      <c r="G5458" s="264"/>
    </row>
    <row r="5459" spans="1:123" ht="24" customHeight="1" x14ac:dyDescent="0.2">
      <c r="A5459" s="450" t="s">
        <v>506</v>
      </c>
      <c r="B5459" s="451"/>
      <c r="C5459" s="448" t="s">
        <v>0</v>
      </c>
      <c r="D5459" s="448" t="s">
        <v>26</v>
      </c>
      <c r="E5459" s="446" t="s">
        <v>27</v>
      </c>
      <c r="F5459" s="444" t="s">
        <v>28</v>
      </c>
      <c r="G5459" s="444" t="s">
        <v>29</v>
      </c>
    </row>
    <row r="5460" spans="1:123" s="88" customFormat="1" ht="24" customHeight="1" x14ac:dyDescent="0.2">
      <c r="A5460" s="93" t="s">
        <v>507</v>
      </c>
      <c r="B5460" s="93" t="s">
        <v>508</v>
      </c>
      <c r="C5460" s="449"/>
      <c r="D5460" s="449"/>
      <c r="E5460" s="447"/>
      <c r="F5460" s="445"/>
      <c r="G5460" s="445"/>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6"/>
      <c r="B5461" s="94"/>
      <c r="C5461" s="132" t="s">
        <v>603</v>
      </c>
      <c r="D5461" s="95"/>
      <c r="E5461" s="96"/>
      <c r="F5461" s="97"/>
      <c r="G5461" s="267"/>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8">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8">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8">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8">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8">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8">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8">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8">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8">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8">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8">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8">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8">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8">
        <f t="shared" si="1640"/>
        <v>0</v>
      </c>
    </row>
    <row r="5476" spans="1:7" ht="24" customHeight="1" x14ac:dyDescent="0.2">
      <c r="A5476" s="269"/>
      <c r="D5476" s="88"/>
      <c r="E5476" s="89"/>
      <c r="F5476" s="255" t="s">
        <v>30</v>
      </c>
      <c r="G5476" s="270">
        <f>SUBTOTAL(9,G5462:G5475)</f>
        <v>0</v>
      </c>
    </row>
    <row r="5477" spans="1:7" ht="24" customHeight="1" x14ac:dyDescent="0.2">
      <c r="A5477" s="269"/>
      <c r="C5477" s="98" t="s">
        <v>604</v>
      </c>
      <c r="D5477" s="88"/>
      <c r="E5477" s="89"/>
      <c r="G5477" s="271"/>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8">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8">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8">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8">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8">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8">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8">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8">
        <f t="shared" si="1645"/>
        <v>0</v>
      </c>
    </row>
    <row r="5486" spans="1:7" ht="24" customHeight="1" x14ac:dyDescent="0.2">
      <c r="A5486" s="269"/>
      <c r="D5486" s="88"/>
      <c r="E5486" s="89"/>
      <c r="F5486" s="255" t="s">
        <v>31</v>
      </c>
      <c r="G5486" s="270">
        <f>SUBTOTAL(9,G5478:G5485)</f>
        <v>0</v>
      </c>
    </row>
    <row r="5487" spans="1:7" ht="24" customHeight="1" x14ac:dyDescent="0.2">
      <c r="A5487" s="269"/>
      <c r="C5487" s="98" t="s">
        <v>605</v>
      </c>
      <c r="D5487" s="88"/>
      <c r="E5487" s="89"/>
      <c r="G5487" s="271"/>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8">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8">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8">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8">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8">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8">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8">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8">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8">
        <f t="shared" si="1650"/>
        <v>0</v>
      </c>
    </row>
    <row r="5497" spans="1:7" ht="24" customHeight="1" x14ac:dyDescent="0.2">
      <c r="A5497" s="272"/>
      <c r="B5497" s="88"/>
      <c r="D5497" s="88"/>
      <c r="E5497" s="89"/>
      <c r="F5497" s="255" t="s">
        <v>32</v>
      </c>
      <c r="G5497" s="270">
        <f>SUBTOTAL(9,G5488:G5496)</f>
        <v>0</v>
      </c>
    </row>
    <row r="5498" spans="1:7" ht="24" customHeight="1" x14ac:dyDescent="0.2">
      <c r="A5498" s="273"/>
      <c r="B5498" s="88"/>
      <c r="D5498" s="88"/>
      <c r="E5498" s="89"/>
      <c r="G5498" s="271"/>
    </row>
    <row r="5499" spans="1:7" ht="24" customHeight="1" x14ac:dyDescent="0.2">
      <c r="A5499" s="274" t="str">
        <f>B5457</f>
        <v>11.2.30</v>
      </c>
      <c r="B5499" s="275" t="str">
        <f>C5457</f>
        <v>Llaves termomagneticas 2 x 6A - MG</v>
      </c>
      <c r="C5499" s="95"/>
      <c r="D5499" s="95" t="s">
        <v>33</v>
      </c>
      <c r="E5499" s="96"/>
      <c r="F5499" s="277" t="s">
        <v>34</v>
      </c>
      <c r="G5499" s="276">
        <f>SUBTOTAL(9,G5462:G5498)</f>
        <v>0</v>
      </c>
    </row>
    <row r="5501" spans="1:7" ht="24" customHeight="1" x14ac:dyDescent="0.2">
      <c r="A5501" s="256" t="s">
        <v>36</v>
      </c>
      <c r="B5501" s="257"/>
      <c r="C5501" s="257"/>
      <c r="D5501" s="257"/>
      <c r="E5501" s="257"/>
      <c r="F5501" s="257"/>
      <c r="G5501" s="258"/>
    </row>
    <row r="5502" spans="1:7" ht="24" customHeight="1" x14ac:dyDescent="0.2">
      <c r="A5502" s="259" t="s">
        <v>601</v>
      </c>
      <c r="B5502" s="84" t="str">
        <f>Comitente</f>
        <v>SUBSECRETARIA DE ARQUITECTURA</v>
      </c>
      <c r="C5502" s="80"/>
      <c r="D5502" s="85"/>
      <c r="E5502" s="85"/>
      <c r="F5502" s="86"/>
      <c r="G5502" s="260"/>
    </row>
    <row r="5503" spans="1:7" ht="24" customHeight="1" x14ac:dyDescent="0.2">
      <c r="A5503" s="259" t="s">
        <v>602</v>
      </c>
      <c r="B5503" s="84">
        <f>Contratista</f>
        <v>0</v>
      </c>
      <c r="C5503" s="81"/>
      <c r="D5503" s="81"/>
      <c r="E5503" s="81"/>
      <c r="F5503" s="87"/>
      <c r="G5503" s="261"/>
    </row>
    <row r="5504" spans="1:7" ht="24" customHeight="1" x14ac:dyDescent="0.2">
      <c r="A5504" s="259" t="s">
        <v>23</v>
      </c>
      <c r="B5504" s="84" t="str">
        <f>Obra</f>
        <v>Creacion Primaria Bº Cruce de los Andes</v>
      </c>
      <c r="C5504" s="81"/>
      <c r="D5504" s="81"/>
      <c r="E5504" s="81"/>
      <c r="F5504" s="87" t="s">
        <v>37</v>
      </c>
      <c r="G5504" s="262">
        <f>Fecha_Base</f>
        <v>0</v>
      </c>
    </row>
    <row r="5505" spans="1:123" ht="24" customHeight="1" x14ac:dyDescent="0.2">
      <c r="A5505" s="263" t="s">
        <v>600</v>
      </c>
      <c r="B5505" s="82" t="str">
        <f>Ubicación</f>
        <v>Pocito</v>
      </c>
      <c r="C5505" s="82"/>
      <c r="D5505" s="88"/>
      <c r="E5505" s="89"/>
      <c r="G5505" s="264"/>
    </row>
    <row r="5506" spans="1:123" ht="24" customHeight="1" x14ac:dyDescent="0.2">
      <c r="A5506" s="263" t="s">
        <v>38</v>
      </c>
      <c r="B5506" s="91">
        <f>IFERROR(VALUE(LEFT(B5507,FIND(".",B5507)-1)),"")</f>
        <v>11</v>
      </c>
      <c r="C5506" s="83" t="str">
        <f>IFERROR(VLOOKUP(B5506,Tabla_CyP,2,FALSE),"")</f>
        <v xml:space="preserve"> INSTALACIÓN ELÉCTRICA</v>
      </c>
      <c r="E5506" s="89"/>
      <c r="G5506" s="264"/>
    </row>
    <row r="5507" spans="1:123" ht="24" customHeight="1" x14ac:dyDescent="0.2">
      <c r="A5507" s="263" t="s">
        <v>24</v>
      </c>
      <c r="B5507" s="92" t="str">
        <f>IFERROR(VLOOKUP(COUNTIF($A$1:A5507,"ANALISIS DE PRECIOS"),Tabla_NumeroItem,2,FALSE),"")</f>
        <v>11.2.31</v>
      </c>
      <c r="C5507" s="83" t="str">
        <f>IFERROR(VLOOKUP(B5507,Tabla_CyP,2,FALSE),"")</f>
        <v>Llaves termomagneticas 2 x 10A - MG</v>
      </c>
      <c r="D5507" s="88"/>
      <c r="E5507" s="89"/>
      <c r="F5507" s="87" t="s">
        <v>25</v>
      </c>
      <c r="G5507" s="265" t="str">
        <f>IFERROR(VLOOKUP(B5507,Tabla_CyP,4,FALSE),"")</f>
        <v>Un</v>
      </c>
    </row>
    <row r="5508" spans="1:123" ht="24" customHeight="1" x14ac:dyDescent="0.2">
      <c r="A5508" s="263"/>
      <c r="B5508" s="82"/>
      <c r="D5508" s="88"/>
      <c r="E5508" s="89"/>
      <c r="G5508" s="264"/>
    </row>
    <row r="5509" spans="1:123" ht="24" customHeight="1" x14ac:dyDescent="0.2">
      <c r="A5509" s="450" t="s">
        <v>506</v>
      </c>
      <c r="B5509" s="451"/>
      <c r="C5509" s="448" t="s">
        <v>0</v>
      </c>
      <c r="D5509" s="448" t="s">
        <v>26</v>
      </c>
      <c r="E5509" s="446" t="s">
        <v>27</v>
      </c>
      <c r="F5509" s="444" t="s">
        <v>28</v>
      </c>
      <c r="G5509" s="444" t="s">
        <v>29</v>
      </c>
    </row>
    <row r="5510" spans="1:123" s="88" customFormat="1" ht="24" customHeight="1" x14ac:dyDescent="0.2">
      <c r="A5510" s="93" t="s">
        <v>507</v>
      </c>
      <c r="B5510" s="93" t="s">
        <v>508</v>
      </c>
      <c r="C5510" s="449"/>
      <c r="D5510" s="449"/>
      <c r="E5510" s="447"/>
      <c r="F5510" s="445"/>
      <c r="G5510" s="445"/>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6"/>
      <c r="B5511" s="94"/>
      <c r="C5511" s="132" t="s">
        <v>603</v>
      </c>
      <c r="D5511" s="95"/>
      <c r="E5511" s="96"/>
      <c r="F5511" s="97"/>
      <c r="G5511" s="267"/>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8">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8">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8">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8">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8">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8">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8">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8">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8">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8">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8">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8">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8">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8">
        <f t="shared" si="1655"/>
        <v>0</v>
      </c>
    </row>
    <row r="5526" spans="1:7" ht="24" customHeight="1" x14ac:dyDescent="0.2">
      <c r="A5526" s="269"/>
      <c r="D5526" s="88"/>
      <c r="E5526" s="89"/>
      <c r="F5526" s="255" t="s">
        <v>30</v>
      </c>
      <c r="G5526" s="270">
        <f>SUBTOTAL(9,G5512:G5525)</f>
        <v>0</v>
      </c>
    </row>
    <row r="5527" spans="1:7" ht="24" customHeight="1" x14ac:dyDescent="0.2">
      <c r="A5527" s="269"/>
      <c r="C5527" s="98" t="s">
        <v>604</v>
      </c>
      <c r="D5527" s="88"/>
      <c r="E5527" s="89"/>
      <c r="G5527" s="271"/>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8">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8">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8">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8">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8">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8">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8">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8">
        <f t="shared" si="1660"/>
        <v>0</v>
      </c>
    </row>
    <row r="5536" spans="1:7" ht="24" customHeight="1" x14ac:dyDescent="0.2">
      <c r="A5536" s="269"/>
      <c r="D5536" s="88"/>
      <c r="E5536" s="89"/>
      <c r="F5536" s="255" t="s">
        <v>31</v>
      </c>
      <c r="G5536" s="270">
        <f>SUBTOTAL(9,G5528:G5535)</f>
        <v>0</v>
      </c>
    </row>
    <row r="5537" spans="1:7" ht="24" customHeight="1" x14ac:dyDescent="0.2">
      <c r="A5537" s="269"/>
      <c r="C5537" s="98" t="s">
        <v>605</v>
      </c>
      <c r="D5537" s="88"/>
      <c r="E5537" s="89"/>
      <c r="G5537" s="271"/>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8">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8">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8">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8">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8">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8">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8">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8">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8">
        <f t="shared" si="1665"/>
        <v>0</v>
      </c>
    </row>
    <row r="5547" spans="1:7" ht="24" customHeight="1" x14ac:dyDescent="0.2">
      <c r="A5547" s="272"/>
      <c r="B5547" s="88"/>
      <c r="D5547" s="88"/>
      <c r="E5547" s="89"/>
      <c r="F5547" s="255" t="s">
        <v>32</v>
      </c>
      <c r="G5547" s="270">
        <f>SUBTOTAL(9,G5538:G5546)</f>
        <v>0</v>
      </c>
    </row>
    <row r="5548" spans="1:7" ht="24" customHeight="1" x14ac:dyDescent="0.2">
      <c r="A5548" s="273"/>
      <c r="B5548" s="88"/>
      <c r="D5548" s="88"/>
      <c r="E5548" s="89"/>
      <c r="G5548" s="271"/>
    </row>
    <row r="5549" spans="1:7" ht="24" customHeight="1" x14ac:dyDescent="0.2">
      <c r="A5549" s="274" t="str">
        <f>B5507</f>
        <v>11.2.31</v>
      </c>
      <c r="B5549" s="275" t="str">
        <f>C5507</f>
        <v>Llaves termomagneticas 2 x 10A - MG</v>
      </c>
      <c r="C5549" s="95"/>
      <c r="D5549" s="95" t="s">
        <v>33</v>
      </c>
      <c r="E5549" s="96"/>
      <c r="F5549" s="277" t="s">
        <v>34</v>
      </c>
      <c r="G5549" s="276">
        <f>SUBTOTAL(9,G5512:G5548)</f>
        <v>0</v>
      </c>
    </row>
    <row r="5551" spans="1:7" ht="24" customHeight="1" x14ac:dyDescent="0.2">
      <c r="A5551" s="256" t="s">
        <v>36</v>
      </c>
      <c r="B5551" s="257"/>
      <c r="C5551" s="257"/>
      <c r="D5551" s="257"/>
      <c r="E5551" s="257"/>
      <c r="F5551" s="257"/>
      <c r="G5551" s="258"/>
    </row>
    <row r="5552" spans="1:7" ht="24" customHeight="1" x14ac:dyDescent="0.2">
      <c r="A5552" s="259" t="s">
        <v>601</v>
      </c>
      <c r="B5552" s="84" t="str">
        <f>Comitente</f>
        <v>SUBSECRETARIA DE ARQUITECTURA</v>
      </c>
      <c r="C5552" s="80"/>
      <c r="D5552" s="85"/>
      <c r="E5552" s="85"/>
      <c r="F5552" s="86"/>
      <c r="G5552" s="260"/>
    </row>
    <row r="5553" spans="1:123" ht="24" customHeight="1" x14ac:dyDescent="0.2">
      <c r="A5553" s="259" t="s">
        <v>602</v>
      </c>
      <c r="B5553" s="84">
        <f>Contratista</f>
        <v>0</v>
      </c>
      <c r="C5553" s="81"/>
      <c r="D5553" s="81"/>
      <c r="E5553" s="81"/>
      <c r="F5553" s="87"/>
      <c r="G5553" s="261"/>
    </row>
    <row r="5554" spans="1:123" ht="24" customHeight="1" x14ac:dyDescent="0.2">
      <c r="A5554" s="259" t="s">
        <v>23</v>
      </c>
      <c r="B5554" s="84" t="str">
        <f>Obra</f>
        <v>Creacion Primaria Bº Cruce de los Andes</v>
      </c>
      <c r="C5554" s="81"/>
      <c r="D5554" s="81"/>
      <c r="E5554" s="81"/>
      <c r="F5554" s="87" t="s">
        <v>37</v>
      </c>
      <c r="G5554" s="262">
        <f>Fecha_Base</f>
        <v>0</v>
      </c>
    </row>
    <row r="5555" spans="1:123" ht="24" customHeight="1" x14ac:dyDescent="0.2">
      <c r="A5555" s="263" t="s">
        <v>600</v>
      </c>
      <c r="B5555" s="82" t="str">
        <f>Ubicación</f>
        <v>Pocito</v>
      </c>
      <c r="C5555" s="82"/>
      <c r="D5555" s="88"/>
      <c r="E5555" s="89"/>
      <c r="G5555" s="264"/>
    </row>
    <row r="5556" spans="1:123" ht="24" customHeight="1" x14ac:dyDescent="0.2">
      <c r="A5556" s="263" t="s">
        <v>38</v>
      </c>
      <c r="B5556" s="91">
        <f>IFERROR(VALUE(LEFT(B5557,FIND(".",B5557)-1)),"")</f>
        <v>11</v>
      </c>
      <c r="C5556" s="83" t="str">
        <f>IFERROR(VLOOKUP(B5556,Tabla_CyP,2,FALSE),"")</f>
        <v xml:space="preserve"> INSTALACIÓN ELÉCTRICA</v>
      </c>
      <c r="E5556" s="89"/>
      <c r="G5556" s="264"/>
    </row>
    <row r="5557" spans="1:123" ht="24" customHeight="1" x14ac:dyDescent="0.2">
      <c r="A5557" s="263" t="s">
        <v>24</v>
      </c>
      <c r="B5557" s="92" t="str">
        <f>IFERROR(VLOOKUP(COUNTIF($A$1:A5557,"ANALISIS DE PRECIOS"),Tabla_NumeroItem,2,FALSE),"")</f>
        <v>11.2.32</v>
      </c>
      <c r="C5557" s="83" t="str">
        <f>IFERROR(VLOOKUP(B5557,Tabla_CyP,2,FALSE),"")</f>
        <v>Llaves termomagneticas 2 x 16A - MG</v>
      </c>
      <c r="D5557" s="88"/>
      <c r="E5557" s="89"/>
      <c r="F5557" s="87" t="s">
        <v>25</v>
      </c>
      <c r="G5557" s="265" t="str">
        <f>IFERROR(VLOOKUP(B5557,Tabla_CyP,4,FALSE),"")</f>
        <v>Un</v>
      </c>
    </row>
    <row r="5558" spans="1:123" ht="24" customHeight="1" x14ac:dyDescent="0.2">
      <c r="A5558" s="263"/>
      <c r="B5558" s="82"/>
      <c r="D5558" s="88"/>
      <c r="E5558" s="89"/>
      <c r="G5558" s="264"/>
    </row>
    <row r="5559" spans="1:123" ht="24" customHeight="1" x14ac:dyDescent="0.2">
      <c r="A5559" s="450" t="s">
        <v>506</v>
      </c>
      <c r="B5559" s="451"/>
      <c r="C5559" s="448" t="s">
        <v>0</v>
      </c>
      <c r="D5559" s="448" t="s">
        <v>26</v>
      </c>
      <c r="E5559" s="446" t="s">
        <v>27</v>
      </c>
      <c r="F5559" s="444" t="s">
        <v>28</v>
      </c>
      <c r="G5559" s="444" t="s">
        <v>29</v>
      </c>
    </row>
    <row r="5560" spans="1:123" s="88" customFormat="1" ht="24" customHeight="1" x14ac:dyDescent="0.2">
      <c r="A5560" s="93" t="s">
        <v>507</v>
      </c>
      <c r="B5560" s="93" t="s">
        <v>508</v>
      </c>
      <c r="C5560" s="449"/>
      <c r="D5560" s="449"/>
      <c r="E5560" s="447"/>
      <c r="F5560" s="445"/>
      <c r="G5560" s="445"/>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6"/>
      <c r="B5561" s="94"/>
      <c r="C5561" s="132" t="s">
        <v>603</v>
      </c>
      <c r="D5561" s="95"/>
      <c r="E5561" s="96"/>
      <c r="F5561" s="97"/>
      <c r="G5561" s="267"/>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8">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8">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8">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8">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8">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8">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8">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8">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8">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8">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8">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8">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8">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8">
        <f t="shared" si="1670"/>
        <v>0</v>
      </c>
    </row>
    <row r="5576" spans="1:7" ht="24" customHeight="1" x14ac:dyDescent="0.2">
      <c r="A5576" s="269"/>
      <c r="D5576" s="88"/>
      <c r="E5576" s="89"/>
      <c r="F5576" s="255" t="s">
        <v>30</v>
      </c>
      <c r="G5576" s="270">
        <f>SUBTOTAL(9,G5562:G5575)</f>
        <v>0</v>
      </c>
    </row>
    <row r="5577" spans="1:7" ht="24" customHeight="1" x14ac:dyDescent="0.2">
      <c r="A5577" s="269"/>
      <c r="C5577" s="98" t="s">
        <v>604</v>
      </c>
      <c r="D5577" s="88"/>
      <c r="E5577" s="89"/>
      <c r="G5577" s="271"/>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8">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8">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8">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8">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8">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8">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8">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8">
        <f t="shared" si="1675"/>
        <v>0</v>
      </c>
    </row>
    <row r="5586" spans="1:7" ht="24" customHeight="1" x14ac:dyDescent="0.2">
      <c r="A5586" s="269"/>
      <c r="D5586" s="88"/>
      <c r="E5586" s="89"/>
      <c r="F5586" s="255" t="s">
        <v>31</v>
      </c>
      <c r="G5586" s="270">
        <f>SUBTOTAL(9,G5578:G5585)</f>
        <v>0</v>
      </c>
    </row>
    <row r="5587" spans="1:7" ht="24" customHeight="1" x14ac:dyDescent="0.2">
      <c r="A5587" s="269"/>
      <c r="C5587" s="98" t="s">
        <v>605</v>
      </c>
      <c r="D5587" s="88"/>
      <c r="E5587" s="89"/>
      <c r="G5587" s="271"/>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8">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8">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8">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8">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8">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8">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8">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8">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8">
        <f t="shared" si="1680"/>
        <v>0</v>
      </c>
    </row>
    <row r="5597" spans="1:7" ht="24" customHeight="1" x14ac:dyDescent="0.2">
      <c r="A5597" s="272"/>
      <c r="B5597" s="88"/>
      <c r="D5597" s="88"/>
      <c r="E5597" s="89"/>
      <c r="F5597" s="255" t="s">
        <v>32</v>
      </c>
      <c r="G5597" s="270">
        <f>SUBTOTAL(9,G5588:G5596)</f>
        <v>0</v>
      </c>
    </row>
    <row r="5598" spans="1:7" ht="24" customHeight="1" x14ac:dyDescent="0.2">
      <c r="A5598" s="273"/>
      <c r="B5598" s="88"/>
      <c r="D5598" s="88"/>
      <c r="E5598" s="89"/>
      <c r="G5598" s="271"/>
    </row>
    <row r="5599" spans="1:7" ht="24" customHeight="1" x14ac:dyDescent="0.2">
      <c r="A5599" s="274" t="str">
        <f>B5557</f>
        <v>11.2.32</v>
      </c>
      <c r="B5599" s="275" t="str">
        <f>C5557</f>
        <v>Llaves termomagneticas 2 x 16A - MG</v>
      </c>
      <c r="C5599" s="95"/>
      <c r="D5599" s="95" t="s">
        <v>33</v>
      </c>
      <c r="E5599" s="96"/>
      <c r="F5599" s="277" t="s">
        <v>34</v>
      </c>
      <c r="G5599" s="276">
        <f>SUBTOTAL(9,G5562:G5598)</f>
        <v>0</v>
      </c>
    </row>
    <row r="5601" spans="1:123" ht="24" customHeight="1" x14ac:dyDescent="0.2">
      <c r="A5601" s="256" t="s">
        <v>36</v>
      </c>
      <c r="B5601" s="257"/>
      <c r="C5601" s="257"/>
      <c r="D5601" s="257"/>
      <c r="E5601" s="257"/>
      <c r="F5601" s="257"/>
      <c r="G5601" s="258"/>
    </row>
    <row r="5602" spans="1:123" ht="24" customHeight="1" x14ac:dyDescent="0.2">
      <c r="A5602" s="259" t="s">
        <v>601</v>
      </c>
      <c r="B5602" s="84" t="str">
        <f>Comitente</f>
        <v>SUBSECRETARIA DE ARQUITECTURA</v>
      </c>
      <c r="C5602" s="80"/>
      <c r="D5602" s="85"/>
      <c r="E5602" s="85"/>
      <c r="F5602" s="86"/>
      <c r="G5602" s="260"/>
    </row>
    <row r="5603" spans="1:123" ht="24" customHeight="1" x14ac:dyDescent="0.2">
      <c r="A5603" s="259" t="s">
        <v>602</v>
      </c>
      <c r="B5603" s="84">
        <f>Contratista</f>
        <v>0</v>
      </c>
      <c r="C5603" s="81"/>
      <c r="D5603" s="81"/>
      <c r="E5603" s="81"/>
      <c r="F5603" s="87"/>
      <c r="G5603" s="261"/>
    </row>
    <row r="5604" spans="1:123" ht="24" customHeight="1" x14ac:dyDescent="0.2">
      <c r="A5604" s="259" t="s">
        <v>23</v>
      </c>
      <c r="B5604" s="84" t="str">
        <f>Obra</f>
        <v>Creacion Primaria Bº Cruce de los Andes</v>
      </c>
      <c r="C5604" s="81"/>
      <c r="D5604" s="81"/>
      <c r="E5604" s="81"/>
      <c r="F5604" s="87" t="s">
        <v>37</v>
      </c>
      <c r="G5604" s="262">
        <f>Fecha_Base</f>
        <v>0</v>
      </c>
    </row>
    <row r="5605" spans="1:123" ht="24" customHeight="1" x14ac:dyDescent="0.2">
      <c r="A5605" s="263" t="s">
        <v>600</v>
      </c>
      <c r="B5605" s="82" t="str">
        <f>Ubicación</f>
        <v>Pocito</v>
      </c>
      <c r="C5605" s="82"/>
      <c r="D5605" s="88"/>
      <c r="E5605" s="89"/>
      <c r="G5605" s="264"/>
    </row>
    <row r="5606" spans="1:123" ht="24" customHeight="1" x14ac:dyDescent="0.2">
      <c r="A5606" s="263" t="s">
        <v>38</v>
      </c>
      <c r="B5606" s="91">
        <f>IFERROR(VALUE(LEFT(B5607,FIND(".",B5607)-1)),"")</f>
        <v>11</v>
      </c>
      <c r="C5606" s="83" t="str">
        <f>IFERROR(VLOOKUP(B5606,Tabla_CyP,2,FALSE),"")</f>
        <v xml:space="preserve"> INSTALACIÓN ELÉCTRICA</v>
      </c>
      <c r="E5606" s="89"/>
      <c r="G5606" s="264"/>
    </row>
    <row r="5607" spans="1:123" ht="24" customHeight="1" x14ac:dyDescent="0.2">
      <c r="A5607" s="263" t="s">
        <v>24</v>
      </c>
      <c r="B5607" s="92" t="str">
        <f>IFERROR(VLOOKUP(COUNTIF($A$1:A5607,"ANALISIS DE PRECIOS"),Tabla_NumeroItem,2,FALSE),"")</f>
        <v>11.2.33</v>
      </c>
      <c r="C5607" s="83" t="str">
        <f>IFERROR(VLOOKUP(B5607,Tabla_CyP,2,FALSE),"")</f>
        <v>Llaves termomagneticas 2 x 20A - MG</v>
      </c>
      <c r="D5607" s="88"/>
      <c r="E5607" s="89"/>
      <c r="F5607" s="87" t="s">
        <v>25</v>
      </c>
      <c r="G5607" s="265" t="str">
        <f>IFERROR(VLOOKUP(B5607,Tabla_CyP,4,FALSE),"")</f>
        <v>Un</v>
      </c>
    </row>
    <row r="5608" spans="1:123" ht="24" customHeight="1" x14ac:dyDescent="0.2">
      <c r="A5608" s="263"/>
      <c r="B5608" s="82"/>
      <c r="D5608" s="88"/>
      <c r="E5608" s="89"/>
      <c r="G5608" s="264"/>
    </row>
    <row r="5609" spans="1:123" ht="24" customHeight="1" x14ac:dyDescent="0.2">
      <c r="A5609" s="450" t="s">
        <v>506</v>
      </c>
      <c r="B5609" s="451"/>
      <c r="C5609" s="448" t="s">
        <v>0</v>
      </c>
      <c r="D5609" s="448" t="s">
        <v>26</v>
      </c>
      <c r="E5609" s="446" t="s">
        <v>27</v>
      </c>
      <c r="F5609" s="444" t="s">
        <v>28</v>
      </c>
      <c r="G5609" s="444" t="s">
        <v>29</v>
      </c>
    </row>
    <row r="5610" spans="1:123" s="88" customFormat="1" ht="24" customHeight="1" x14ac:dyDescent="0.2">
      <c r="A5610" s="93" t="s">
        <v>507</v>
      </c>
      <c r="B5610" s="93" t="s">
        <v>508</v>
      </c>
      <c r="C5610" s="449"/>
      <c r="D5610" s="449"/>
      <c r="E5610" s="447"/>
      <c r="F5610" s="445"/>
      <c r="G5610" s="445"/>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6"/>
      <c r="B5611" s="94"/>
      <c r="C5611" s="132" t="s">
        <v>603</v>
      </c>
      <c r="D5611" s="95"/>
      <c r="E5611" s="96"/>
      <c r="F5611" s="97"/>
      <c r="G5611" s="267"/>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8">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8">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8">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8">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8">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8">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8">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8">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8">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8">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8">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8">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8">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8">
        <f t="shared" si="1685"/>
        <v>0</v>
      </c>
    </row>
    <row r="5626" spans="1:7" ht="24" customHeight="1" x14ac:dyDescent="0.2">
      <c r="A5626" s="269"/>
      <c r="D5626" s="88"/>
      <c r="E5626" s="89"/>
      <c r="F5626" s="255" t="s">
        <v>30</v>
      </c>
      <c r="G5626" s="270">
        <f>SUBTOTAL(9,G5612:G5625)</f>
        <v>0</v>
      </c>
    </row>
    <row r="5627" spans="1:7" ht="24" customHeight="1" x14ac:dyDescent="0.2">
      <c r="A5627" s="269"/>
      <c r="C5627" s="98" t="s">
        <v>604</v>
      </c>
      <c r="D5627" s="88"/>
      <c r="E5627" s="89"/>
      <c r="G5627" s="271"/>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8">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8">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8">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8">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8">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8">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8">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8">
        <f t="shared" si="1690"/>
        <v>0</v>
      </c>
    </row>
    <row r="5636" spans="1:7" ht="24" customHeight="1" x14ac:dyDescent="0.2">
      <c r="A5636" s="269"/>
      <c r="D5636" s="88"/>
      <c r="E5636" s="89"/>
      <c r="F5636" s="255" t="s">
        <v>31</v>
      </c>
      <c r="G5636" s="270">
        <f>SUBTOTAL(9,G5628:G5635)</f>
        <v>0</v>
      </c>
    </row>
    <row r="5637" spans="1:7" ht="24" customHeight="1" x14ac:dyDescent="0.2">
      <c r="A5637" s="269"/>
      <c r="C5637" s="98" t="s">
        <v>605</v>
      </c>
      <c r="D5637" s="88"/>
      <c r="E5637" s="89"/>
      <c r="G5637" s="271"/>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8">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8">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8">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8">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8">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8">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8">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8">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8">
        <f t="shared" si="1695"/>
        <v>0</v>
      </c>
    </row>
    <row r="5647" spans="1:7" ht="24" customHeight="1" x14ac:dyDescent="0.2">
      <c r="A5647" s="272"/>
      <c r="B5647" s="88"/>
      <c r="D5647" s="88"/>
      <c r="E5647" s="89"/>
      <c r="F5647" s="255" t="s">
        <v>32</v>
      </c>
      <c r="G5647" s="270">
        <f>SUBTOTAL(9,G5638:G5646)</f>
        <v>0</v>
      </c>
    </row>
    <row r="5648" spans="1:7" ht="24" customHeight="1" x14ac:dyDescent="0.2">
      <c r="A5648" s="273"/>
      <c r="B5648" s="88"/>
      <c r="D5648" s="88"/>
      <c r="E5648" s="89"/>
      <c r="G5648" s="271"/>
    </row>
    <row r="5649" spans="1:123" ht="24" customHeight="1" x14ac:dyDescent="0.2">
      <c r="A5649" s="274" t="str">
        <f>B5607</f>
        <v>11.2.33</v>
      </c>
      <c r="B5649" s="275" t="str">
        <f>C5607</f>
        <v>Llaves termomagneticas 2 x 20A - MG</v>
      </c>
      <c r="C5649" s="95"/>
      <c r="D5649" s="95" t="s">
        <v>33</v>
      </c>
      <c r="E5649" s="96"/>
      <c r="F5649" s="277" t="s">
        <v>34</v>
      </c>
      <c r="G5649" s="276">
        <f>SUBTOTAL(9,G5612:G5648)</f>
        <v>0</v>
      </c>
    </row>
    <row r="5651" spans="1:123" ht="24" customHeight="1" x14ac:dyDescent="0.2">
      <c r="A5651" s="256" t="s">
        <v>36</v>
      </c>
      <c r="B5651" s="257"/>
      <c r="C5651" s="257"/>
      <c r="D5651" s="257"/>
      <c r="E5651" s="257"/>
      <c r="F5651" s="257"/>
      <c r="G5651" s="258"/>
    </row>
    <row r="5652" spans="1:123" ht="24" customHeight="1" x14ac:dyDescent="0.2">
      <c r="A5652" s="259" t="s">
        <v>601</v>
      </c>
      <c r="B5652" s="84" t="str">
        <f>Comitente</f>
        <v>SUBSECRETARIA DE ARQUITECTURA</v>
      </c>
      <c r="C5652" s="80"/>
      <c r="D5652" s="85"/>
      <c r="E5652" s="85"/>
      <c r="F5652" s="86"/>
      <c r="G5652" s="260"/>
    </row>
    <row r="5653" spans="1:123" ht="24" customHeight="1" x14ac:dyDescent="0.2">
      <c r="A5653" s="259" t="s">
        <v>602</v>
      </c>
      <c r="B5653" s="84">
        <f>Contratista</f>
        <v>0</v>
      </c>
      <c r="C5653" s="81"/>
      <c r="D5653" s="81"/>
      <c r="E5653" s="81"/>
      <c r="F5653" s="87"/>
      <c r="G5653" s="261"/>
    </row>
    <row r="5654" spans="1:123" ht="24" customHeight="1" x14ac:dyDescent="0.2">
      <c r="A5654" s="259" t="s">
        <v>23</v>
      </c>
      <c r="B5654" s="84" t="str">
        <f>Obra</f>
        <v>Creacion Primaria Bº Cruce de los Andes</v>
      </c>
      <c r="C5654" s="81"/>
      <c r="D5654" s="81"/>
      <c r="E5654" s="81"/>
      <c r="F5654" s="87" t="s">
        <v>37</v>
      </c>
      <c r="G5654" s="262">
        <f>Fecha_Base</f>
        <v>0</v>
      </c>
    </row>
    <row r="5655" spans="1:123" ht="24" customHeight="1" x14ac:dyDescent="0.2">
      <c r="A5655" s="263" t="s">
        <v>600</v>
      </c>
      <c r="B5655" s="82" t="str">
        <f>Ubicación</f>
        <v>Pocito</v>
      </c>
      <c r="C5655" s="82"/>
      <c r="D5655" s="88"/>
      <c r="E5655" s="89"/>
      <c r="G5655" s="264"/>
    </row>
    <row r="5656" spans="1:123" ht="24" customHeight="1" x14ac:dyDescent="0.2">
      <c r="A5656" s="263" t="s">
        <v>38</v>
      </c>
      <c r="B5656" s="91">
        <f>IFERROR(VALUE(LEFT(B5657,FIND(".",B5657)-1)),"")</f>
        <v>11</v>
      </c>
      <c r="C5656" s="83" t="str">
        <f>IFERROR(VLOOKUP(B5656,Tabla_CyP,2,FALSE),"")</f>
        <v xml:space="preserve"> INSTALACIÓN ELÉCTRICA</v>
      </c>
      <c r="E5656" s="89"/>
      <c r="G5656" s="264"/>
    </row>
    <row r="5657" spans="1:123" ht="24" customHeight="1" x14ac:dyDescent="0.2">
      <c r="A5657" s="263" t="s">
        <v>24</v>
      </c>
      <c r="B5657" s="92" t="str">
        <f>IFERROR(VLOOKUP(COUNTIF($A$1:A5657,"ANALISIS DE PRECIOS"),Tabla_NumeroItem,2,FALSE),"")</f>
        <v>11.2.34</v>
      </c>
      <c r="C5657" s="83" t="str">
        <f>IFERROR(VLOOKUP(B5657,Tabla_CyP,2,FALSE),"")</f>
        <v>Llaves termomagneticas 2x25A - MG</v>
      </c>
      <c r="D5657" s="88"/>
      <c r="E5657" s="89"/>
      <c r="F5657" s="87" t="s">
        <v>25</v>
      </c>
      <c r="G5657" s="265" t="str">
        <f>IFERROR(VLOOKUP(B5657,Tabla_CyP,4,FALSE),"")</f>
        <v>Un</v>
      </c>
    </row>
    <row r="5658" spans="1:123" ht="24" customHeight="1" x14ac:dyDescent="0.2">
      <c r="A5658" s="263"/>
      <c r="B5658" s="82"/>
      <c r="D5658" s="88"/>
      <c r="E5658" s="89"/>
      <c r="G5658" s="264"/>
    </row>
    <row r="5659" spans="1:123" ht="24" customHeight="1" x14ac:dyDescent="0.2">
      <c r="A5659" s="450" t="s">
        <v>506</v>
      </c>
      <c r="B5659" s="451"/>
      <c r="C5659" s="448" t="s">
        <v>0</v>
      </c>
      <c r="D5659" s="448" t="s">
        <v>26</v>
      </c>
      <c r="E5659" s="446" t="s">
        <v>27</v>
      </c>
      <c r="F5659" s="444" t="s">
        <v>28</v>
      </c>
      <c r="G5659" s="444" t="s">
        <v>29</v>
      </c>
    </row>
    <row r="5660" spans="1:123" s="88" customFormat="1" ht="24" customHeight="1" x14ac:dyDescent="0.2">
      <c r="A5660" s="93" t="s">
        <v>507</v>
      </c>
      <c r="B5660" s="93" t="s">
        <v>508</v>
      </c>
      <c r="C5660" s="449"/>
      <c r="D5660" s="449"/>
      <c r="E5660" s="447"/>
      <c r="F5660" s="445"/>
      <c r="G5660" s="445"/>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6"/>
      <c r="B5661" s="94"/>
      <c r="C5661" s="132" t="s">
        <v>603</v>
      </c>
      <c r="D5661" s="95"/>
      <c r="E5661" s="96"/>
      <c r="F5661" s="97"/>
      <c r="G5661" s="267"/>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8">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8">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8">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8">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8">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8">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8">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8">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8">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8">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8">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8">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8">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8">
        <f t="shared" si="1700"/>
        <v>0</v>
      </c>
    </row>
    <row r="5676" spans="1:7" ht="24" customHeight="1" x14ac:dyDescent="0.2">
      <c r="A5676" s="269"/>
      <c r="D5676" s="88"/>
      <c r="E5676" s="89"/>
      <c r="F5676" s="255" t="s">
        <v>30</v>
      </c>
      <c r="G5676" s="270">
        <f>SUBTOTAL(9,G5662:G5675)</f>
        <v>0</v>
      </c>
    </row>
    <row r="5677" spans="1:7" ht="24" customHeight="1" x14ac:dyDescent="0.2">
      <c r="A5677" s="269"/>
      <c r="C5677" s="98" t="s">
        <v>604</v>
      </c>
      <c r="D5677" s="88"/>
      <c r="E5677" s="89"/>
      <c r="G5677" s="271"/>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8">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8">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8">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8">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8">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8">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8">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8">
        <f t="shared" si="1705"/>
        <v>0</v>
      </c>
    </row>
    <row r="5686" spans="1:7" ht="24" customHeight="1" x14ac:dyDescent="0.2">
      <c r="A5686" s="269"/>
      <c r="D5686" s="88"/>
      <c r="E5686" s="89"/>
      <c r="F5686" s="255" t="s">
        <v>31</v>
      </c>
      <c r="G5686" s="270">
        <f>SUBTOTAL(9,G5678:G5685)</f>
        <v>0</v>
      </c>
    </row>
    <row r="5687" spans="1:7" ht="24" customHeight="1" x14ac:dyDescent="0.2">
      <c r="A5687" s="269"/>
      <c r="C5687" s="98" t="s">
        <v>605</v>
      </c>
      <c r="D5687" s="88"/>
      <c r="E5687" s="89"/>
      <c r="G5687" s="271"/>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8">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8">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8">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8">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8">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8">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8">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8">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8">
        <f t="shared" si="1710"/>
        <v>0</v>
      </c>
    </row>
    <row r="5697" spans="1:123" ht="24" customHeight="1" x14ac:dyDescent="0.2">
      <c r="A5697" s="272"/>
      <c r="B5697" s="88"/>
      <c r="D5697" s="88"/>
      <c r="E5697" s="89"/>
      <c r="F5697" s="255" t="s">
        <v>32</v>
      </c>
      <c r="G5697" s="270">
        <f>SUBTOTAL(9,G5688:G5696)</f>
        <v>0</v>
      </c>
    </row>
    <row r="5698" spans="1:123" ht="24" customHeight="1" x14ac:dyDescent="0.2">
      <c r="A5698" s="273"/>
      <c r="B5698" s="88"/>
      <c r="D5698" s="88"/>
      <c r="E5698" s="89"/>
      <c r="G5698" s="271"/>
    </row>
    <row r="5699" spans="1:123" ht="24" customHeight="1" x14ac:dyDescent="0.2">
      <c r="A5699" s="274" t="str">
        <f>B5657</f>
        <v>11.2.34</v>
      </c>
      <c r="B5699" s="275" t="str">
        <f>C5657</f>
        <v>Llaves termomagneticas 2x25A - MG</v>
      </c>
      <c r="C5699" s="95"/>
      <c r="D5699" s="95" t="s">
        <v>33</v>
      </c>
      <c r="E5699" s="96"/>
      <c r="F5699" s="277" t="s">
        <v>34</v>
      </c>
      <c r="G5699" s="276">
        <f>SUBTOTAL(9,G5662:G5698)</f>
        <v>0</v>
      </c>
    </row>
    <row r="5701" spans="1:123" ht="24" customHeight="1" x14ac:dyDescent="0.2">
      <c r="A5701" s="256" t="s">
        <v>36</v>
      </c>
      <c r="B5701" s="257"/>
      <c r="C5701" s="257"/>
      <c r="D5701" s="257"/>
      <c r="E5701" s="257"/>
      <c r="F5701" s="257"/>
      <c r="G5701" s="258"/>
    </row>
    <row r="5702" spans="1:123" ht="24" customHeight="1" x14ac:dyDescent="0.2">
      <c r="A5702" s="259" t="s">
        <v>601</v>
      </c>
      <c r="B5702" s="84" t="str">
        <f>Comitente</f>
        <v>SUBSECRETARIA DE ARQUITECTURA</v>
      </c>
      <c r="C5702" s="80"/>
      <c r="D5702" s="85"/>
      <c r="E5702" s="85"/>
      <c r="F5702" s="86"/>
      <c r="G5702" s="260"/>
    </row>
    <row r="5703" spans="1:123" ht="24" customHeight="1" x14ac:dyDescent="0.2">
      <c r="A5703" s="259" t="s">
        <v>602</v>
      </c>
      <c r="B5703" s="84">
        <f>Contratista</f>
        <v>0</v>
      </c>
      <c r="C5703" s="81"/>
      <c r="D5703" s="81"/>
      <c r="E5703" s="81"/>
      <c r="F5703" s="87"/>
      <c r="G5703" s="261"/>
    </row>
    <row r="5704" spans="1:123" ht="24" customHeight="1" x14ac:dyDescent="0.2">
      <c r="A5704" s="259" t="s">
        <v>23</v>
      </c>
      <c r="B5704" s="84" t="str">
        <f>Obra</f>
        <v>Creacion Primaria Bº Cruce de los Andes</v>
      </c>
      <c r="C5704" s="81"/>
      <c r="D5704" s="81"/>
      <c r="E5704" s="81"/>
      <c r="F5704" s="87" t="s">
        <v>37</v>
      </c>
      <c r="G5704" s="262">
        <f>Fecha_Base</f>
        <v>0</v>
      </c>
    </row>
    <row r="5705" spans="1:123" ht="24" customHeight="1" x14ac:dyDescent="0.2">
      <c r="A5705" s="263" t="s">
        <v>600</v>
      </c>
      <c r="B5705" s="82" t="str">
        <f>Ubicación</f>
        <v>Pocito</v>
      </c>
      <c r="C5705" s="82"/>
      <c r="D5705" s="88"/>
      <c r="E5705" s="89"/>
      <c r="G5705" s="264"/>
    </row>
    <row r="5706" spans="1:123" ht="24" customHeight="1" x14ac:dyDescent="0.2">
      <c r="A5706" s="263" t="s">
        <v>38</v>
      </c>
      <c r="B5706" s="91">
        <f>IFERROR(VALUE(LEFT(B5707,FIND(".",B5707)-1)),"")</f>
        <v>11</v>
      </c>
      <c r="C5706" s="83" t="str">
        <f>IFERROR(VLOOKUP(B5706,Tabla_CyP,2,FALSE),"")</f>
        <v xml:space="preserve"> INSTALACIÓN ELÉCTRICA</v>
      </c>
      <c r="E5706" s="89"/>
      <c r="G5706" s="264"/>
    </row>
    <row r="5707" spans="1:123" ht="24" customHeight="1" x14ac:dyDescent="0.2">
      <c r="A5707" s="263" t="s">
        <v>24</v>
      </c>
      <c r="B5707" s="92" t="str">
        <f>IFERROR(VLOOKUP(COUNTIF($A$1:A5707,"ANALISIS DE PRECIOS"),Tabla_NumeroItem,2,FALSE),"")</f>
        <v>11.2.35</v>
      </c>
      <c r="C5707" s="83" t="str">
        <f>IFERROR(VLOOKUP(B5707,Tabla_CyP,2,FALSE),"")</f>
        <v>Llaves termomagneticas 4 x 25 A - MG</v>
      </c>
      <c r="D5707" s="88"/>
      <c r="E5707" s="89"/>
      <c r="F5707" s="87" t="s">
        <v>25</v>
      </c>
      <c r="G5707" s="265" t="str">
        <f>IFERROR(VLOOKUP(B5707,Tabla_CyP,4,FALSE),"")</f>
        <v>Un</v>
      </c>
    </row>
    <row r="5708" spans="1:123" ht="24" customHeight="1" x14ac:dyDescent="0.2">
      <c r="A5708" s="263"/>
      <c r="B5708" s="82"/>
      <c r="D5708" s="88"/>
      <c r="E5708" s="89"/>
      <c r="G5708" s="264"/>
    </row>
    <row r="5709" spans="1:123" ht="24" customHeight="1" x14ac:dyDescent="0.2">
      <c r="A5709" s="450" t="s">
        <v>506</v>
      </c>
      <c r="B5709" s="451"/>
      <c r="C5709" s="448" t="s">
        <v>0</v>
      </c>
      <c r="D5709" s="448" t="s">
        <v>26</v>
      </c>
      <c r="E5709" s="446" t="s">
        <v>27</v>
      </c>
      <c r="F5709" s="444" t="s">
        <v>28</v>
      </c>
      <c r="G5709" s="444" t="s">
        <v>29</v>
      </c>
    </row>
    <row r="5710" spans="1:123" s="88" customFormat="1" ht="24" customHeight="1" x14ac:dyDescent="0.2">
      <c r="A5710" s="93" t="s">
        <v>507</v>
      </c>
      <c r="B5710" s="93" t="s">
        <v>508</v>
      </c>
      <c r="C5710" s="449"/>
      <c r="D5710" s="449"/>
      <c r="E5710" s="447"/>
      <c r="F5710" s="445"/>
      <c r="G5710" s="445"/>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6"/>
      <c r="B5711" s="94"/>
      <c r="C5711" s="132" t="s">
        <v>603</v>
      </c>
      <c r="D5711" s="95"/>
      <c r="E5711" s="96"/>
      <c r="F5711" s="97"/>
      <c r="G5711" s="267"/>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8">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8">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8">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8">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8">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8">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8">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8">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8">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8">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8">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8">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8">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8">
        <f t="shared" si="1715"/>
        <v>0</v>
      </c>
    </row>
    <row r="5726" spans="1:7" ht="24" customHeight="1" x14ac:dyDescent="0.2">
      <c r="A5726" s="269"/>
      <c r="D5726" s="88"/>
      <c r="E5726" s="89"/>
      <c r="F5726" s="255" t="s">
        <v>30</v>
      </c>
      <c r="G5726" s="270">
        <f>SUBTOTAL(9,G5712:G5725)</f>
        <v>0</v>
      </c>
    </row>
    <row r="5727" spans="1:7" ht="24" customHeight="1" x14ac:dyDescent="0.2">
      <c r="A5727" s="269"/>
      <c r="C5727" s="98" t="s">
        <v>604</v>
      </c>
      <c r="D5727" s="88"/>
      <c r="E5727" s="89"/>
      <c r="G5727" s="271"/>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8">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8">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8">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8">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8">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8">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8">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8">
        <f t="shared" si="1720"/>
        <v>0</v>
      </c>
    </row>
    <row r="5736" spans="1:7" ht="24" customHeight="1" x14ac:dyDescent="0.2">
      <c r="A5736" s="269"/>
      <c r="D5736" s="88"/>
      <c r="E5736" s="89"/>
      <c r="F5736" s="255" t="s">
        <v>31</v>
      </c>
      <c r="G5736" s="270">
        <f>SUBTOTAL(9,G5728:G5735)</f>
        <v>0</v>
      </c>
    </row>
    <row r="5737" spans="1:7" ht="24" customHeight="1" x14ac:dyDescent="0.2">
      <c r="A5737" s="269"/>
      <c r="C5737" s="98" t="s">
        <v>605</v>
      </c>
      <c r="D5737" s="88"/>
      <c r="E5737" s="89"/>
      <c r="G5737" s="271"/>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8">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8">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8">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8">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8">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8">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8">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8">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8">
        <f t="shared" si="1725"/>
        <v>0</v>
      </c>
    </row>
    <row r="5747" spans="1:123" ht="24" customHeight="1" x14ac:dyDescent="0.2">
      <c r="A5747" s="272"/>
      <c r="B5747" s="88"/>
      <c r="D5747" s="88"/>
      <c r="E5747" s="89"/>
      <c r="F5747" s="255" t="s">
        <v>32</v>
      </c>
      <c r="G5747" s="270">
        <f>SUBTOTAL(9,G5738:G5746)</f>
        <v>0</v>
      </c>
    </row>
    <row r="5748" spans="1:123" ht="24" customHeight="1" x14ac:dyDescent="0.2">
      <c r="A5748" s="273"/>
      <c r="B5748" s="88"/>
      <c r="D5748" s="88"/>
      <c r="E5748" s="89"/>
      <c r="G5748" s="271"/>
    </row>
    <row r="5749" spans="1:123" ht="24" customHeight="1" x14ac:dyDescent="0.2">
      <c r="A5749" s="274" t="str">
        <f>B5707</f>
        <v>11.2.35</v>
      </c>
      <c r="B5749" s="275" t="str">
        <f>C5707</f>
        <v>Llaves termomagneticas 4 x 25 A - MG</v>
      </c>
      <c r="C5749" s="95"/>
      <c r="D5749" s="95" t="s">
        <v>33</v>
      </c>
      <c r="E5749" s="96"/>
      <c r="F5749" s="277" t="s">
        <v>34</v>
      </c>
      <c r="G5749" s="276">
        <f>SUBTOTAL(9,G5712:G5748)</f>
        <v>0</v>
      </c>
    </row>
    <row r="5751" spans="1:123" ht="24" customHeight="1" x14ac:dyDescent="0.2">
      <c r="A5751" s="256" t="s">
        <v>36</v>
      </c>
      <c r="B5751" s="257"/>
      <c r="C5751" s="257"/>
      <c r="D5751" s="257"/>
      <c r="E5751" s="257"/>
      <c r="F5751" s="257"/>
      <c r="G5751" s="258"/>
    </row>
    <row r="5752" spans="1:123" ht="24" customHeight="1" x14ac:dyDescent="0.2">
      <c r="A5752" s="259" t="s">
        <v>601</v>
      </c>
      <c r="B5752" s="84" t="str">
        <f>Comitente</f>
        <v>SUBSECRETARIA DE ARQUITECTURA</v>
      </c>
      <c r="C5752" s="80"/>
      <c r="D5752" s="85"/>
      <c r="E5752" s="85"/>
      <c r="F5752" s="86"/>
      <c r="G5752" s="260"/>
    </row>
    <row r="5753" spans="1:123" ht="24" customHeight="1" x14ac:dyDescent="0.2">
      <c r="A5753" s="259" t="s">
        <v>602</v>
      </c>
      <c r="B5753" s="84">
        <f>Contratista</f>
        <v>0</v>
      </c>
      <c r="C5753" s="81"/>
      <c r="D5753" s="81"/>
      <c r="E5753" s="81"/>
      <c r="F5753" s="87"/>
      <c r="G5753" s="261"/>
    </row>
    <row r="5754" spans="1:123" ht="24" customHeight="1" x14ac:dyDescent="0.2">
      <c r="A5754" s="259" t="s">
        <v>23</v>
      </c>
      <c r="B5754" s="84" t="str">
        <f>Obra</f>
        <v>Creacion Primaria Bº Cruce de los Andes</v>
      </c>
      <c r="C5754" s="81"/>
      <c r="D5754" s="81"/>
      <c r="E5754" s="81"/>
      <c r="F5754" s="87" t="s">
        <v>37</v>
      </c>
      <c r="G5754" s="262">
        <f>Fecha_Base</f>
        <v>0</v>
      </c>
    </row>
    <row r="5755" spans="1:123" ht="24" customHeight="1" x14ac:dyDescent="0.2">
      <c r="A5755" s="263" t="s">
        <v>600</v>
      </c>
      <c r="B5755" s="82" t="str">
        <f>Ubicación</f>
        <v>Pocito</v>
      </c>
      <c r="C5755" s="82"/>
      <c r="D5755" s="88"/>
      <c r="E5755" s="89"/>
      <c r="G5755" s="264"/>
    </row>
    <row r="5756" spans="1:123" ht="24" customHeight="1" x14ac:dyDescent="0.2">
      <c r="A5756" s="263" t="s">
        <v>38</v>
      </c>
      <c r="B5756" s="91">
        <f>IFERROR(VALUE(LEFT(B5757,FIND(".",B5757)-1)),"")</f>
        <v>11</v>
      </c>
      <c r="C5756" s="83" t="str">
        <f>IFERROR(VLOOKUP(B5756,Tabla_CyP,2,FALSE),"")</f>
        <v xml:space="preserve"> INSTALACIÓN ELÉCTRICA</v>
      </c>
      <c r="E5756" s="89"/>
      <c r="G5756" s="264"/>
    </row>
    <row r="5757" spans="1:123" ht="24" customHeight="1" x14ac:dyDescent="0.2">
      <c r="A5757" s="263" t="s">
        <v>24</v>
      </c>
      <c r="B5757" s="92" t="str">
        <f>IFERROR(VLOOKUP(COUNTIF($A$1:A5757,"ANALISIS DE PRECIOS"),Tabla_NumeroItem,2,FALSE),"")</f>
        <v>11.2.36</v>
      </c>
      <c r="C5757" s="83" t="str">
        <f>IFERROR(VLOOKUP(B5757,Tabla_CyP,2,FALSE),"")</f>
        <v>Llaves termomagneticas 4 x 32 A - MG</v>
      </c>
      <c r="D5757" s="88"/>
      <c r="E5757" s="89"/>
      <c r="F5757" s="87" t="s">
        <v>25</v>
      </c>
      <c r="G5757" s="265" t="str">
        <f>IFERROR(VLOOKUP(B5757,Tabla_CyP,4,FALSE),"")</f>
        <v>Un</v>
      </c>
    </row>
    <row r="5758" spans="1:123" ht="24" customHeight="1" x14ac:dyDescent="0.2">
      <c r="A5758" s="263"/>
      <c r="B5758" s="82"/>
      <c r="D5758" s="88"/>
      <c r="E5758" s="89"/>
      <c r="G5758" s="264"/>
    </row>
    <row r="5759" spans="1:123" ht="24" customHeight="1" x14ac:dyDescent="0.2">
      <c r="A5759" s="450" t="s">
        <v>506</v>
      </c>
      <c r="B5759" s="451"/>
      <c r="C5759" s="448" t="s">
        <v>0</v>
      </c>
      <c r="D5759" s="448" t="s">
        <v>26</v>
      </c>
      <c r="E5759" s="446" t="s">
        <v>27</v>
      </c>
      <c r="F5759" s="444" t="s">
        <v>28</v>
      </c>
      <c r="G5759" s="444" t="s">
        <v>29</v>
      </c>
    </row>
    <row r="5760" spans="1:123" s="88" customFormat="1" ht="24" customHeight="1" x14ac:dyDescent="0.2">
      <c r="A5760" s="93" t="s">
        <v>507</v>
      </c>
      <c r="B5760" s="93" t="s">
        <v>508</v>
      </c>
      <c r="C5760" s="449"/>
      <c r="D5760" s="449"/>
      <c r="E5760" s="447"/>
      <c r="F5760" s="445"/>
      <c r="G5760" s="445"/>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6"/>
      <c r="B5761" s="94"/>
      <c r="C5761" s="132" t="s">
        <v>603</v>
      </c>
      <c r="D5761" s="95"/>
      <c r="E5761" s="96"/>
      <c r="F5761" s="97"/>
      <c r="G5761" s="267"/>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8">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8">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8">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8">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8">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8">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8">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8">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8">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8">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8">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8">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8">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8">
        <f t="shared" si="1730"/>
        <v>0</v>
      </c>
    </row>
    <row r="5776" spans="1:7" ht="24" customHeight="1" x14ac:dyDescent="0.2">
      <c r="A5776" s="269"/>
      <c r="D5776" s="88"/>
      <c r="E5776" s="89"/>
      <c r="F5776" s="255" t="s">
        <v>30</v>
      </c>
      <c r="G5776" s="270">
        <f>SUBTOTAL(9,G5762:G5775)</f>
        <v>0</v>
      </c>
    </row>
    <row r="5777" spans="1:7" ht="24" customHeight="1" x14ac:dyDescent="0.2">
      <c r="A5777" s="269"/>
      <c r="C5777" s="98" t="s">
        <v>604</v>
      </c>
      <c r="D5777" s="88"/>
      <c r="E5777" s="89"/>
      <c r="G5777" s="271"/>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8">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8">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8">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8">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8">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8">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8">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8">
        <f t="shared" si="1735"/>
        <v>0</v>
      </c>
    </row>
    <row r="5786" spans="1:7" ht="24" customHeight="1" x14ac:dyDescent="0.2">
      <c r="A5786" s="269"/>
      <c r="D5786" s="88"/>
      <c r="E5786" s="89"/>
      <c r="F5786" s="255" t="s">
        <v>31</v>
      </c>
      <c r="G5786" s="270">
        <f>SUBTOTAL(9,G5778:G5785)</f>
        <v>0</v>
      </c>
    </row>
    <row r="5787" spans="1:7" ht="24" customHeight="1" x14ac:dyDescent="0.2">
      <c r="A5787" s="269"/>
      <c r="C5787" s="98" t="s">
        <v>605</v>
      </c>
      <c r="D5787" s="88"/>
      <c r="E5787" s="89"/>
      <c r="G5787" s="271"/>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8">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8">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8">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8">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8">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8">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8">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8">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8">
        <f t="shared" si="1740"/>
        <v>0</v>
      </c>
    </row>
    <row r="5797" spans="1:7" ht="24" customHeight="1" x14ac:dyDescent="0.2">
      <c r="A5797" s="272"/>
      <c r="B5797" s="88"/>
      <c r="D5797" s="88"/>
      <c r="E5797" s="89"/>
      <c r="F5797" s="255" t="s">
        <v>32</v>
      </c>
      <c r="G5797" s="270">
        <f>SUBTOTAL(9,G5788:G5796)</f>
        <v>0</v>
      </c>
    </row>
    <row r="5798" spans="1:7" ht="24" customHeight="1" x14ac:dyDescent="0.2">
      <c r="A5798" s="273"/>
      <c r="B5798" s="88"/>
      <c r="D5798" s="88"/>
      <c r="E5798" s="89"/>
      <c r="G5798" s="271"/>
    </row>
    <row r="5799" spans="1:7" ht="24" customHeight="1" x14ac:dyDescent="0.2">
      <c r="A5799" s="274" t="str">
        <f>B5757</f>
        <v>11.2.36</v>
      </c>
      <c r="B5799" s="275" t="str">
        <f>C5757</f>
        <v>Llaves termomagneticas 4 x 32 A - MG</v>
      </c>
      <c r="C5799" s="95"/>
      <c r="D5799" s="95" t="s">
        <v>33</v>
      </c>
      <c r="E5799" s="96"/>
      <c r="F5799" s="277" t="s">
        <v>34</v>
      </c>
      <c r="G5799" s="276">
        <f>SUBTOTAL(9,G5762:G5798)</f>
        <v>0</v>
      </c>
    </row>
    <row r="5801" spans="1:7" ht="24" customHeight="1" x14ac:dyDescent="0.2">
      <c r="A5801" s="256" t="s">
        <v>36</v>
      </c>
      <c r="B5801" s="257"/>
      <c r="C5801" s="257"/>
      <c r="D5801" s="257"/>
      <c r="E5801" s="257"/>
      <c r="F5801" s="257"/>
      <c r="G5801" s="258"/>
    </row>
    <row r="5802" spans="1:7" ht="24" customHeight="1" x14ac:dyDescent="0.2">
      <c r="A5802" s="259" t="s">
        <v>601</v>
      </c>
      <c r="B5802" s="84" t="str">
        <f>Comitente</f>
        <v>SUBSECRETARIA DE ARQUITECTURA</v>
      </c>
      <c r="C5802" s="80"/>
      <c r="D5802" s="85"/>
      <c r="E5802" s="85"/>
      <c r="F5802" s="86"/>
      <c r="G5802" s="260"/>
    </row>
    <row r="5803" spans="1:7" ht="24" customHeight="1" x14ac:dyDescent="0.2">
      <c r="A5803" s="259" t="s">
        <v>602</v>
      </c>
      <c r="B5803" s="84">
        <f>Contratista</f>
        <v>0</v>
      </c>
      <c r="C5803" s="81"/>
      <c r="D5803" s="81"/>
      <c r="E5803" s="81"/>
      <c r="F5803" s="87"/>
      <c r="G5803" s="261"/>
    </row>
    <row r="5804" spans="1:7" ht="24" customHeight="1" x14ac:dyDescent="0.2">
      <c r="A5804" s="259" t="s">
        <v>23</v>
      </c>
      <c r="B5804" s="84" t="str">
        <f>Obra</f>
        <v>Creacion Primaria Bº Cruce de los Andes</v>
      </c>
      <c r="C5804" s="81"/>
      <c r="D5804" s="81"/>
      <c r="E5804" s="81"/>
      <c r="F5804" s="87" t="s">
        <v>37</v>
      </c>
      <c r="G5804" s="262">
        <f>Fecha_Base</f>
        <v>0</v>
      </c>
    </row>
    <row r="5805" spans="1:7" ht="24" customHeight="1" x14ac:dyDescent="0.2">
      <c r="A5805" s="263" t="s">
        <v>600</v>
      </c>
      <c r="B5805" s="82" t="str">
        <f>Ubicación</f>
        <v>Pocito</v>
      </c>
      <c r="C5805" s="82"/>
      <c r="D5805" s="88"/>
      <c r="E5805" s="89"/>
      <c r="G5805" s="264"/>
    </row>
    <row r="5806" spans="1:7" ht="24" customHeight="1" x14ac:dyDescent="0.2">
      <c r="A5806" s="263" t="s">
        <v>38</v>
      </c>
      <c r="B5806" s="91">
        <f>IFERROR(VALUE(LEFT(B5807,FIND(".",B5807)-1)),"")</f>
        <v>11</v>
      </c>
      <c r="C5806" s="83" t="str">
        <f>IFERROR(VLOOKUP(B5806,Tabla_CyP,2,FALSE),"")</f>
        <v xml:space="preserve"> INSTALACIÓN ELÉCTRICA</v>
      </c>
      <c r="E5806" s="89"/>
      <c r="G5806" s="264"/>
    </row>
    <row r="5807" spans="1:7" ht="24" customHeight="1" x14ac:dyDescent="0.2">
      <c r="A5807" s="263" t="s">
        <v>24</v>
      </c>
      <c r="B5807" s="92" t="str">
        <f>IFERROR(VLOOKUP(COUNTIF($A$1:A5807,"ANALISIS DE PRECIOS"),Tabla_NumeroItem,2,FALSE),"")</f>
        <v>11.2.37</v>
      </c>
      <c r="C5807" s="83" t="str">
        <f>IFERROR(VLOOKUP(B5807,Tabla_CyP,2,FALSE),"")</f>
        <v>Llaves termomagneticas 4 x 40 A - MG</v>
      </c>
      <c r="D5807" s="88"/>
      <c r="E5807" s="89"/>
      <c r="F5807" s="87" t="s">
        <v>25</v>
      </c>
      <c r="G5807" s="265" t="str">
        <f>IFERROR(VLOOKUP(B5807,Tabla_CyP,4,FALSE),"")</f>
        <v>Un</v>
      </c>
    </row>
    <row r="5808" spans="1:7" ht="24" customHeight="1" x14ac:dyDescent="0.2">
      <c r="A5808" s="263"/>
      <c r="B5808" s="82"/>
      <c r="D5808" s="88"/>
      <c r="E5808" s="89"/>
      <c r="G5808" s="264"/>
    </row>
    <row r="5809" spans="1:123" ht="24" customHeight="1" x14ac:dyDescent="0.2">
      <c r="A5809" s="450" t="s">
        <v>506</v>
      </c>
      <c r="B5809" s="451"/>
      <c r="C5809" s="448" t="s">
        <v>0</v>
      </c>
      <c r="D5809" s="448" t="s">
        <v>26</v>
      </c>
      <c r="E5809" s="446" t="s">
        <v>27</v>
      </c>
      <c r="F5809" s="444" t="s">
        <v>28</v>
      </c>
      <c r="G5809" s="444" t="s">
        <v>29</v>
      </c>
    </row>
    <row r="5810" spans="1:123" s="88" customFormat="1" ht="24" customHeight="1" x14ac:dyDescent="0.2">
      <c r="A5810" s="93" t="s">
        <v>507</v>
      </c>
      <c r="B5810" s="93" t="s">
        <v>508</v>
      </c>
      <c r="C5810" s="449"/>
      <c r="D5810" s="449"/>
      <c r="E5810" s="447"/>
      <c r="F5810" s="445"/>
      <c r="G5810" s="445"/>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6"/>
      <c r="B5811" s="94"/>
      <c r="C5811" s="132" t="s">
        <v>603</v>
      </c>
      <c r="D5811" s="95"/>
      <c r="E5811" s="96"/>
      <c r="F5811" s="97"/>
      <c r="G5811" s="267"/>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8">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8">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8">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8">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8">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8">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8">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8">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8">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8">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8">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8">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8">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8">
        <f t="shared" si="1745"/>
        <v>0</v>
      </c>
    </row>
    <row r="5826" spans="1:7" ht="24" customHeight="1" x14ac:dyDescent="0.2">
      <c r="A5826" s="269"/>
      <c r="D5826" s="88"/>
      <c r="E5826" s="89"/>
      <c r="F5826" s="255" t="s">
        <v>30</v>
      </c>
      <c r="G5826" s="270">
        <f>SUBTOTAL(9,G5812:G5825)</f>
        <v>0</v>
      </c>
    </row>
    <row r="5827" spans="1:7" ht="24" customHeight="1" x14ac:dyDescent="0.2">
      <c r="A5827" s="269"/>
      <c r="C5827" s="98" t="s">
        <v>604</v>
      </c>
      <c r="D5827" s="88"/>
      <c r="E5827" s="89"/>
      <c r="G5827" s="271"/>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8">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8">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8">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8">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8">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8">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8">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8">
        <f t="shared" si="1750"/>
        <v>0</v>
      </c>
    </row>
    <row r="5836" spans="1:7" ht="24" customHeight="1" x14ac:dyDescent="0.2">
      <c r="A5836" s="269"/>
      <c r="D5836" s="88"/>
      <c r="E5836" s="89"/>
      <c r="F5836" s="255" t="s">
        <v>31</v>
      </c>
      <c r="G5836" s="270">
        <f>SUBTOTAL(9,G5828:G5835)</f>
        <v>0</v>
      </c>
    </row>
    <row r="5837" spans="1:7" ht="24" customHeight="1" x14ac:dyDescent="0.2">
      <c r="A5837" s="269"/>
      <c r="C5837" s="98" t="s">
        <v>605</v>
      </c>
      <c r="D5837" s="88"/>
      <c r="E5837" s="89"/>
      <c r="G5837" s="271"/>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8">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8">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8">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8">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8">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8">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8">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8">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8">
        <f t="shared" si="1755"/>
        <v>0</v>
      </c>
    </row>
    <row r="5847" spans="1:7" ht="24" customHeight="1" x14ac:dyDescent="0.2">
      <c r="A5847" s="272"/>
      <c r="B5847" s="88"/>
      <c r="D5847" s="88"/>
      <c r="E5847" s="89"/>
      <c r="F5847" s="255" t="s">
        <v>32</v>
      </c>
      <c r="G5847" s="270">
        <f>SUBTOTAL(9,G5838:G5846)</f>
        <v>0</v>
      </c>
    </row>
    <row r="5848" spans="1:7" ht="24" customHeight="1" x14ac:dyDescent="0.2">
      <c r="A5848" s="273"/>
      <c r="B5848" s="88"/>
      <c r="D5848" s="88"/>
      <c r="E5848" s="89"/>
      <c r="G5848" s="271"/>
    </row>
    <row r="5849" spans="1:7" ht="24" customHeight="1" x14ac:dyDescent="0.2">
      <c r="A5849" s="274" t="str">
        <f>B5807</f>
        <v>11.2.37</v>
      </c>
      <c r="B5849" s="275" t="str">
        <f>C5807</f>
        <v>Llaves termomagneticas 4 x 40 A - MG</v>
      </c>
      <c r="C5849" s="95"/>
      <c r="D5849" s="95" t="s">
        <v>33</v>
      </c>
      <c r="E5849" s="96"/>
      <c r="F5849" s="277" t="s">
        <v>34</v>
      </c>
      <c r="G5849" s="276">
        <f>SUBTOTAL(9,G5812:G5848)</f>
        <v>0</v>
      </c>
    </row>
    <row r="5851" spans="1:7" ht="24" customHeight="1" x14ac:dyDescent="0.2">
      <c r="A5851" s="256" t="s">
        <v>36</v>
      </c>
      <c r="B5851" s="257"/>
      <c r="C5851" s="257"/>
      <c r="D5851" s="257"/>
      <c r="E5851" s="257"/>
      <c r="F5851" s="257"/>
      <c r="G5851" s="258"/>
    </row>
    <row r="5852" spans="1:7" ht="24" customHeight="1" x14ac:dyDescent="0.2">
      <c r="A5852" s="259" t="s">
        <v>601</v>
      </c>
      <c r="B5852" s="84" t="str">
        <f>Comitente</f>
        <v>SUBSECRETARIA DE ARQUITECTURA</v>
      </c>
      <c r="C5852" s="80"/>
      <c r="D5852" s="85"/>
      <c r="E5852" s="85"/>
      <c r="F5852" s="86"/>
      <c r="G5852" s="260"/>
    </row>
    <row r="5853" spans="1:7" ht="24" customHeight="1" x14ac:dyDescent="0.2">
      <c r="A5853" s="259" t="s">
        <v>602</v>
      </c>
      <c r="B5853" s="84">
        <f>Contratista</f>
        <v>0</v>
      </c>
      <c r="C5853" s="81"/>
      <c r="D5853" s="81"/>
      <c r="E5853" s="81"/>
      <c r="F5853" s="87"/>
      <c r="G5853" s="261"/>
    </row>
    <row r="5854" spans="1:7" ht="24" customHeight="1" x14ac:dyDescent="0.2">
      <c r="A5854" s="259" t="s">
        <v>23</v>
      </c>
      <c r="B5854" s="84" t="str">
        <f>Obra</f>
        <v>Creacion Primaria Bº Cruce de los Andes</v>
      </c>
      <c r="C5854" s="81"/>
      <c r="D5854" s="81"/>
      <c r="E5854" s="81"/>
      <c r="F5854" s="87" t="s">
        <v>37</v>
      </c>
      <c r="G5854" s="262">
        <f>Fecha_Base</f>
        <v>0</v>
      </c>
    </row>
    <row r="5855" spans="1:7" ht="24" customHeight="1" x14ac:dyDescent="0.2">
      <c r="A5855" s="263" t="s">
        <v>600</v>
      </c>
      <c r="B5855" s="82" t="str">
        <f>Ubicación</f>
        <v>Pocito</v>
      </c>
      <c r="C5855" s="82"/>
      <c r="D5855" s="88"/>
      <c r="E5855" s="89"/>
      <c r="G5855" s="264"/>
    </row>
    <row r="5856" spans="1:7" ht="24" customHeight="1" x14ac:dyDescent="0.2">
      <c r="A5856" s="263" t="s">
        <v>38</v>
      </c>
      <c r="B5856" s="91">
        <f>IFERROR(VALUE(LEFT(B5857,FIND(".",B5857)-1)),"")</f>
        <v>11</v>
      </c>
      <c r="C5856" s="83" t="str">
        <f>IFERROR(VLOOKUP(B5856,Tabla_CyP,2,FALSE),"")</f>
        <v xml:space="preserve"> INSTALACIÓN ELÉCTRICA</v>
      </c>
      <c r="E5856" s="89"/>
      <c r="G5856" s="264"/>
    </row>
    <row r="5857" spans="1:123" ht="24" customHeight="1" x14ac:dyDescent="0.2">
      <c r="A5857" s="263" t="s">
        <v>24</v>
      </c>
      <c r="B5857" s="92" t="str">
        <f>IFERROR(VLOOKUP(COUNTIF($A$1:A5857,"ANALISIS DE PRECIOS"),Tabla_NumeroItem,2,FALSE),"")</f>
        <v>11.2.38</v>
      </c>
      <c r="C5857" s="83" t="str">
        <f>IFERROR(VLOOKUP(B5857,Tabla_CyP,2,FALSE),"")</f>
        <v>Llaves termomagneticas 4 x 125 A - MG</v>
      </c>
      <c r="D5857" s="88"/>
      <c r="E5857" s="89"/>
      <c r="F5857" s="87" t="s">
        <v>25</v>
      </c>
      <c r="G5857" s="265" t="str">
        <f>IFERROR(VLOOKUP(B5857,Tabla_CyP,4,FALSE),"")</f>
        <v>Un</v>
      </c>
    </row>
    <row r="5858" spans="1:123" ht="24" customHeight="1" x14ac:dyDescent="0.2">
      <c r="A5858" s="263"/>
      <c r="B5858" s="82"/>
      <c r="D5858" s="88"/>
      <c r="E5858" s="89"/>
      <c r="G5858" s="264"/>
    </row>
    <row r="5859" spans="1:123" ht="24" customHeight="1" x14ac:dyDescent="0.2">
      <c r="A5859" s="450" t="s">
        <v>506</v>
      </c>
      <c r="B5859" s="451"/>
      <c r="C5859" s="448" t="s">
        <v>0</v>
      </c>
      <c r="D5859" s="448" t="s">
        <v>26</v>
      </c>
      <c r="E5859" s="446" t="s">
        <v>27</v>
      </c>
      <c r="F5859" s="444" t="s">
        <v>28</v>
      </c>
      <c r="G5859" s="444" t="s">
        <v>29</v>
      </c>
    </row>
    <row r="5860" spans="1:123" s="88" customFormat="1" ht="24" customHeight="1" x14ac:dyDescent="0.2">
      <c r="A5860" s="93" t="s">
        <v>507</v>
      </c>
      <c r="B5860" s="93" t="s">
        <v>508</v>
      </c>
      <c r="C5860" s="449"/>
      <c r="D5860" s="449"/>
      <c r="E5860" s="447"/>
      <c r="F5860" s="445"/>
      <c r="G5860" s="445"/>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6"/>
      <c r="B5861" s="94"/>
      <c r="C5861" s="132" t="s">
        <v>603</v>
      </c>
      <c r="D5861" s="95"/>
      <c r="E5861" s="96"/>
      <c r="F5861" s="97"/>
      <c r="G5861" s="267"/>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8">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8">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8">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8">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8">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8">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8">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8">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8">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8">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8">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8">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8">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8">
        <f t="shared" si="1760"/>
        <v>0</v>
      </c>
    </row>
    <row r="5876" spans="1:7" ht="24" customHeight="1" x14ac:dyDescent="0.2">
      <c r="A5876" s="269"/>
      <c r="D5876" s="88"/>
      <c r="E5876" s="89"/>
      <c r="F5876" s="255" t="s">
        <v>30</v>
      </c>
      <c r="G5876" s="270">
        <f>SUBTOTAL(9,G5862:G5875)</f>
        <v>0</v>
      </c>
    </row>
    <row r="5877" spans="1:7" ht="24" customHeight="1" x14ac:dyDescent="0.2">
      <c r="A5877" s="269"/>
      <c r="C5877" s="98" t="s">
        <v>604</v>
      </c>
      <c r="D5877" s="88"/>
      <c r="E5877" s="89"/>
      <c r="G5877" s="271"/>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8">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8">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8">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8">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8">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8">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8">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8">
        <f t="shared" si="1765"/>
        <v>0</v>
      </c>
    </row>
    <row r="5886" spans="1:7" ht="24" customHeight="1" x14ac:dyDescent="0.2">
      <c r="A5886" s="269"/>
      <c r="D5886" s="88"/>
      <c r="E5886" s="89"/>
      <c r="F5886" s="255" t="s">
        <v>31</v>
      </c>
      <c r="G5886" s="270">
        <f>SUBTOTAL(9,G5878:G5885)</f>
        <v>0</v>
      </c>
    </row>
    <row r="5887" spans="1:7" ht="24" customHeight="1" x14ac:dyDescent="0.2">
      <c r="A5887" s="269"/>
      <c r="C5887" s="98" t="s">
        <v>605</v>
      </c>
      <c r="D5887" s="88"/>
      <c r="E5887" s="89"/>
      <c r="G5887" s="271"/>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8">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8">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8">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8">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8">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8">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8">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8">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8">
        <f t="shared" si="1770"/>
        <v>0</v>
      </c>
    </row>
    <row r="5897" spans="1:7" ht="24" customHeight="1" x14ac:dyDescent="0.2">
      <c r="A5897" s="272"/>
      <c r="B5897" s="88"/>
      <c r="D5897" s="88"/>
      <c r="E5897" s="89"/>
      <c r="F5897" s="255" t="s">
        <v>32</v>
      </c>
      <c r="G5897" s="270">
        <f>SUBTOTAL(9,G5888:G5896)</f>
        <v>0</v>
      </c>
    </row>
    <row r="5898" spans="1:7" ht="24" customHeight="1" x14ac:dyDescent="0.2">
      <c r="A5898" s="273"/>
      <c r="B5898" s="88"/>
      <c r="D5898" s="88"/>
      <c r="E5898" s="89"/>
      <c r="G5898" s="271"/>
    </row>
    <row r="5899" spans="1:7" ht="24" customHeight="1" x14ac:dyDescent="0.2">
      <c r="A5899" s="274" t="str">
        <f>B5857</f>
        <v>11.2.38</v>
      </c>
      <c r="B5899" s="275" t="str">
        <f>C5857</f>
        <v>Llaves termomagneticas 4 x 125 A - MG</v>
      </c>
      <c r="C5899" s="95"/>
      <c r="D5899" s="95" t="s">
        <v>33</v>
      </c>
      <c r="E5899" s="96"/>
      <c r="F5899" s="277" t="s">
        <v>34</v>
      </c>
      <c r="G5899" s="276">
        <f>SUBTOTAL(9,G5862:G5898)</f>
        <v>0</v>
      </c>
    </row>
    <row r="5901" spans="1:7" ht="24" customHeight="1" x14ac:dyDescent="0.2">
      <c r="A5901" s="256" t="s">
        <v>36</v>
      </c>
      <c r="B5901" s="257"/>
      <c r="C5901" s="257"/>
      <c r="D5901" s="257"/>
      <c r="E5901" s="257"/>
      <c r="F5901" s="257"/>
      <c r="G5901" s="258"/>
    </row>
    <row r="5902" spans="1:7" ht="24" customHeight="1" x14ac:dyDescent="0.2">
      <c r="A5902" s="259" t="s">
        <v>601</v>
      </c>
      <c r="B5902" s="84" t="str">
        <f>Comitente</f>
        <v>SUBSECRETARIA DE ARQUITECTURA</v>
      </c>
      <c r="C5902" s="80"/>
      <c r="D5902" s="85"/>
      <c r="E5902" s="85"/>
      <c r="F5902" s="86"/>
      <c r="G5902" s="260"/>
    </row>
    <row r="5903" spans="1:7" ht="24" customHeight="1" x14ac:dyDescent="0.2">
      <c r="A5903" s="259" t="s">
        <v>602</v>
      </c>
      <c r="B5903" s="84">
        <f>Contratista</f>
        <v>0</v>
      </c>
      <c r="C5903" s="81"/>
      <c r="D5903" s="81"/>
      <c r="E5903" s="81"/>
      <c r="F5903" s="87"/>
      <c r="G5903" s="261"/>
    </row>
    <row r="5904" spans="1:7" ht="24" customHeight="1" x14ac:dyDescent="0.2">
      <c r="A5904" s="259" t="s">
        <v>23</v>
      </c>
      <c r="B5904" s="84" t="str">
        <f>Obra</f>
        <v>Creacion Primaria Bº Cruce de los Andes</v>
      </c>
      <c r="C5904" s="81"/>
      <c r="D5904" s="81"/>
      <c r="E5904" s="81"/>
      <c r="F5904" s="87" t="s">
        <v>37</v>
      </c>
      <c r="G5904" s="262">
        <f>Fecha_Base</f>
        <v>0</v>
      </c>
    </row>
    <row r="5905" spans="1:123" ht="24" customHeight="1" x14ac:dyDescent="0.2">
      <c r="A5905" s="263" t="s">
        <v>600</v>
      </c>
      <c r="B5905" s="82" t="str">
        <f>Ubicación</f>
        <v>Pocito</v>
      </c>
      <c r="C5905" s="82"/>
      <c r="D5905" s="88"/>
      <c r="E5905" s="89"/>
      <c r="G5905" s="264"/>
    </row>
    <row r="5906" spans="1:123" ht="24" customHeight="1" x14ac:dyDescent="0.2">
      <c r="A5906" s="263" t="s">
        <v>38</v>
      </c>
      <c r="B5906" s="91">
        <f>IFERROR(VALUE(LEFT(B5907,FIND(".",B5907)-1)),"")</f>
        <v>11</v>
      </c>
      <c r="C5906" s="83" t="str">
        <f>IFERROR(VLOOKUP(B5906,Tabla_CyP,2,FALSE),"")</f>
        <v xml:space="preserve"> INSTALACIÓN ELÉCTRICA</v>
      </c>
      <c r="E5906" s="89"/>
      <c r="G5906" s="264"/>
    </row>
    <row r="5907" spans="1:123" ht="24" customHeight="1" x14ac:dyDescent="0.2">
      <c r="A5907" s="263" t="s">
        <v>24</v>
      </c>
      <c r="B5907" s="92" t="str">
        <f>IFERROR(VLOOKUP(COUNTIF($A$1:A5907,"ANALISIS DE PRECIOS"),Tabla_NumeroItem,2,FALSE),"")</f>
        <v>11.2.39</v>
      </c>
      <c r="C5907" s="83" t="str">
        <f>IFERROR(VLOOKUP(B5907,Tabla_CyP,2,FALSE),"")</f>
        <v>Contactor p 10 KA</v>
      </c>
      <c r="D5907" s="88"/>
      <c r="E5907" s="89"/>
      <c r="F5907" s="87" t="s">
        <v>25</v>
      </c>
      <c r="G5907" s="265" t="str">
        <f>IFERROR(VLOOKUP(B5907,Tabla_CyP,4,FALSE),"")</f>
        <v>Un</v>
      </c>
    </row>
    <row r="5908" spans="1:123" ht="24" customHeight="1" x14ac:dyDescent="0.2">
      <c r="A5908" s="263"/>
      <c r="B5908" s="82"/>
      <c r="D5908" s="88"/>
      <c r="E5908" s="89"/>
      <c r="G5908" s="264"/>
    </row>
    <row r="5909" spans="1:123" ht="24" customHeight="1" x14ac:dyDescent="0.2">
      <c r="A5909" s="450" t="s">
        <v>506</v>
      </c>
      <c r="B5909" s="451"/>
      <c r="C5909" s="448" t="s">
        <v>0</v>
      </c>
      <c r="D5909" s="448" t="s">
        <v>26</v>
      </c>
      <c r="E5909" s="446" t="s">
        <v>27</v>
      </c>
      <c r="F5909" s="444" t="s">
        <v>28</v>
      </c>
      <c r="G5909" s="444" t="s">
        <v>29</v>
      </c>
    </row>
    <row r="5910" spans="1:123" s="88" customFormat="1" ht="24" customHeight="1" x14ac:dyDescent="0.2">
      <c r="A5910" s="93" t="s">
        <v>507</v>
      </c>
      <c r="B5910" s="93" t="s">
        <v>508</v>
      </c>
      <c r="C5910" s="449"/>
      <c r="D5910" s="449"/>
      <c r="E5910" s="447"/>
      <c r="F5910" s="445"/>
      <c r="G5910" s="445"/>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6"/>
      <c r="B5911" s="94"/>
      <c r="C5911" s="132" t="s">
        <v>603</v>
      </c>
      <c r="D5911" s="95"/>
      <c r="E5911" s="96"/>
      <c r="F5911" s="97"/>
      <c r="G5911" s="267"/>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8">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8">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8">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8">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8">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8">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8">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8">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8">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8">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8">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8">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8">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8">
        <f t="shared" si="1775"/>
        <v>0</v>
      </c>
    </row>
    <row r="5926" spans="1:7" ht="24" customHeight="1" x14ac:dyDescent="0.2">
      <c r="A5926" s="269"/>
      <c r="D5926" s="88"/>
      <c r="E5926" s="89"/>
      <c r="F5926" s="255" t="s">
        <v>30</v>
      </c>
      <c r="G5926" s="270">
        <f>SUBTOTAL(9,G5912:G5925)</f>
        <v>0</v>
      </c>
    </row>
    <row r="5927" spans="1:7" ht="24" customHeight="1" x14ac:dyDescent="0.2">
      <c r="A5927" s="269"/>
      <c r="C5927" s="98" t="s">
        <v>604</v>
      </c>
      <c r="D5927" s="88"/>
      <c r="E5927" s="89"/>
      <c r="G5927" s="271"/>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8">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8">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8">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8">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8">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8">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8">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8">
        <f t="shared" si="1780"/>
        <v>0</v>
      </c>
    </row>
    <row r="5936" spans="1:7" ht="24" customHeight="1" x14ac:dyDescent="0.2">
      <c r="A5936" s="269"/>
      <c r="D5936" s="88"/>
      <c r="E5936" s="89"/>
      <c r="F5936" s="255" t="s">
        <v>31</v>
      </c>
      <c r="G5936" s="270">
        <f>SUBTOTAL(9,G5928:G5935)</f>
        <v>0</v>
      </c>
    </row>
    <row r="5937" spans="1:7" ht="24" customHeight="1" x14ac:dyDescent="0.2">
      <c r="A5937" s="269"/>
      <c r="C5937" s="98" t="s">
        <v>605</v>
      </c>
      <c r="D5937" s="88"/>
      <c r="E5937" s="89"/>
      <c r="G5937" s="271"/>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8">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8">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8">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8">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8">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8">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8">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8">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8">
        <f t="shared" si="1785"/>
        <v>0</v>
      </c>
    </row>
    <row r="5947" spans="1:7" ht="24" customHeight="1" x14ac:dyDescent="0.2">
      <c r="A5947" s="272"/>
      <c r="B5947" s="88"/>
      <c r="D5947" s="88"/>
      <c r="E5947" s="89"/>
      <c r="F5947" s="255" t="s">
        <v>32</v>
      </c>
      <c r="G5947" s="270">
        <f>SUBTOTAL(9,G5938:G5946)</f>
        <v>0</v>
      </c>
    </row>
    <row r="5948" spans="1:7" ht="24" customHeight="1" x14ac:dyDescent="0.2">
      <c r="A5948" s="273"/>
      <c r="B5948" s="88"/>
      <c r="D5948" s="88"/>
      <c r="E5948" s="89"/>
      <c r="G5948" s="271"/>
    </row>
    <row r="5949" spans="1:7" ht="24" customHeight="1" x14ac:dyDescent="0.2">
      <c r="A5949" s="274" t="str">
        <f>B5907</f>
        <v>11.2.39</v>
      </c>
      <c r="B5949" s="275" t="str">
        <f>C5907</f>
        <v>Contactor p 10 KA</v>
      </c>
      <c r="C5949" s="95"/>
      <c r="D5949" s="95" t="s">
        <v>33</v>
      </c>
      <c r="E5949" s="96"/>
      <c r="F5949" s="277" t="s">
        <v>34</v>
      </c>
      <c r="G5949" s="276">
        <f>SUBTOTAL(9,G5912:G5948)</f>
        <v>0</v>
      </c>
    </row>
    <row r="5951" spans="1:7" ht="24" customHeight="1" x14ac:dyDescent="0.2">
      <c r="A5951" s="256" t="s">
        <v>36</v>
      </c>
      <c r="B5951" s="257"/>
      <c r="C5951" s="257"/>
      <c r="D5951" s="257"/>
      <c r="E5951" s="257"/>
      <c r="F5951" s="257"/>
      <c r="G5951" s="258"/>
    </row>
    <row r="5952" spans="1:7" ht="24" customHeight="1" x14ac:dyDescent="0.2">
      <c r="A5952" s="259" t="s">
        <v>601</v>
      </c>
      <c r="B5952" s="84" t="str">
        <f>Comitente</f>
        <v>SUBSECRETARIA DE ARQUITECTURA</v>
      </c>
      <c r="C5952" s="80"/>
      <c r="D5952" s="85"/>
      <c r="E5952" s="85"/>
      <c r="F5952" s="86"/>
      <c r="G5952" s="260"/>
    </row>
    <row r="5953" spans="1:123" ht="24" customHeight="1" x14ac:dyDescent="0.2">
      <c r="A5953" s="259" t="s">
        <v>602</v>
      </c>
      <c r="B5953" s="84">
        <f>Contratista</f>
        <v>0</v>
      </c>
      <c r="C5953" s="81"/>
      <c r="D5953" s="81"/>
      <c r="E5953" s="81"/>
      <c r="F5953" s="87"/>
      <c r="G5953" s="261"/>
    </row>
    <row r="5954" spans="1:123" ht="24" customHeight="1" x14ac:dyDescent="0.2">
      <c r="A5954" s="259" t="s">
        <v>23</v>
      </c>
      <c r="B5954" s="84" t="str">
        <f>Obra</f>
        <v>Creacion Primaria Bº Cruce de los Andes</v>
      </c>
      <c r="C5954" s="81"/>
      <c r="D5954" s="81"/>
      <c r="E5954" s="81"/>
      <c r="F5954" s="87" t="s">
        <v>37</v>
      </c>
      <c r="G5954" s="262">
        <f>Fecha_Base</f>
        <v>0</v>
      </c>
    </row>
    <row r="5955" spans="1:123" ht="24" customHeight="1" x14ac:dyDescent="0.2">
      <c r="A5955" s="263" t="s">
        <v>600</v>
      </c>
      <c r="B5955" s="82" t="str">
        <f>Ubicación</f>
        <v>Pocito</v>
      </c>
      <c r="C5955" s="82"/>
      <c r="D5955" s="88"/>
      <c r="E5955" s="89"/>
      <c r="G5955" s="264"/>
    </row>
    <row r="5956" spans="1:123" ht="24" customHeight="1" x14ac:dyDescent="0.2">
      <c r="A5956" s="263" t="s">
        <v>38</v>
      </c>
      <c r="B5956" s="91">
        <f>IFERROR(VALUE(LEFT(B5957,FIND(".",B5957)-1)),"")</f>
        <v>11</v>
      </c>
      <c r="C5956" s="83" t="str">
        <f>IFERROR(VLOOKUP(B5956,Tabla_CyP,2,FALSE),"")</f>
        <v xml:space="preserve"> INSTALACIÓN ELÉCTRICA</v>
      </c>
      <c r="E5956" s="89"/>
      <c r="G5956" s="264"/>
    </row>
    <row r="5957" spans="1:123" ht="24" customHeight="1" x14ac:dyDescent="0.2">
      <c r="A5957" s="263" t="s">
        <v>24</v>
      </c>
      <c r="B5957" s="92" t="str">
        <f>IFERROR(VLOOKUP(COUNTIF($A$1:A5957,"ANALISIS DE PRECIOS"),Tabla_NumeroItem,2,FALSE),"")</f>
        <v>11.2.40</v>
      </c>
      <c r="C5957" s="83" t="str">
        <f>IFERROR(VLOOKUP(B5957,Tabla_CyP,2,FALSE),"")</f>
        <v>llave Selectora p transferencia GE tetrapolar</v>
      </c>
      <c r="D5957" s="88"/>
      <c r="E5957" s="89"/>
      <c r="F5957" s="87" t="s">
        <v>25</v>
      </c>
      <c r="G5957" s="265" t="str">
        <f>IFERROR(VLOOKUP(B5957,Tabla_CyP,4,FALSE),"")</f>
        <v>Un</v>
      </c>
    </row>
    <row r="5958" spans="1:123" ht="24" customHeight="1" x14ac:dyDescent="0.2">
      <c r="A5958" s="263"/>
      <c r="B5958" s="82"/>
      <c r="D5958" s="88"/>
      <c r="E5958" s="89"/>
      <c r="G5958" s="264"/>
    </row>
    <row r="5959" spans="1:123" ht="24" customHeight="1" x14ac:dyDescent="0.2">
      <c r="A5959" s="450" t="s">
        <v>506</v>
      </c>
      <c r="B5959" s="451"/>
      <c r="C5959" s="448" t="s">
        <v>0</v>
      </c>
      <c r="D5959" s="448" t="s">
        <v>26</v>
      </c>
      <c r="E5959" s="446" t="s">
        <v>27</v>
      </c>
      <c r="F5959" s="444" t="s">
        <v>28</v>
      </c>
      <c r="G5959" s="444" t="s">
        <v>29</v>
      </c>
    </row>
    <row r="5960" spans="1:123" s="88" customFormat="1" ht="24" customHeight="1" x14ac:dyDescent="0.2">
      <c r="A5960" s="93" t="s">
        <v>507</v>
      </c>
      <c r="B5960" s="93" t="s">
        <v>508</v>
      </c>
      <c r="C5960" s="449"/>
      <c r="D5960" s="449"/>
      <c r="E5960" s="447"/>
      <c r="F5960" s="445"/>
      <c r="G5960" s="445"/>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6"/>
      <c r="B5961" s="94"/>
      <c r="C5961" s="132" t="s">
        <v>603</v>
      </c>
      <c r="D5961" s="95"/>
      <c r="E5961" s="96"/>
      <c r="F5961" s="97"/>
      <c r="G5961" s="267"/>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8">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8">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8">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8">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8">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8">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8">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8">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8">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8">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8">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8">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8">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8">
        <f t="shared" si="1790"/>
        <v>0</v>
      </c>
    </row>
    <row r="5976" spans="1:7" ht="24" customHeight="1" x14ac:dyDescent="0.2">
      <c r="A5976" s="269"/>
      <c r="D5976" s="88"/>
      <c r="E5976" s="89"/>
      <c r="F5976" s="255" t="s">
        <v>30</v>
      </c>
      <c r="G5976" s="270">
        <f>SUBTOTAL(9,G5962:G5975)</f>
        <v>0</v>
      </c>
    </row>
    <row r="5977" spans="1:7" ht="24" customHeight="1" x14ac:dyDescent="0.2">
      <c r="A5977" s="269"/>
      <c r="C5977" s="98" t="s">
        <v>604</v>
      </c>
      <c r="D5977" s="88"/>
      <c r="E5977" s="89"/>
      <c r="G5977" s="271"/>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8">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8">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8">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8">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8">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8">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8">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8">
        <f t="shared" si="1795"/>
        <v>0</v>
      </c>
    </row>
    <row r="5986" spans="1:7" ht="24" customHeight="1" x14ac:dyDescent="0.2">
      <c r="A5986" s="269"/>
      <c r="D5986" s="88"/>
      <c r="E5986" s="89"/>
      <c r="F5986" s="255" t="s">
        <v>31</v>
      </c>
      <c r="G5986" s="270">
        <f>SUBTOTAL(9,G5978:G5985)</f>
        <v>0</v>
      </c>
    </row>
    <row r="5987" spans="1:7" ht="24" customHeight="1" x14ac:dyDescent="0.2">
      <c r="A5987" s="269"/>
      <c r="C5987" s="98" t="s">
        <v>605</v>
      </c>
      <c r="D5987" s="88"/>
      <c r="E5987" s="89"/>
      <c r="G5987" s="271"/>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8">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8">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8">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8">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8">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8">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8">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8">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8">
        <f t="shared" si="1800"/>
        <v>0</v>
      </c>
    </row>
    <row r="5997" spans="1:7" ht="24" customHeight="1" x14ac:dyDescent="0.2">
      <c r="A5997" s="272"/>
      <c r="B5997" s="88"/>
      <c r="D5997" s="88"/>
      <c r="E5997" s="89"/>
      <c r="F5997" s="255" t="s">
        <v>32</v>
      </c>
      <c r="G5997" s="270">
        <f>SUBTOTAL(9,G5988:G5996)</f>
        <v>0</v>
      </c>
    </row>
    <row r="5998" spans="1:7" ht="24" customHeight="1" x14ac:dyDescent="0.2">
      <c r="A5998" s="273"/>
      <c r="B5998" s="88"/>
      <c r="D5998" s="88"/>
      <c r="E5998" s="89"/>
      <c r="G5998" s="271"/>
    </row>
    <row r="5999" spans="1:7" ht="24" customHeight="1" x14ac:dyDescent="0.2">
      <c r="A5999" s="274" t="str">
        <f>B5957</f>
        <v>11.2.40</v>
      </c>
      <c r="B5999" s="275" t="str">
        <f>C5957</f>
        <v>llave Selectora p transferencia GE tetrapolar</v>
      </c>
      <c r="C5999" s="95"/>
      <c r="D5999" s="95" t="s">
        <v>33</v>
      </c>
      <c r="E5999" s="96"/>
      <c r="F5999" s="277" t="s">
        <v>34</v>
      </c>
      <c r="G5999" s="276">
        <f>SUBTOTAL(9,G5962:G5998)</f>
        <v>0</v>
      </c>
    </row>
    <row r="6001" spans="1:123" ht="24" customHeight="1" x14ac:dyDescent="0.2">
      <c r="A6001" s="256" t="s">
        <v>36</v>
      </c>
      <c r="B6001" s="257"/>
      <c r="C6001" s="257"/>
      <c r="D6001" s="257"/>
      <c r="E6001" s="257"/>
      <c r="F6001" s="257"/>
      <c r="G6001" s="258"/>
    </row>
    <row r="6002" spans="1:123" ht="24" customHeight="1" x14ac:dyDescent="0.2">
      <c r="A6002" s="259" t="s">
        <v>601</v>
      </c>
      <c r="B6002" s="84" t="str">
        <f>Comitente</f>
        <v>SUBSECRETARIA DE ARQUITECTURA</v>
      </c>
      <c r="C6002" s="80"/>
      <c r="D6002" s="85"/>
      <c r="E6002" s="85"/>
      <c r="F6002" s="86"/>
      <c r="G6002" s="260"/>
    </row>
    <row r="6003" spans="1:123" ht="24" customHeight="1" x14ac:dyDescent="0.2">
      <c r="A6003" s="259" t="s">
        <v>602</v>
      </c>
      <c r="B6003" s="84">
        <f>Contratista</f>
        <v>0</v>
      </c>
      <c r="C6003" s="81"/>
      <c r="D6003" s="81"/>
      <c r="E6003" s="81"/>
      <c r="F6003" s="87"/>
      <c r="G6003" s="261"/>
    </row>
    <row r="6004" spans="1:123" ht="24" customHeight="1" x14ac:dyDescent="0.2">
      <c r="A6004" s="259" t="s">
        <v>23</v>
      </c>
      <c r="B6004" s="84" t="str">
        <f>Obra</f>
        <v>Creacion Primaria Bº Cruce de los Andes</v>
      </c>
      <c r="C6004" s="81"/>
      <c r="D6004" s="81"/>
      <c r="E6004" s="81"/>
      <c r="F6004" s="87" t="s">
        <v>37</v>
      </c>
      <c r="G6004" s="262">
        <f>Fecha_Base</f>
        <v>0</v>
      </c>
    </row>
    <row r="6005" spans="1:123" ht="24" customHeight="1" x14ac:dyDescent="0.2">
      <c r="A6005" s="263" t="s">
        <v>600</v>
      </c>
      <c r="B6005" s="82" t="str">
        <f>Ubicación</f>
        <v>Pocito</v>
      </c>
      <c r="C6005" s="82"/>
      <c r="D6005" s="88"/>
      <c r="E6005" s="89"/>
      <c r="G6005" s="264"/>
    </row>
    <row r="6006" spans="1:123" ht="24" customHeight="1" x14ac:dyDescent="0.2">
      <c r="A6006" s="263" t="s">
        <v>38</v>
      </c>
      <c r="B6006" s="91">
        <f>IFERROR(VALUE(LEFT(B6007,FIND(".",B6007)-1)),"")</f>
        <v>11</v>
      </c>
      <c r="C6006" s="83" t="str">
        <f>IFERROR(VLOOKUP(B6006,Tabla_CyP,2,FALSE),"")</f>
        <v xml:space="preserve"> INSTALACIÓN ELÉCTRICA</v>
      </c>
      <c r="E6006" s="89"/>
      <c r="G6006" s="264"/>
    </row>
    <row r="6007" spans="1:123" ht="24" customHeight="1" x14ac:dyDescent="0.2">
      <c r="A6007" s="263" t="s">
        <v>24</v>
      </c>
      <c r="B6007" s="92" t="str">
        <f>IFERROR(VLOOKUP(COUNTIF($A$1:A6007,"ANALISIS DE PRECIOS"),Tabla_NumeroItem,2,FALSE),"")</f>
        <v>11.2.41</v>
      </c>
      <c r="C6007" s="83" t="str">
        <f>IFERROR(VLOOKUP(B6007,Tabla_CyP,2,FALSE),"")</f>
        <v xml:space="preserve">Juego de Barras 200A c. tapa acrilico                        </v>
      </c>
      <c r="D6007" s="88"/>
      <c r="E6007" s="89"/>
      <c r="F6007" s="87" t="s">
        <v>25</v>
      </c>
      <c r="G6007" s="265" t="str">
        <f>IFERROR(VLOOKUP(B6007,Tabla_CyP,4,FALSE),"")</f>
        <v>Un</v>
      </c>
    </row>
    <row r="6008" spans="1:123" ht="24" customHeight="1" x14ac:dyDescent="0.2">
      <c r="A6008" s="263"/>
      <c r="B6008" s="82"/>
      <c r="D6008" s="88"/>
      <c r="E6008" s="89"/>
      <c r="G6008" s="264"/>
    </row>
    <row r="6009" spans="1:123" ht="24" customHeight="1" x14ac:dyDescent="0.2">
      <c r="A6009" s="450" t="s">
        <v>506</v>
      </c>
      <c r="B6009" s="451"/>
      <c r="C6009" s="448" t="s">
        <v>0</v>
      </c>
      <c r="D6009" s="448" t="s">
        <v>26</v>
      </c>
      <c r="E6009" s="446" t="s">
        <v>27</v>
      </c>
      <c r="F6009" s="444" t="s">
        <v>28</v>
      </c>
      <c r="G6009" s="444" t="s">
        <v>29</v>
      </c>
    </row>
    <row r="6010" spans="1:123" s="88" customFormat="1" ht="24" customHeight="1" x14ac:dyDescent="0.2">
      <c r="A6010" s="93" t="s">
        <v>507</v>
      </c>
      <c r="B6010" s="93" t="s">
        <v>508</v>
      </c>
      <c r="C6010" s="449"/>
      <c r="D6010" s="449"/>
      <c r="E6010" s="447"/>
      <c r="F6010" s="445"/>
      <c r="G6010" s="445"/>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6"/>
      <c r="B6011" s="94"/>
      <c r="C6011" s="132" t="s">
        <v>603</v>
      </c>
      <c r="D6011" s="95"/>
      <c r="E6011" s="96"/>
      <c r="F6011" s="97"/>
      <c r="G6011" s="267"/>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8">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8">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8">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8">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8">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8">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8">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8">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8">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8">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8">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8">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8">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8">
        <f t="shared" si="1805"/>
        <v>0</v>
      </c>
    </row>
    <row r="6026" spans="1:7" ht="24" customHeight="1" x14ac:dyDescent="0.2">
      <c r="A6026" s="269"/>
      <c r="D6026" s="88"/>
      <c r="E6026" s="89"/>
      <c r="F6026" s="255" t="s">
        <v>30</v>
      </c>
      <c r="G6026" s="270">
        <f>SUBTOTAL(9,G6012:G6025)</f>
        <v>0</v>
      </c>
    </row>
    <row r="6027" spans="1:7" ht="24" customHeight="1" x14ac:dyDescent="0.2">
      <c r="A6027" s="269"/>
      <c r="C6027" s="98" t="s">
        <v>604</v>
      </c>
      <c r="D6027" s="88"/>
      <c r="E6027" s="89"/>
      <c r="G6027" s="271"/>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8">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8">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8">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8">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8">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8">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8">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8">
        <f t="shared" si="1810"/>
        <v>0</v>
      </c>
    </row>
    <row r="6036" spans="1:7" ht="24" customHeight="1" x14ac:dyDescent="0.2">
      <c r="A6036" s="269"/>
      <c r="D6036" s="88"/>
      <c r="E6036" s="89"/>
      <c r="F6036" s="255" t="s">
        <v>31</v>
      </c>
      <c r="G6036" s="270">
        <f>SUBTOTAL(9,G6028:G6035)</f>
        <v>0</v>
      </c>
    </row>
    <row r="6037" spans="1:7" ht="24" customHeight="1" x14ac:dyDescent="0.2">
      <c r="A6037" s="269"/>
      <c r="C6037" s="98" t="s">
        <v>605</v>
      </c>
      <c r="D6037" s="88"/>
      <c r="E6037" s="89"/>
      <c r="G6037" s="271"/>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8">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8">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8">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8">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8">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8">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8">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8">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8">
        <f t="shared" si="1815"/>
        <v>0</v>
      </c>
    </row>
    <row r="6047" spans="1:7" ht="24" customHeight="1" x14ac:dyDescent="0.2">
      <c r="A6047" s="272"/>
      <c r="B6047" s="88"/>
      <c r="D6047" s="88"/>
      <c r="E6047" s="89"/>
      <c r="F6047" s="255" t="s">
        <v>32</v>
      </c>
      <c r="G6047" s="270">
        <f>SUBTOTAL(9,G6038:G6046)</f>
        <v>0</v>
      </c>
    </row>
    <row r="6048" spans="1:7" ht="24" customHeight="1" x14ac:dyDescent="0.2">
      <c r="A6048" s="273"/>
      <c r="B6048" s="88"/>
      <c r="D6048" s="88"/>
      <c r="E6048" s="89"/>
      <c r="G6048" s="271"/>
    </row>
    <row r="6049" spans="1:123" ht="24" customHeight="1" x14ac:dyDescent="0.2">
      <c r="A6049" s="274" t="str">
        <f>B6007</f>
        <v>11.2.41</v>
      </c>
      <c r="B6049" s="275" t="str">
        <f>C6007</f>
        <v xml:space="preserve">Juego de Barras 200A c. tapa acrilico                        </v>
      </c>
      <c r="C6049" s="95"/>
      <c r="D6049" s="95" t="s">
        <v>33</v>
      </c>
      <c r="E6049" s="96"/>
      <c r="F6049" s="277" t="s">
        <v>34</v>
      </c>
      <c r="G6049" s="276">
        <f>SUBTOTAL(9,G6012:G6048)</f>
        <v>0</v>
      </c>
    </row>
    <row r="6051" spans="1:123" ht="24" customHeight="1" x14ac:dyDescent="0.2">
      <c r="A6051" s="256" t="s">
        <v>36</v>
      </c>
      <c r="B6051" s="257"/>
      <c r="C6051" s="257"/>
      <c r="D6051" s="257"/>
      <c r="E6051" s="257"/>
      <c r="F6051" s="257"/>
      <c r="G6051" s="258"/>
    </row>
    <row r="6052" spans="1:123" ht="24" customHeight="1" x14ac:dyDescent="0.2">
      <c r="A6052" s="259" t="s">
        <v>601</v>
      </c>
      <c r="B6052" s="84" t="str">
        <f>Comitente</f>
        <v>SUBSECRETARIA DE ARQUITECTURA</v>
      </c>
      <c r="C6052" s="80"/>
      <c r="D6052" s="85"/>
      <c r="E6052" s="85"/>
      <c r="F6052" s="86"/>
      <c r="G6052" s="260"/>
    </row>
    <row r="6053" spans="1:123" ht="24" customHeight="1" x14ac:dyDescent="0.2">
      <c r="A6053" s="259" t="s">
        <v>602</v>
      </c>
      <c r="B6053" s="84">
        <f>Contratista</f>
        <v>0</v>
      </c>
      <c r="C6053" s="81"/>
      <c r="D6053" s="81"/>
      <c r="E6053" s="81"/>
      <c r="F6053" s="87"/>
      <c r="G6053" s="261"/>
    </row>
    <row r="6054" spans="1:123" ht="24" customHeight="1" x14ac:dyDescent="0.2">
      <c r="A6054" s="259" t="s">
        <v>23</v>
      </c>
      <c r="B6054" s="84" t="str">
        <f>Obra</f>
        <v>Creacion Primaria Bº Cruce de los Andes</v>
      </c>
      <c r="C6054" s="81"/>
      <c r="D6054" s="81"/>
      <c r="E6054" s="81"/>
      <c r="F6054" s="87" t="s">
        <v>37</v>
      </c>
      <c r="G6054" s="262">
        <f>Fecha_Base</f>
        <v>0</v>
      </c>
    </row>
    <row r="6055" spans="1:123" ht="24" customHeight="1" x14ac:dyDescent="0.2">
      <c r="A6055" s="263" t="s">
        <v>600</v>
      </c>
      <c r="B6055" s="82" t="str">
        <f>Ubicación</f>
        <v>Pocito</v>
      </c>
      <c r="C6055" s="82"/>
      <c r="D6055" s="88"/>
      <c r="E6055" s="89"/>
      <c r="G6055" s="264"/>
    </row>
    <row r="6056" spans="1:123" ht="24" customHeight="1" x14ac:dyDescent="0.2">
      <c r="A6056" s="263" t="s">
        <v>38</v>
      </c>
      <c r="B6056" s="91">
        <f>IFERROR(VALUE(LEFT(B6057,FIND(".",B6057)-1)),"")</f>
        <v>11</v>
      </c>
      <c r="C6056" s="83" t="str">
        <f>IFERROR(VLOOKUP(B6056,Tabla_CyP,2,FALSE),"")</f>
        <v xml:space="preserve"> INSTALACIÓN ELÉCTRICA</v>
      </c>
      <c r="E6056" s="89"/>
      <c r="G6056" s="264"/>
    </row>
    <row r="6057" spans="1:123" ht="24" customHeight="1" x14ac:dyDescent="0.2">
      <c r="A6057" s="263" t="s">
        <v>24</v>
      </c>
      <c r="B6057" s="92" t="str">
        <f>IFERROR(VLOOKUP(COUNTIF($A$1:A6057,"ANALISIS DE PRECIOS"),Tabla_NumeroItem,2,FALSE),"")</f>
        <v>11.2.42</v>
      </c>
      <c r="C6057" s="83" t="str">
        <f>IFERROR(VLOOKUP(B6057,Tabla_CyP,2,FALSE),"")</f>
        <v>Cámara de HºA</v>
      </c>
      <c r="D6057" s="88"/>
      <c r="E6057" s="89"/>
      <c r="F6057" s="87" t="s">
        <v>25</v>
      </c>
      <c r="G6057" s="265" t="str">
        <f>IFERROR(VLOOKUP(B6057,Tabla_CyP,4,FALSE),"")</f>
        <v>Un</v>
      </c>
    </row>
    <row r="6058" spans="1:123" ht="24" customHeight="1" x14ac:dyDescent="0.2">
      <c r="A6058" s="263"/>
      <c r="B6058" s="82"/>
      <c r="D6058" s="88"/>
      <c r="E6058" s="89"/>
      <c r="G6058" s="264"/>
    </row>
    <row r="6059" spans="1:123" ht="24" customHeight="1" x14ac:dyDescent="0.2">
      <c r="A6059" s="450" t="s">
        <v>506</v>
      </c>
      <c r="B6059" s="451"/>
      <c r="C6059" s="448" t="s">
        <v>0</v>
      </c>
      <c r="D6059" s="448" t="s">
        <v>26</v>
      </c>
      <c r="E6059" s="446" t="s">
        <v>27</v>
      </c>
      <c r="F6059" s="444" t="s">
        <v>28</v>
      </c>
      <c r="G6059" s="444" t="s">
        <v>29</v>
      </c>
    </row>
    <row r="6060" spans="1:123" s="88" customFormat="1" ht="24" customHeight="1" x14ac:dyDescent="0.2">
      <c r="A6060" s="93" t="s">
        <v>507</v>
      </c>
      <c r="B6060" s="93" t="s">
        <v>508</v>
      </c>
      <c r="C6060" s="449"/>
      <c r="D6060" s="449"/>
      <c r="E6060" s="447"/>
      <c r="F6060" s="445"/>
      <c r="G6060" s="445"/>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6"/>
      <c r="B6061" s="94"/>
      <c r="C6061" s="132" t="s">
        <v>603</v>
      </c>
      <c r="D6061" s="95"/>
      <c r="E6061" s="96"/>
      <c r="F6061" s="97"/>
      <c r="G6061" s="267"/>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8">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8">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8">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8">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8">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8">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8">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8">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8">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8">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8">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8">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8">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8">
        <f t="shared" si="1820"/>
        <v>0</v>
      </c>
    </row>
    <row r="6076" spans="1:7" ht="24" customHeight="1" x14ac:dyDescent="0.2">
      <c r="A6076" s="269"/>
      <c r="D6076" s="88"/>
      <c r="E6076" s="89"/>
      <c r="F6076" s="255" t="s">
        <v>30</v>
      </c>
      <c r="G6076" s="270">
        <f>SUBTOTAL(9,G6062:G6075)</f>
        <v>0</v>
      </c>
    </row>
    <row r="6077" spans="1:7" ht="24" customHeight="1" x14ac:dyDescent="0.2">
      <c r="A6077" s="269"/>
      <c r="C6077" s="98" t="s">
        <v>604</v>
      </c>
      <c r="D6077" s="88"/>
      <c r="E6077" s="89"/>
      <c r="G6077" s="271"/>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8">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8">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8">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8">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8">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8">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8">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8">
        <f t="shared" si="1825"/>
        <v>0</v>
      </c>
    </row>
    <row r="6086" spans="1:7" ht="24" customHeight="1" x14ac:dyDescent="0.2">
      <c r="A6086" s="269"/>
      <c r="D6086" s="88"/>
      <c r="E6086" s="89"/>
      <c r="F6086" s="255" t="s">
        <v>31</v>
      </c>
      <c r="G6086" s="270">
        <f>SUBTOTAL(9,G6078:G6085)</f>
        <v>0</v>
      </c>
    </row>
    <row r="6087" spans="1:7" ht="24" customHeight="1" x14ac:dyDescent="0.2">
      <c r="A6087" s="269"/>
      <c r="C6087" s="98" t="s">
        <v>605</v>
      </c>
      <c r="D6087" s="88"/>
      <c r="E6087" s="89"/>
      <c r="G6087" s="271"/>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8">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8">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8">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8">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8">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8">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8">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8">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8">
        <f t="shared" si="1830"/>
        <v>0</v>
      </c>
    </row>
    <row r="6097" spans="1:123" ht="24" customHeight="1" x14ac:dyDescent="0.2">
      <c r="A6097" s="272"/>
      <c r="B6097" s="88"/>
      <c r="D6097" s="88"/>
      <c r="E6097" s="89"/>
      <c r="F6097" s="255" t="s">
        <v>32</v>
      </c>
      <c r="G6097" s="270">
        <f>SUBTOTAL(9,G6088:G6096)</f>
        <v>0</v>
      </c>
    </row>
    <row r="6098" spans="1:123" ht="24" customHeight="1" x14ac:dyDescent="0.2">
      <c r="A6098" s="273"/>
      <c r="B6098" s="88"/>
      <c r="D6098" s="88"/>
      <c r="E6098" s="89"/>
      <c r="G6098" s="271"/>
    </row>
    <row r="6099" spans="1:123" ht="24" customHeight="1" x14ac:dyDescent="0.2">
      <c r="A6099" s="274" t="str">
        <f>B6057</f>
        <v>11.2.42</v>
      </c>
      <c r="B6099" s="275" t="str">
        <f>C6057</f>
        <v>Cámara de HºA</v>
      </c>
      <c r="C6099" s="95"/>
      <c r="D6099" s="95" t="s">
        <v>33</v>
      </c>
      <c r="E6099" s="96"/>
      <c r="F6099" s="277" t="s">
        <v>34</v>
      </c>
      <c r="G6099" s="276">
        <f>SUBTOTAL(9,G6062:G6098)</f>
        <v>0</v>
      </c>
    </row>
    <row r="6101" spans="1:123" ht="24" customHeight="1" x14ac:dyDescent="0.2">
      <c r="A6101" s="256" t="s">
        <v>36</v>
      </c>
      <c r="B6101" s="257"/>
      <c r="C6101" s="257"/>
      <c r="D6101" s="257"/>
      <c r="E6101" s="257"/>
      <c r="F6101" s="257"/>
      <c r="G6101" s="258"/>
    </row>
    <row r="6102" spans="1:123" ht="24" customHeight="1" x14ac:dyDescent="0.2">
      <c r="A6102" s="259" t="s">
        <v>601</v>
      </c>
      <c r="B6102" s="84" t="str">
        <f>Comitente</f>
        <v>SUBSECRETARIA DE ARQUITECTURA</v>
      </c>
      <c r="C6102" s="80"/>
      <c r="D6102" s="85"/>
      <c r="E6102" s="85"/>
      <c r="F6102" s="86"/>
      <c r="G6102" s="260"/>
    </row>
    <row r="6103" spans="1:123" ht="24" customHeight="1" x14ac:dyDescent="0.2">
      <c r="A6103" s="259" t="s">
        <v>602</v>
      </c>
      <c r="B6103" s="84">
        <f>Contratista</f>
        <v>0</v>
      </c>
      <c r="C6103" s="81"/>
      <c r="D6103" s="81"/>
      <c r="E6103" s="81"/>
      <c r="F6103" s="87"/>
      <c r="G6103" s="261"/>
    </row>
    <row r="6104" spans="1:123" ht="24" customHeight="1" x14ac:dyDescent="0.2">
      <c r="A6104" s="259" t="s">
        <v>23</v>
      </c>
      <c r="B6104" s="84" t="str">
        <f>Obra</f>
        <v>Creacion Primaria Bº Cruce de los Andes</v>
      </c>
      <c r="C6104" s="81"/>
      <c r="D6104" s="81"/>
      <c r="E6104" s="81"/>
      <c r="F6104" s="87" t="s">
        <v>37</v>
      </c>
      <c r="G6104" s="262">
        <f>Fecha_Base</f>
        <v>0</v>
      </c>
    </row>
    <row r="6105" spans="1:123" ht="24" customHeight="1" x14ac:dyDescent="0.2">
      <c r="A6105" s="263" t="s">
        <v>600</v>
      </c>
      <c r="B6105" s="82" t="str">
        <f>Ubicación</f>
        <v>Pocito</v>
      </c>
      <c r="C6105" s="82"/>
      <c r="D6105" s="88"/>
      <c r="E6105" s="89"/>
      <c r="G6105" s="264"/>
    </row>
    <row r="6106" spans="1:123" ht="24" customHeight="1" x14ac:dyDescent="0.2">
      <c r="A6106" s="263" t="s">
        <v>38</v>
      </c>
      <c r="B6106" s="91">
        <f>IFERROR(VALUE(LEFT(B6107,FIND(".",B6107)-1)),"")</f>
        <v>11</v>
      </c>
      <c r="C6106" s="83" t="str">
        <f>IFERROR(VLOOKUP(B6106,Tabla_CyP,2,FALSE),"")</f>
        <v xml:space="preserve"> INSTALACIÓN ELÉCTRICA</v>
      </c>
      <c r="E6106" s="89"/>
      <c r="G6106" s="264"/>
    </row>
    <row r="6107" spans="1:123" ht="24" customHeight="1" x14ac:dyDescent="0.2">
      <c r="A6107" s="263" t="s">
        <v>24</v>
      </c>
      <c r="B6107" s="92" t="str">
        <f>IFERROR(VLOOKUP(COUNTIF($A$1:A6107,"ANALISIS DE PRECIOS"),Tabla_NumeroItem,2,FALSE),"")</f>
        <v>11.3.1</v>
      </c>
      <c r="C6107" s="83" t="str">
        <f>IFERROR(VLOOKUP(B6107,Tabla_CyP,2,FALSE),"")</f>
        <v>Rack XL con 4 montantes de 19" 600x500x600mm</v>
      </c>
      <c r="D6107" s="88"/>
      <c r="E6107" s="89"/>
      <c r="F6107" s="87" t="s">
        <v>25</v>
      </c>
      <c r="G6107" s="265" t="str">
        <f>IFERROR(VLOOKUP(B6107,Tabla_CyP,4,FALSE),"")</f>
        <v>Un.</v>
      </c>
    </row>
    <row r="6108" spans="1:123" ht="24" customHeight="1" x14ac:dyDescent="0.2">
      <c r="A6108" s="263"/>
      <c r="B6108" s="82"/>
      <c r="D6108" s="88"/>
      <c r="E6108" s="89"/>
      <c r="G6108" s="264"/>
    </row>
    <row r="6109" spans="1:123" ht="24" customHeight="1" x14ac:dyDescent="0.2">
      <c r="A6109" s="450" t="s">
        <v>506</v>
      </c>
      <c r="B6109" s="451"/>
      <c r="C6109" s="448" t="s">
        <v>0</v>
      </c>
      <c r="D6109" s="448" t="s">
        <v>26</v>
      </c>
      <c r="E6109" s="446" t="s">
        <v>27</v>
      </c>
      <c r="F6109" s="444" t="s">
        <v>28</v>
      </c>
      <c r="G6109" s="444" t="s">
        <v>29</v>
      </c>
    </row>
    <row r="6110" spans="1:123" s="88" customFormat="1" ht="24" customHeight="1" x14ac:dyDescent="0.2">
      <c r="A6110" s="93" t="s">
        <v>507</v>
      </c>
      <c r="B6110" s="93" t="s">
        <v>508</v>
      </c>
      <c r="C6110" s="449"/>
      <c r="D6110" s="449"/>
      <c r="E6110" s="447"/>
      <c r="F6110" s="445"/>
      <c r="G6110" s="445"/>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6"/>
      <c r="B6111" s="94"/>
      <c r="C6111" s="132" t="s">
        <v>603</v>
      </c>
      <c r="D6111" s="95"/>
      <c r="E6111" s="96"/>
      <c r="F6111" s="97"/>
      <c r="G6111" s="267"/>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8">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8">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8">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8">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8">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8">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8">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8">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8">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8">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8">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8">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8">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8">
        <f t="shared" si="1835"/>
        <v>0</v>
      </c>
    </row>
    <row r="6126" spans="1:7" ht="24" customHeight="1" x14ac:dyDescent="0.2">
      <c r="A6126" s="269"/>
      <c r="D6126" s="88"/>
      <c r="E6126" s="89"/>
      <c r="F6126" s="255" t="s">
        <v>30</v>
      </c>
      <c r="G6126" s="270">
        <f>SUBTOTAL(9,G6112:G6125)</f>
        <v>0</v>
      </c>
    </row>
    <row r="6127" spans="1:7" ht="24" customHeight="1" x14ac:dyDescent="0.2">
      <c r="A6127" s="269"/>
      <c r="C6127" s="98" t="s">
        <v>604</v>
      </c>
      <c r="D6127" s="88"/>
      <c r="E6127" s="89"/>
      <c r="G6127" s="271"/>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8">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8">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8">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8">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8">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8">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8">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8">
        <f t="shared" si="1840"/>
        <v>0</v>
      </c>
    </row>
    <row r="6136" spans="1:7" ht="24" customHeight="1" x14ac:dyDescent="0.2">
      <c r="A6136" s="269"/>
      <c r="D6136" s="88"/>
      <c r="E6136" s="89"/>
      <c r="F6136" s="255" t="s">
        <v>31</v>
      </c>
      <c r="G6136" s="270">
        <f>SUBTOTAL(9,G6128:G6135)</f>
        <v>0</v>
      </c>
    </row>
    <row r="6137" spans="1:7" ht="24" customHeight="1" x14ac:dyDescent="0.2">
      <c r="A6137" s="269"/>
      <c r="C6137" s="98" t="s">
        <v>605</v>
      </c>
      <c r="D6137" s="88"/>
      <c r="E6137" s="89"/>
      <c r="G6137" s="271"/>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8">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8">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8">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8">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8">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8">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8">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8">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8">
        <f t="shared" si="1845"/>
        <v>0</v>
      </c>
    </row>
    <row r="6147" spans="1:123" ht="24" customHeight="1" x14ac:dyDescent="0.2">
      <c r="A6147" s="272"/>
      <c r="B6147" s="88"/>
      <c r="D6147" s="88"/>
      <c r="E6147" s="89"/>
      <c r="F6147" s="255" t="s">
        <v>32</v>
      </c>
      <c r="G6147" s="270">
        <f>SUBTOTAL(9,G6138:G6146)</f>
        <v>0</v>
      </c>
    </row>
    <row r="6148" spans="1:123" ht="24" customHeight="1" x14ac:dyDescent="0.2">
      <c r="A6148" s="273"/>
      <c r="B6148" s="88"/>
      <c r="D6148" s="88"/>
      <c r="E6148" s="89"/>
      <c r="G6148" s="271"/>
    </row>
    <row r="6149" spans="1:123" ht="24" customHeight="1" x14ac:dyDescent="0.2">
      <c r="A6149" s="274" t="str">
        <f>B6107</f>
        <v>11.3.1</v>
      </c>
      <c r="B6149" s="275" t="str">
        <f>C6107</f>
        <v>Rack XL con 4 montantes de 19" 600x500x600mm</v>
      </c>
      <c r="C6149" s="95"/>
      <c r="D6149" s="95" t="s">
        <v>33</v>
      </c>
      <c r="E6149" s="96"/>
      <c r="F6149" s="277" t="s">
        <v>34</v>
      </c>
      <c r="G6149" s="276">
        <f>SUBTOTAL(9,G6112:G6148)</f>
        <v>0</v>
      </c>
    </row>
    <row r="6151" spans="1:123" ht="24" customHeight="1" x14ac:dyDescent="0.2">
      <c r="A6151" s="256" t="s">
        <v>36</v>
      </c>
      <c r="B6151" s="257"/>
      <c r="C6151" s="257"/>
      <c r="D6151" s="257"/>
      <c r="E6151" s="257"/>
      <c r="F6151" s="257"/>
      <c r="G6151" s="258"/>
    </row>
    <row r="6152" spans="1:123" ht="24" customHeight="1" x14ac:dyDescent="0.2">
      <c r="A6152" s="259" t="s">
        <v>601</v>
      </c>
      <c r="B6152" s="84" t="str">
        <f>Comitente</f>
        <v>SUBSECRETARIA DE ARQUITECTURA</v>
      </c>
      <c r="C6152" s="80"/>
      <c r="D6152" s="85"/>
      <c r="E6152" s="85"/>
      <c r="F6152" s="86"/>
      <c r="G6152" s="260"/>
    </row>
    <row r="6153" spans="1:123" ht="24" customHeight="1" x14ac:dyDescent="0.2">
      <c r="A6153" s="259" t="s">
        <v>602</v>
      </c>
      <c r="B6153" s="84">
        <f>Contratista</f>
        <v>0</v>
      </c>
      <c r="C6153" s="81"/>
      <c r="D6153" s="81"/>
      <c r="E6153" s="81"/>
      <c r="F6153" s="87"/>
      <c r="G6153" s="261"/>
    </row>
    <row r="6154" spans="1:123" ht="24" customHeight="1" x14ac:dyDescent="0.2">
      <c r="A6154" s="259" t="s">
        <v>23</v>
      </c>
      <c r="B6154" s="84" t="str">
        <f>Obra</f>
        <v>Creacion Primaria Bº Cruce de los Andes</v>
      </c>
      <c r="C6154" s="81"/>
      <c r="D6154" s="81"/>
      <c r="E6154" s="81"/>
      <c r="F6154" s="87" t="s">
        <v>37</v>
      </c>
      <c r="G6154" s="262">
        <f>Fecha_Base</f>
        <v>0</v>
      </c>
    </row>
    <row r="6155" spans="1:123" ht="24" customHeight="1" x14ac:dyDescent="0.2">
      <c r="A6155" s="263" t="s">
        <v>600</v>
      </c>
      <c r="B6155" s="82" t="str">
        <f>Ubicación</f>
        <v>Pocito</v>
      </c>
      <c r="C6155" s="82"/>
      <c r="D6155" s="88"/>
      <c r="E6155" s="89"/>
      <c r="G6155" s="264"/>
    </row>
    <row r="6156" spans="1:123" ht="24" customHeight="1" x14ac:dyDescent="0.2">
      <c r="A6156" s="263" t="s">
        <v>38</v>
      </c>
      <c r="B6156" s="91">
        <f>IFERROR(VALUE(LEFT(B6157,FIND(".",B6157)-1)),"")</f>
        <v>11</v>
      </c>
      <c r="C6156" s="83" t="str">
        <f>IFERROR(VLOOKUP(B6156,Tabla_CyP,2,FALSE),"")</f>
        <v xml:space="preserve"> INSTALACIÓN ELÉCTRICA</v>
      </c>
      <c r="E6156" s="89"/>
      <c r="G6156" s="264"/>
    </row>
    <row r="6157" spans="1:123" ht="24" customHeight="1" x14ac:dyDescent="0.2">
      <c r="A6157" s="263" t="s">
        <v>24</v>
      </c>
      <c r="B6157" s="92" t="str">
        <f>IFERROR(VLOOKUP(COUNTIF($A$1:A6157,"ANALISIS DE PRECIOS"),Tabla_NumeroItem,2,FALSE),"")</f>
        <v>11.3.2</v>
      </c>
      <c r="C6157" s="83" t="str">
        <f>IFERROR(VLOOKUP(B6157,Tabla_CyP,2,FALSE),"")</f>
        <v>Patch Pannel 19" con 24 tomas RJ45 de 8 contactos</v>
      </c>
      <c r="D6157" s="88"/>
      <c r="E6157" s="89"/>
      <c r="F6157" s="87" t="s">
        <v>25</v>
      </c>
      <c r="G6157" s="265" t="str">
        <f>IFERROR(VLOOKUP(B6157,Tabla_CyP,4,FALSE),"")</f>
        <v>Un.</v>
      </c>
    </row>
    <row r="6158" spans="1:123" ht="24" customHeight="1" x14ac:dyDescent="0.2">
      <c r="A6158" s="263"/>
      <c r="B6158" s="82"/>
      <c r="D6158" s="88"/>
      <c r="E6158" s="89"/>
      <c r="G6158" s="264"/>
    </row>
    <row r="6159" spans="1:123" ht="24" customHeight="1" x14ac:dyDescent="0.2">
      <c r="A6159" s="450" t="s">
        <v>506</v>
      </c>
      <c r="B6159" s="451"/>
      <c r="C6159" s="448" t="s">
        <v>0</v>
      </c>
      <c r="D6159" s="448" t="s">
        <v>26</v>
      </c>
      <c r="E6159" s="446" t="s">
        <v>27</v>
      </c>
      <c r="F6159" s="444" t="s">
        <v>28</v>
      </c>
      <c r="G6159" s="444" t="s">
        <v>29</v>
      </c>
    </row>
    <row r="6160" spans="1:123" s="88" customFormat="1" ht="24" customHeight="1" x14ac:dyDescent="0.2">
      <c r="A6160" s="93" t="s">
        <v>507</v>
      </c>
      <c r="B6160" s="93" t="s">
        <v>508</v>
      </c>
      <c r="C6160" s="449"/>
      <c r="D6160" s="449"/>
      <c r="E6160" s="447"/>
      <c r="F6160" s="445"/>
      <c r="G6160" s="445"/>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6"/>
      <c r="B6161" s="94"/>
      <c r="C6161" s="132" t="s">
        <v>603</v>
      </c>
      <c r="D6161" s="95"/>
      <c r="E6161" s="96"/>
      <c r="F6161" s="97"/>
      <c r="G6161" s="267"/>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8">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8">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8">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8">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8">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8">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8">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8">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8">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8">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8">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8">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8">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8">
        <f t="shared" si="1850"/>
        <v>0</v>
      </c>
    </row>
    <row r="6176" spans="1:7" ht="24" customHeight="1" x14ac:dyDescent="0.2">
      <c r="A6176" s="269"/>
      <c r="D6176" s="88"/>
      <c r="E6176" s="89"/>
      <c r="F6176" s="255" t="s">
        <v>30</v>
      </c>
      <c r="G6176" s="270">
        <f>SUBTOTAL(9,G6162:G6175)</f>
        <v>0</v>
      </c>
    </row>
    <row r="6177" spans="1:7" ht="24" customHeight="1" x14ac:dyDescent="0.2">
      <c r="A6177" s="269"/>
      <c r="C6177" s="98" t="s">
        <v>604</v>
      </c>
      <c r="D6177" s="88"/>
      <c r="E6177" s="89"/>
      <c r="G6177" s="271"/>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8">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8">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8">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8">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8">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8">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8">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8">
        <f t="shared" si="1855"/>
        <v>0</v>
      </c>
    </row>
    <row r="6186" spans="1:7" ht="24" customHeight="1" x14ac:dyDescent="0.2">
      <c r="A6186" s="269"/>
      <c r="D6186" s="88"/>
      <c r="E6186" s="89"/>
      <c r="F6186" s="255" t="s">
        <v>31</v>
      </c>
      <c r="G6186" s="270">
        <f>SUBTOTAL(9,G6178:G6185)</f>
        <v>0</v>
      </c>
    </row>
    <row r="6187" spans="1:7" ht="24" customHeight="1" x14ac:dyDescent="0.2">
      <c r="A6187" s="269"/>
      <c r="C6187" s="98" t="s">
        <v>605</v>
      </c>
      <c r="D6187" s="88"/>
      <c r="E6187" s="89"/>
      <c r="G6187" s="271"/>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8">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8">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8">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8">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8">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8">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8">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8">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8">
        <f t="shared" si="1860"/>
        <v>0</v>
      </c>
    </row>
    <row r="6197" spans="1:7" ht="24" customHeight="1" x14ac:dyDescent="0.2">
      <c r="A6197" s="272"/>
      <c r="B6197" s="88"/>
      <c r="D6197" s="88"/>
      <c r="E6197" s="89"/>
      <c r="F6197" s="255" t="s">
        <v>32</v>
      </c>
      <c r="G6197" s="270">
        <f>SUBTOTAL(9,G6188:G6196)</f>
        <v>0</v>
      </c>
    </row>
    <row r="6198" spans="1:7" ht="24" customHeight="1" x14ac:dyDescent="0.2">
      <c r="A6198" s="273"/>
      <c r="B6198" s="88"/>
      <c r="D6198" s="88"/>
      <c r="E6198" s="89"/>
      <c r="G6198" s="271"/>
    </row>
    <row r="6199" spans="1:7" ht="24" customHeight="1" x14ac:dyDescent="0.2">
      <c r="A6199" s="274" t="str">
        <f>B6157</f>
        <v>11.3.2</v>
      </c>
      <c r="B6199" s="275" t="str">
        <f>C6157</f>
        <v>Patch Pannel 19" con 24 tomas RJ45 de 8 contactos</v>
      </c>
      <c r="C6199" s="95"/>
      <c r="D6199" s="95" t="s">
        <v>33</v>
      </c>
      <c r="E6199" s="96"/>
      <c r="F6199" s="277" t="s">
        <v>34</v>
      </c>
      <c r="G6199" s="276">
        <f>SUBTOTAL(9,G6162:G6198)</f>
        <v>0</v>
      </c>
    </row>
    <row r="6201" spans="1:7" ht="24" customHeight="1" x14ac:dyDescent="0.2">
      <c r="A6201" s="256" t="s">
        <v>36</v>
      </c>
      <c r="B6201" s="257"/>
      <c r="C6201" s="257"/>
      <c r="D6201" s="257"/>
      <c r="E6201" s="257"/>
      <c r="F6201" s="257"/>
      <c r="G6201" s="258"/>
    </row>
    <row r="6202" spans="1:7" ht="24" customHeight="1" x14ac:dyDescent="0.2">
      <c r="A6202" s="259" t="s">
        <v>601</v>
      </c>
      <c r="B6202" s="84" t="str">
        <f>Comitente</f>
        <v>SUBSECRETARIA DE ARQUITECTURA</v>
      </c>
      <c r="C6202" s="80"/>
      <c r="D6202" s="85"/>
      <c r="E6202" s="85"/>
      <c r="F6202" s="86"/>
      <c r="G6202" s="260"/>
    </row>
    <row r="6203" spans="1:7" ht="24" customHeight="1" x14ac:dyDescent="0.2">
      <c r="A6203" s="259" t="s">
        <v>602</v>
      </c>
      <c r="B6203" s="84">
        <f>Contratista</f>
        <v>0</v>
      </c>
      <c r="C6203" s="81"/>
      <c r="D6203" s="81"/>
      <c r="E6203" s="81"/>
      <c r="F6203" s="87"/>
      <c r="G6203" s="261"/>
    </row>
    <row r="6204" spans="1:7" ht="24" customHeight="1" x14ac:dyDescent="0.2">
      <c r="A6204" s="259" t="s">
        <v>23</v>
      </c>
      <c r="B6204" s="84" t="str">
        <f>Obra</f>
        <v>Creacion Primaria Bº Cruce de los Andes</v>
      </c>
      <c r="C6204" s="81"/>
      <c r="D6204" s="81"/>
      <c r="E6204" s="81"/>
      <c r="F6204" s="87" t="s">
        <v>37</v>
      </c>
      <c r="G6204" s="262">
        <f>Fecha_Base</f>
        <v>0</v>
      </c>
    </row>
    <row r="6205" spans="1:7" ht="24" customHeight="1" x14ac:dyDescent="0.2">
      <c r="A6205" s="263" t="s">
        <v>600</v>
      </c>
      <c r="B6205" s="82" t="str">
        <f>Ubicación</f>
        <v>Pocito</v>
      </c>
      <c r="C6205" s="82"/>
      <c r="D6205" s="88"/>
      <c r="E6205" s="89"/>
      <c r="G6205" s="264"/>
    </row>
    <row r="6206" spans="1:7" ht="24" customHeight="1" x14ac:dyDescent="0.2">
      <c r="A6206" s="263" t="s">
        <v>38</v>
      </c>
      <c r="B6206" s="91">
        <f>IFERROR(VALUE(LEFT(B6207,FIND(".",B6207)-1)),"")</f>
        <v>11</v>
      </c>
      <c r="C6206" s="83" t="str">
        <f>IFERROR(VLOOKUP(B6206,Tabla_CyP,2,FALSE),"")</f>
        <v xml:space="preserve"> INSTALACIÓN ELÉCTRICA</v>
      </c>
      <c r="E6206" s="89"/>
      <c r="G6206" s="264"/>
    </row>
    <row r="6207" spans="1:7" ht="24" customHeight="1" x14ac:dyDescent="0.2">
      <c r="A6207" s="263" t="s">
        <v>24</v>
      </c>
      <c r="B6207" s="92" t="str">
        <f>IFERROR(VLOOKUP(COUNTIF($A$1:A6207,"ANALISIS DE PRECIOS"),Tabla_NumeroItem,2,FALSE),"")</f>
        <v>11.3.3</v>
      </c>
      <c r="C6207" s="83" t="str">
        <f>IFERROR(VLOOKUP(B6207,Tabla_CyP,2,FALSE),"")</f>
        <v>Patch Cord de 3m c/u  con 2 conect. RJ45 de 8 contac.</v>
      </c>
      <c r="D6207" s="88"/>
      <c r="E6207" s="89"/>
      <c r="F6207" s="87" t="s">
        <v>25</v>
      </c>
      <c r="G6207" s="265" t="str">
        <f>IFERROR(VLOOKUP(B6207,Tabla_CyP,4,FALSE),"")</f>
        <v>Un.</v>
      </c>
    </row>
    <row r="6208" spans="1:7" ht="24" customHeight="1" x14ac:dyDescent="0.2">
      <c r="A6208" s="263"/>
      <c r="B6208" s="82"/>
      <c r="D6208" s="88"/>
      <c r="E6208" s="89"/>
      <c r="G6208" s="264"/>
    </row>
    <row r="6209" spans="1:123" ht="24" customHeight="1" x14ac:dyDescent="0.2">
      <c r="A6209" s="450" t="s">
        <v>506</v>
      </c>
      <c r="B6209" s="451"/>
      <c r="C6209" s="448" t="s">
        <v>0</v>
      </c>
      <c r="D6209" s="448" t="s">
        <v>26</v>
      </c>
      <c r="E6209" s="446" t="s">
        <v>27</v>
      </c>
      <c r="F6209" s="444" t="s">
        <v>28</v>
      </c>
      <c r="G6209" s="444" t="s">
        <v>29</v>
      </c>
    </row>
    <row r="6210" spans="1:123" s="88" customFormat="1" ht="24" customHeight="1" x14ac:dyDescent="0.2">
      <c r="A6210" s="93" t="s">
        <v>507</v>
      </c>
      <c r="B6210" s="93" t="s">
        <v>508</v>
      </c>
      <c r="C6210" s="449"/>
      <c r="D6210" s="449"/>
      <c r="E6210" s="447"/>
      <c r="F6210" s="445"/>
      <c r="G6210" s="445"/>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6"/>
      <c r="B6211" s="94"/>
      <c r="C6211" s="132" t="s">
        <v>603</v>
      </c>
      <c r="D6211" s="95"/>
      <c r="E6211" s="96"/>
      <c r="F6211" s="97"/>
      <c r="G6211" s="267"/>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8">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8">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8">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8">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8">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8">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8">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8">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8">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8">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8">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8">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8">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8">
        <f t="shared" si="1865"/>
        <v>0</v>
      </c>
    </row>
    <row r="6226" spans="1:7" ht="24" customHeight="1" x14ac:dyDescent="0.2">
      <c r="A6226" s="269"/>
      <c r="D6226" s="88"/>
      <c r="E6226" s="89"/>
      <c r="F6226" s="255" t="s">
        <v>30</v>
      </c>
      <c r="G6226" s="270">
        <f>SUBTOTAL(9,G6212:G6225)</f>
        <v>0</v>
      </c>
    </row>
    <row r="6227" spans="1:7" ht="24" customHeight="1" x14ac:dyDescent="0.2">
      <c r="A6227" s="269"/>
      <c r="C6227" s="98" t="s">
        <v>604</v>
      </c>
      <c r="D6227" s="88"/>
      <c r="E6227" s="89"/>
      <c r="G6227" s="271"/>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8">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8">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8">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8">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8">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8">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8">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8">
        <f t="shared" si="1870"/>
        <v>0</v>
      </c>
    </row>
    <row r="6236" spans="1:7" ht="24" customHeight="1" x14ac:dyDescent="0.2">
      <c r="A6236" s="269"/>
      <c r="D6236" s="88"/>
      <c r="E6236" s="89"/>
      <c r="F6236" s="255" t="s">
        <v>31</v>
      </c>
      <c r="G6236" s="270">
        <f>SUBTOTAL(9,G6228:G6235)</f>
        <v>0</v>
      </c>
    </row>
    <row r="6237" spans="1:7" ht="24" customHeight="1" x14ac:dyDescent="0.2">
      <c r="A6237" s="269"/>
      <c r="C6237" s="98" t="s">
        <v>605</v>
      </c>
      <c r="D6237" s="88"/>
      <c r="E6237" s="89"/>
      <c r="G6237" s="271"/>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8">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8">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8">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8">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8">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8">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8">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8">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8">
        <f t="shared" si="1875"/>
        <v>0</v>
      </c>
    </row>
    <row r="6247" spans="1:7" ht="24" customHeight="1" x14ac:dyDescent="0.2">
      <c r="A6247" s="272"/>
      <c r="B6247" s="88"/>
      <c r="D6247" s="88"/>
      <c r="E6247" s="89"/>
      <c r="F6247" s="255" t="s">
        <v>32</v>
      </c>
      <c r="G6247" s="270">
        <f>SUBTOTAL(9,G6238:G6246)</f>
        <v>0</v>
      </c>
    </row>
    <row r="6248" spans="1:7" ht="24" customHeight="1" x14ac:dyDescent="0.2">
      <c r="A6248" s="273"/>
      <c r="B6248" s="88"/>
      <c r="D6248" s="88"/>
      <c r="E6248" s="89"/>
      <c r="G6248" s="271"/>
    </row>
    <row r="6249" spans="1:7" ht="24" customHeight="1" x14ac:dyDescent="0.2">
      <c r="A6249" s="274" t="str">
        <f>B6207</f>
        <v>11.3.3</v>
      </c>
      <c r="B6249" s="275" t="str">
        <f>C6207</f>
        <v>Patch Cord de 3m c/u  con 2 conect. RJ45 de 8 contac.</v>
      </c>
      <c r="C6249" s="95"/>
      <c r="D6249" s="95" t="s">
        <v>33</v>
      </c>
      <c r="E6249" s="96"/>
      <c r="F6249" s="277" t="s">
        <v>34</v>
      </c>
      <c r="G6249" s="276">
        <f>SUBTOTAL(9,G6212:G6248)</f>
        <v>0</v>
      </c>
    </row>
    <row r="6251" spans="1:7" ht="24" customHeight="1" x14ac:dyDescent="0.2">
      <c r="A6251" s="256" t="s">
        <v>36</v>
      </c>
      <c r="B6251" s="257"/>
      <c r="C6251" s="257"/>
      <c r="D6251" s="257"/>
      <c r="E6251" s="257"/>
      <c r="F6251" s="257"/>
      <c r="G6251" s="258"/>
    </row>
    <row r="6252" spans="1:7" ht="24" customHeight="1" x14ac:dyDescent="0.2">
      <c r="A6252" s="259" t="s">
        <v>601</v>
      </c>
      <c r="B6252" s="84" t="str">
        <f>Comitente</f>
        <v>SUBSECRETARIA DE ARQUITECTURA</v>
      </c>
      <c r="C6252" s="80"/>
      <c r="D6252" s="85"/>
      <c r="E6252" s="85"/>
      <c r="F6252" s="86"/>
      <c r="G6252" s="260"/>
    </row>
    <row r="6253" spans="1:7" ht="24" customHeight="1" x14ac:dyDescent="0.2">
      <c r="A6253" s="259" t="s">
        <v>602</v>
      </c>
      <c r="B6253" s="84">
        <f>Contratista</f>
        <v>0</v>
      </c>
      <c r="C6253" s="81"/>
      <c r="D6253" s="81"/>
      <c r="E6253" s="81"/>
      <c r="F6253" s="87"/>
      <c r="G6253" s="261"/>
    </row>
    <row r="6254" spans="1:7" ht="24" customHeight="1" x14ac:dyDescent="0.2">
      <c r="A6254" s="259" t="s">
        <v>23</v>
      </c>
      <c r="B6254" s="84" t="str">
        <f>Obra</f>
        <v>Creacion Primaria Bº Cruce de los Andes</v>
      </c>
      <c r="C6254" s="81"/>
      <c r="D6254" s="81"/>
      <c r="E6254" s="81"/>
      <c r="F6254" s="87" t="s">
        <v>37</v>
      </c>
      <c r="G6254" s="262">
        <f>Fecha_Base</f>
        <v>0</v>
      </c>
    </row>
    <row r="6255" spans="1:7" ht="24" customHeight="1" x14ac:dyDescent="0.2">
      <c r="A6255" s="263" t="s">
        <v>600</v>
      </c>
      <c r="B6255" s="82" t="str">
        <f>Ubicación</f>
        <v>Pocito</v>
      </c>
      <c r="C6255" s="82"/>
      <c r="D6255" s="88"/>
      <c r="E6255" s="89"/>
      <c r="G6255" s="264"/>
    </row>
    <row r="6256" spans="1:7" ht="24" customHeight="1" x14ac:dyDescent="0.2">
      <c r="A6256" s="263" t="s">
        <v>38</v>
      </c>
      <c r="B6256" s="91">
        <f>IFERROR(VALUE(LEFT(B6257,FIND(".",B6257)-1)),"")</f>
        <v>11</v>
      </c>
      <c r="C6256" s="83" t="str">
        <f>IFERROR(VLOOKUP(B6256,Tabla_CyP,2,FALSE),"")</f>
        <v xml:space="preserve"> INSTALACIÓN ELÉCTRICA</v>
      </c>
      <c r="E6256" s="89"/>
      <c r="G6256" s="264"/>
    </row>
    <row r="6257" spans="1:123" ht="24" customHeight="1" x14ac:dyDescent="0.2">
      <c r="A6257" s="263" t="s">
        <v>24</v>
      </c>
      <c r="B6257" s="92" t="str">
        <f>IFERROR(VLOOKUP(COUNTIF($A$1:A6257,"ANALISIS DE PRECIOS"),Tabla_NumeroItem,2,FALSE),"")</f>
        <v>11.3.4</v>
      </c>
      <c r="C6257" s="83" t="str">
        <f>IFERROR(VLOOKUP(B6257,Tabla_CyP,2,FALSE),"")</f>
        <v>Toma RJ45 (hembra) de embutir para red de datos</v>
      </c>
      <c r="D6257" s="88"/>
      <c r="E6257" s="89"/>
      <c r="F6257" s="87" t="s">
        <v>25</v>
      </c>
      <c r="G6257" s="265" t="str">
        <f>IFERROR(VLOOKUP(B6257,Tabla_CyP,4,FALSE),"")</f>
        <v>Un.</v>
      </c>
    </row>
    <row r="6258" spans="1:123" ht="24" customHeight="1" x14ac:dyDescent="0.2">
      <c r="A6258" s="263"/>
      <c r="B6258" s="82"/>
      <c r="D6258" s="88"/>
      <c r="E6258" s="89"/>
      <c r="G6258" s="264"/>
    </row>
    <row r="6259" spans="1:123" ht="24" customHeight="1" x14ac:dyDescent="0.2">
      <c r="A6259" s="450" t="s">
        <v>506</v>
      </c>
      <c r="B6259" s="451"/>
      <c r="C6259" s="448" t="s">
        <v>0</v>
      </c>
      <c r="D6259" s="448" t="s">
        <v>26</v>
      </c>
      <c r="E6259" s="446" t="s">
        <v>27</v>
      </c>
      <c r="F6259" s="444" t="s">
        <v>28</v>
      </c>
      <c r="G6259" s="444" t="s">
        <v>29</v>
      </c>
    </row>
    <row r="6260" spans="1:123" s="88" customFormat="1" ht="24" customHeight="1" x14ac:dyDescent="0.2">
      <c r="A6260" s="93" t="s">
        <v>507</v>
      </c>
      <c r="B6260" s="93" t="s">
        <v>508</v>
      </c>
      <c r="C6260" s="449"/>
      <c r="D6260" s="449"/>
      <c r="E6260" s="447"/>
      <c r="F6260" s="445"/>
      <c r="G6260" s="445"/>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6"/>
      <c r="B6261" s="94"/>
      <c r="C6261" s="132" t="s">
        <v>603</v>
      </c>
      <c r="D6261" s="95"/>
      <c r="E6261" s="96"/>
      <c r="F6261" s="97"/>
      <c r="G6261" s="267"/>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8">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8">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8">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8">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8">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8">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8">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8">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8">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8">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8">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8">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8">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8">
        <f t="shared" si="1880"/>
        <v>0</v>
      </c>
    </row>
    <row r="6276" spans="1:7" ht="24" customHeight="1" x14ac:dyDescent="0.2">
      <c r="A6276" s="269"/>
      <c r="D6276" s="88"/>
      <c r="E6276" s="89"/>
      <c r="F6276" s="255" t="s">
        <v>30</v>
      </c>
      <c r="G6276" s="270">
        <f>SUBTOTAL(9,G6262:G6275)</f>
        <v>0</v>
      </c>
    </row>
    <row r="6277" spans="1:7" ht="24" customHeight="1" x14ac:dyDescent="0.2">
      <c r="A6277" s="269"/>
      <c r="C6277" s="98" t="s">
        <v>604</v>
      </c>
      <c r="D6277" s="88"/>
      <c r="E6277" s="89"/>
      <c r="G6277" s="271"/>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8">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8">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8">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8">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8">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8">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8">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8">
        <f t="shared" si="1885"/>
        <v>0</v>
      </c>
    </row>
    <row r="6286" spans="1:7" ht="24" customHeight="1" x14ac:dyDescent="0.2">
      <c r="A6286" s="269"/>
      <c r="D6286" s="88"/>
      <c r="E6286" s="89"/>
      <c r="F6286" s="255" t="s">
        <v>31</v>
      </c>
      <c r="G6286" s="270">
        <f>SUBTOTAL(9,G6278:G6285)</f>
        <v>0</v>
      </c>
    </row>
    <row r="6287" spans="1:7" ht="24" customHeight="1" x14ac:dyDescent="0.2">
      <c r="A6287" s="269"/>
      <c r="C6287" s="98" t="s">
        <v>605</v>
      </c>
      <c r="D6287" s="88"/>
      <c r="E6287" s="89"/>
      <c r="G6287" s="271"/>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8">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8">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8">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8">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8">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8">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8">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8">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8">
        <f t="shared" si="1890"/>
        <v>0</v>
      </c>
    </row>
    <row r="6297" spans="1:7" ht="24" customHeight="1" x14ac:dyDescent="0.2">
      <c r="A6297" s="272"/>
      <c r="B6297" s="88"/>
      <c r="D6297" s="88"/>
      <c r="E6297" s="89"/>
      <c r="F6297" s="255" t="s">
        <v>32</v>
      </c>
      <c r="G6297" s="270">
        <f>SUBTOTAL(9,G6288:G6296)</f>
        <v>0</v>
      </c>
    </row>
    <row r="6298" spans="1:7" ht="24" customHeight="1" x14ac:dyDescent="0.2">
      <c r="A6298" s="273"/>
      <c r="B6298" s="88"/>
      <c r="D6298" s="88"/>
      <c r="E6298" s="89"/>
      <c r="G6298" s="271"/>
    </row>
    <row r="6299" spans="1:7" ht="24" customHeight="1" x14ac:dyDescent="0.2">
      <c r="A6299" s="274" t="str">
        <f>B6257</f>
        <v>11.3.4</v>
      </c>
      <c r="B6299" s="275" t="str">
        <f>C6257</f>
        <v>Toma RJ45 (hembra) de embutir para red de datos</v>
      </c>
      <c r="C6299" s="95"/>
      <c r="D6299" s="95" t="s">
        <v>33</v>
      </c>
      <c r="E6299" s="96"/>
      <c r="F6299" s="277" t="s">
        <v>34</v>
      </c>
      <c r="G6299" s="276">
        <f>SUBTOTAL(9,G6262:G6298)</f>
        <v>0</v>
      </c>
    </row>
    <row r="6301" spans="1:7" ht="24" customHeight="1" x14ac:dyDescent="0.2">
      <c r="A6301" s="256" t="s">
        <v>36</v>
      </c>
      <c r="B6301" s="257"/>
      <c r="C6301" s="257"/>
      <c r="D6301" s="257"/>
      <c r="E6301" s="257"/>
      <c r="F6301" s="257"/>
      <c r="G6301" s="258"/>
    </row>
    <row r="6302" spans="1:7" ht="24" customHeight="1" x14ac:dyDescent="0.2">
      <c r="A6302" s="259" t="s">
        <v>601</v>
      </c>
      <c r="B6302" s="84" t="str">
        <f>Comitente</f>
        <v>SUBSECRETARIA DE ARQUITECTURA</v>
      </c>
      <c r="C6302" s="80"/>
      <c r="D6302" s="85"/>
      <c r="E6302" s="85"/>
      <c r="F6302" s="86"/>
      <c r="G6302" s="260"/>
    </row>
    <row r="6303" spans="1:7" ht="24" customHeight="1" x14ac:dyDescent="0.2">
      <c r="A6303" s="259" t="s">
        <v>602</v>
      </c>
      <c r="B6303" s="84">
        <f>Contratista</f>
        <v>0</v>
      </c>
      <c r="C6303" s="81"/>
      <c r="D6303" s="81"/>
      <c r="E6303" s="81"/>
      <c r="F6303" s="87"/>
      <c r="G6303" s="261"/>
    </row>
    <row r="6304" spans="1:7" ht="24" customHeight="1" x14ac:dyDescent="0.2">
      <c r="A6304" s="259" t="s">
        <v>23</v>
      </c>
      <c r="B6304" s="84" t="str">
        <f>Obra</f>
        <v>Creacion Primaria Bº Cruce de los Andes</v>
      </c>
      <c r="C6304" s="81"/>
      <c r="D6304" s="81"/>
      <c r="E6304" s="81"/>
      <c r="F6304" s="87" t="s">
        <v>37</v>
      </c>
      <c r="G6304" s="262">
        <f>Fecha_Base</f>
        <v>0</v>
      </c>
    </row>
    <row r="6305" spans="1:123" ht="24" customHeight="1" x14ac:dyDescent="0.2">
      <c r="A6305" s="263" t="s">
        <v>600</v>
      </c>
      <c r="B6305" s="82" t="str">
        <f>Ubicación</f>
        <v>Pocito</v>
      </c>
      <c r="C6305" s="82"/>
      <c r="D6305" s="88"/>
      <c r="E6305" s="89"/>
      <c r="G6305" s="264"/>
    </row>
    <row r="6306" spans="1:123" ht="24" customHeight="1" x14ac:dyDescent="0.2">
      <c r="A6306" s="263" t="s">
        <v>38</v>
      </c>
      <c r="B6306" s="91">
        <f>IFERROR(VALUE(LEFT(B6307,FIND(".",B6307)-1)),"")</f>
        <v>11</v>
      </c>
      <c r="C6306" s="83" t="str">
        <f>IFERROR(VLOOKUP(B6306,Tabla_CyP,2,FALSE),"")</f>
        <v xml:space="preserve"> INSTALACIÓN ELÉCTRICA</v>
      </c>
      <c r="E6306" s="89"/>
      <c r="G6306" s="264"/>
    </row>
    <row r="6307" spans="1:123" ht="24" customHeight="1" x14ac:dyDescent="0.2">
      <c r="A6307" s="263" t="s">
        <v>24</v>
      </c>
      <c r="B6307" s="92" t="str">
        <f>IFERROR(VLOOKUP(COUNTIF($A$1:A6307,"ANALISIS DE PRECIOS"),Tabla_NumeroItem,2,FALSE),"")</f>
        <v>11.3.5</v>
      </c>
      <c r="C6307" s="83" t="str">
        <f>IFERROR(VLOOKUP(B6307,Tabla_CyP,2,FALSE),"")</f>
        <v>Cable UTP CAT 5 de 4 pares</v>
      </c>
      <c r="D6307" s="88"/>
      <c r="E6307" s="89"/>
      <c r="F6307" s="87" t="s">
        <v>25</v>
      </c>
      <c r="G6307" s="265" t="str">
        <f>IFERROR(VLOOKUP(B6307,Tabla_CyP,4,FALSE),"")</f>
        <v>Un.</v>
      </c>
    </row>
    <row r="6308" spans="1:123" ht="24" customHeight="1" x14ac:dyDescent="0.2">
      <c r="A6308" s="263"/>
      <c r="B6308" s="82"/>
      <c r="D6308" s="88"/>
      <c r="E6308" s="89"/>
      <c r="G6308" s="264"/>
    </row>
    <row r="6309" spans="1:123" ht="24" customHeight="1" x14ac:dyDescent="0.2">
      <c r="A6309" s="450" t="s">
        <v>506</v>
      </c>
      <c r="B6309" s="451"/>
      <c r="C6309" s="448" t="s">
        <v>0</v>
      </c>
      <c r="D6309" s="448" t="s">
        <v>26</v>
      </c>
      <c r="E6309" s="446" t="s">
        <v>27</v>
      </c>
      <c r="F6309" s="444" t="s">
        <v>28</v>
      </c>
      <c r="G6309" s="444" t="s">
        <v>29</v>
      </c>
    </row>
    <row r="6310" spans="1:123" s="88" customFormat="1" ht="24" customHeight="1" x14ac:dyDescent="0.2">
      <c r="A6310" s="93" t="s">
        <v>507</v>
      </c>
      <c r="B6310" s="93" t="s">
        <v>508</v>
      </c>
      <c r="C6310" s="449"/>
      <c r="D6310" s="449"/>
      <c r="E6310" s="447"/>
      <c r="F6310" s="445"/>
      <c r="G6310" s="445"/>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6"/>
      <c r="B6311" s="94"/>
      <c r="C6311" s="132" t="s">
        <v>603</v>
      </c>
      <c r="D6311" s="95"/>
      <c r="E6311" s="96"/>
      <c r="F6311" s="97"/>
      <c r="G6311" s="267"/>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8">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8">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8">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8">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8">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8">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8">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8">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8">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8">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8">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8">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8">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8">
        <f t="shared" si="1895"/>
        <v>0</v>
      </c>
    </row>
    <row r="6326" spans="1:7" ht="24" customHeight="1" x14ac:dyDescent="0.2">
      <c r="A6326" s="269"/>
      <c r="D6326" s="88"/>
      <c r="E6326" s="89"/>
      <c r="F6326" s="255" t="s">
        <v>30</v>
      </c>
      <c r="G6326" s="270">
        <f>SUBTOTAL(9,G6312:G6325)</f>
        <v>0</v>
      </c>
    </row>
    <row r="6327" spans="1:7" ht="24" customHeight="1" x14ac:dyDescent="0.2">
      <c r="A6327" s="269"/>
      <c r="C6327" s="98" t="s">
        <v>604</v>
      </c>
      <c r="D6327" s="88"/>
      <c r="E6327" s="89"/>
      <c r="G6327" s="271"/>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8">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8">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8">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8">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8">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8">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8">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8">
        <f t="shared" si="1900"/>
        <v>0</v>
      </c>
    </row>
    <row r="6336" spans="1:7" ht="24" customHeight="1" x14ac:dyDescent="0.2">
      <c r="A6336" s="269"/>
      <c r="D6336" s="88"/>
      <c r="E6336" s="89"/>
      <c r="F6336" s="255" t="s">
        <v>31</v>
      </c>
      <c r="G6336" s="270">
        <f>SUBTOTAL(9,G6328:G6335)</f>
        <v>0</v>
      </c>
    </row>
    <row r="6337" spans="1:7" ht="24" customHeight="1" x14ac:dyDescent="0.2">
      <c r="A6337" s="269"/>
      <c r="C6337" s="98" t="s">
        <v>605</v>
      </c>
      <c r="D6337" s="88"/>
      <c r="E6337" s="89"/>
      <c r="G6337" s="271"/>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8">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8">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8">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8">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8">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8">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8">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8">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8">
        <f t="shared" si="1905"/>
        <v>0</v>
      </c>
    </row>
    <row r="6347" spans="1:7" ht="24" customHeight="1" x14ac:dyDescent="0.2">
      <c r="A6347" s="272"/>
      <c r="B6347" s="88"/>
      <c r="D6347" s="88"/>
      <c r="E6347" s="89"/>
      <c r="F6347" s="255" t="s">
        <v>32</v>
      </c>
      <c r="G6347" s="270">
        <f>SUBTOTAL(9,G6338:G6346)</f>
        <v>0</v>
      </c>
    </row>
    <row r="6348" spans="1:7" ht="24" customHeight="1" x14ac:dyDescent="0.2">
      <c r="A6348" s="273"/>
      <c r="B6348" s="88"/>
      <c r="D6348" s="88"/>
      <c r="E6348" s="89"/>
      <c r="G6348" s="271"/>
    </row>
    <row r="6349" spans="1:7" ht="24" customHeight="1" x14ac:dyDescent="0.2">
      <c r="A6349" s="274" t="str">
        <f>B6307</f>
        <v>11.3.5</v>
      </c>
      <c r="B6349" s="275" t="str">
        <f>C6307</f>
        <v>Cable UTP CAT 5 de 4 pares</v>
      </c>
      <c r="C6349" s="95"/>
      <c r="D6349" s="95" t="s">
        <v>33</v>
      </c>
      <c r="E6349" s="96"/>
      <c r="F6349" s="277" t="s">
        <v>34</v>
      </c>
      <c r="G6349" s="276">
        <f>SUBTOTAL(9,G6312:G6348)</f>
        <v>0</v>
      </c>
    </row>
    <row r="6351" spans="1:7" ht="24" customHeight="1" x14ac:dyDescent="0.2">
      <c r="A6351" s="256" t="s">
        <v>36</v>
      </c>
      <c r="B6351" s="257"/>
      <c r="C6351" s="257"/>
      <c r="D6351" s="257"/>
      <c r="E6351" s="257"/>
      <c r="F6351" s="257"/>
      <c r="G6351" s="258"/>
    </row>
    <row r="6352" spans="1:7" ht="24" customHeight="1" x14ac:dyDescent="0.2">
      <c r="A6352" s="259" t="s">
        <v>601</v>
      </c>
      <c r="B6352" s="84" t="str">
        <f>Comitente</f>
        <v>SUBSECRETARIA DE ARQUITECTURA</v>
      </c>
      <c r="C6352" s="80"/>
      <c r="D6352" s="85"/>
      <c r="E6352" s="85"/>
      <c r="F6352" s="86"/>
      <c r="G6352" s="260"/>
    </row>
    <row r="6353" spans="1:123" ht="24" customHeight="1" x14ac:dyDescent="0.2">
      <c r="A6353" s="259" t="s">
        <v>602</v>
      </c>
      <c r="B6353" s="84">
        <f>Contratista</f>
        <v>0</v>
      </c>
      <c r="C6353" s="81"/>
      <c r="D6353" s="81"/>
      <c r="E6353" s="81"/>
      <c r="F6353" s="87"/>
      <c r="G6353" s="261"/>
    </row>
    <row r="6354" spans="1:123" ht="24" customHeight="1" x14ac:dyDescent="0.2">
      <c r="A6354" s="259" t="s">
        <v>23</v>
      </c>
      <c r="B6354" s="84" t="str">
        <f>Obra</f>
        <v>Creacion Primaria Bº Cruce de los Andes</v>
      </c>
      <c r="C6354" s="81"/>
      <c r="D6354" s="81"/>
      <c r="E6354" s="81"/>
      <c r="F6354" s="87" t="s">
        <v>37</v>
      </c>
      <c r="G6354" s="262">
        <f>Fecha_Base</f>
        <v>0</v>
      </c>
    </row>
    <row r="6355" spans="1:123" ht="24" customHeight="1" x14ac:dyDescent="0.2">
      <c r="A6355" s="263" t="s">
        <v>600</v>
      </c>
      <c r="B6355" s="82" t="str">
        <f>Ubicación</f>
        <v>Pocito</v>
      </c>
      <c r="C6355" s="82"/>
      <c r="D6355" s="88"/>
      <c r="E6355" s="89"/>
      <c r="G6355" s="264"/>
    </row>
    <row r="6356" spans="1:123" ht="24" customHeight="1" x14ac:dyDescent="0.2">
      <c r="A6356" s="263" t="s">
        <v>38</v>
      </c>
      <c r="B6356" s="91">
        <f>IFERROR(VALUE(LEFT(B6357,FIND(".",B6357)-1)),"")</f>
        <v>11</v>
      </c>
      <c r="C6356" s="83" t="str">
        <f>IFERROR(VLOOKUP(B6356,Tabla_CyP,2,FALSE),"")</f>
        <v xml:space="preserve"> INSTALACIÓN ELÉCTRICA</v>
      </c>
      <c r="E6356" s="89"/>
      <c r="G6356" s="264"/>
    </row>
    <row r="6357" spans="1:123" ht="24" customHeight="1" x14ac:dyDescent="0.2">
      <c r="A6357" s="263" t="s">
        <v>24</v>
      </c>
      <c r="B6357" s="92" t="str">
        <f>IFERROR(VLOOKUP(COUNTIF($A$1:A6357,"ANALISIS DE PRECIOS"),Tabla_NumeroItem,2,FALSE),"")</f>
        <v>11.4.1.1</v>
      </c>
      <c r="C6357" s="83" t="str">
        <f>IFERROR(VLOOKUP(B6357,Tabla_CyP,2,FALSE),"")</f>
        <v xml:space="preserve">Luminaria Tipo Novalucce </v>
      </c>
      <c r="D6357" s="88"/>
      <c r="E6357" s="89"/>
      <c r="F6357" s="87" t="s">
        <v>25</v>
      </c>
      <c r="G6357" s="265" t="str">
        <f>IFERROR(VLOOKUP(B6357,Tabla_CyP,4,FALSE),"")</f>
        <v>Un</v>
      </c>
    </row>
    <row r="6358" spans="1:123" ht="24" customHeight="1" x14ac:dyDescent="0.2">
      <c r="A6358" s="263"/>
      <c r="B6358" s="82"/>
      <c r="D6358" s="88"/>
      <c r="E6358" s="89"/>
      <c r="G6358" s="264"/>
    </row>
    <row r="6359" spans="1:123" ht="24" customHeight="1" x14ac:dyDescent="0.2">
      <c r="A6359" s="450" t="s">
        <v>506</v>
      </c>
      <c r="B6359" s="451"/>
      <c r="C6359" s="448" t="s">
        <v>0</v>
      </c>
      <c r="D6359" s="448" t="s">
        <v>26</v>
      </c>
      <c r="E6359" s="446" t="s">
        <v>27</v>
      </c>
      <c r="F6359" s="444" t="s">
        <v>28</v>
      </c>
      <c r="G6359" s="444" t="s">
        <v>29</v>
      </c>
    </row>
    <row r="6360" spans="1:123" s="88" customFormat="1" ht="24" customHeight="1" x14ac:dyDescent="0.2">
      <c r="A6360" s="93" t="s">
        <v>507</v>
      </c>
      <c r="B6360" s="93" t="s">
        <v>508</v>
      </c>
      <c r="C6360" s="449"/>
      <c r="D6360" s="449"/>
      <c r="E6360" s="447"/>
      <c r="F6360" s="445"/>
      <c r="G6360" s="445"/>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6"/>
      <c r="B6361" s="94"/>
      <c r="C6361" s="132" t="s">
        <v>603</v>
      </c>
      <c r="D6361" s="95"/>
      <c r="E6361" s="96"/>
      <c r="F6361" s="97"/>
      <c r="G6361" s="267"/>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8">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8">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8">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8">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8">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8">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8">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8">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8">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8">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8">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8">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8">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8">
        <f t="shared" si="1910"/>
        <v>0</v>
      </c>
    </row>
    <row r="6376" spans="1:7" ht="24" customHeight="1" x14ac:dyDescent="0.2">
      <c r="A6376" s="269"/>
      <c r="D6376" s="88"/>
      <c r="E6376" s="89"/>
      <c r="F6376" s="255" t="s">
        <v>30</v>
      </c>
      <c r="G6376" s="270">
        <f>SUBTOTAL(9,G6362:G6375)</f>
        <v>0</v>
      </c>
    </row>
    <row r="6377" spans="1:7" ht="24" customHeight="1" x14ac:dyDescent="0.2">
      <c r="A6377" s="269"/>
      <c r="C6377" s="98" t="s">
        <v>604</v>
      </c>
      <c r="D6377" s="88"/>
      <c r="E6377" s="89"/>
      <c r="G6377" s="271"/>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8">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8">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8">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8">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8">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8">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8">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8">
        <f t="shared" si="1915"/>
        <v>0</v>
      </c>
    </row>
    <row r="6386" spans="1:7" ht="24" customHeight="1" x14ac:dyDescent="0.2">
      <c r="A6386" s="269"/>
      <c r="D6386" s="88"/>
      <c r="E6386" s="89"/>
      <c r="F6386" s="255" t="s">
        <v>31</v>
      </c>
      <c r="G6386" s="270">
        <f>SUBTOTAL(9,G6378:G6385)</f>
        <v>0</v>
      </c>
    </row>
    <row r="6387" spans="1:7" ht="24" customHeight="1" x14ac:dyDescent="0.2">
      <c r="A6387" s="269"/>
      <c r="C6387" s="98" t="s">
        <v>605</v>
      </c>
      <c r="D6387" s="88"/>
      <c r="E6387" s="89"/>
      <c r="G6387" s="271"/>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8">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8">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8">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8">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8">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8">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8">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8">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8">
        <f t="shared" si="1920"/>
        <v>0</v>
      </c>
    </row>
    <row r="6397" spans="1:7" ht="24" customHeight="1" x14ac:dyDescent="0.2">
      <c r="A6397" s="272"/>
      <c r="B6397" s="88"/>
      <c r="D6397" s="88"/>
      <c r="E6397" s="89"/>
      <c r="F6397" s="255" t="s">
        <v>32</v>
      </c>
      <c r="G6397" s="270">
        <f>SUBTOTAL(9,G6388:G6396)</f>
        <v>0</v>
      </c>
    </row>
    <row r="6398" spans="1:7" ht="24" customHeight="1" x14ac:dyDescent="0.2">
      <c r="A6398" s="273"/>
      <c r="B6398" s="88"/>
      <c r="D6398" s="88"/>
      <c r="E6398" s="89"/>
      <c r="G6398" s="271"/>
    </row>
    <row r="6399" spans="1:7" ht="24" customHeight="1" x14ac:dyDescent="0.2">
      <c r="A6399" s="274" t="str">
        <f>B6357</f>
        <v>11.4.1.1</v>
      </c>
      <c r="B6399" s="275" t="str">
        <f>C6357</f>
        <v xml:space="preserve">Luminaria Tipo Novalucce </v>
      </c>
      <c r="C6399" s="95"/>
      <c r="D6399" s="95" t="s">
        <v>33</v>
      </c>
      <c r="E6399" s="96"/>
      <c r="F6399" s="277" t="s">
        <v>34</v>
      </c>
      <c r="G6399" s="276">
        <f>SUBTOTAL(9,G6362:G6398)</f>
        <v>0</v>
      </c>
    </row>
    <row r="6401" spans="1:123" ht="24" customHeight="1" x14ac:dyDescent="0.2">
      <c r="A6401" s="256" t="s">
        <v>36</v>
      </c>
      <c r="B6401" s="257"/>
      <c r="C6401" s="257"/>
      <c r="D6401" s="257"/>
      <c r="E6401" s="257"/>
      <c r="F6401" s="257"/>
      <c r="G6401" s="258"/>
    </row>
    <row r="6402" spans="1:123" ht="24" customHeight="1" x14ac:dyDescent="0.2">
      <c r="A6402" s="259" t="s">
        <v>601</v>
      </c>
      <c r="B6402" s="84" t="str">
        <f>Comitente</f>
        <v>SUBSECRETARIA DE ARQUITECTURA</v>
      </c>
      <c r="C6402" s="80"/>
      <c r="D6402" s="85"/>
      <c r="E6402" s="85"/>
      <c r="F6402" s="86"/>
      <c r="G6402" s="260"/>
    </row>
    <row r="6403" spans="1:123" ht="24" customHeight="1" x14ac:dyDescent="0.2">
      <c r="A6403" s="259" t="s">
        <v>602</v>
      </c>
      <c r="B6403" s="84">
        <f>Contratista</f>
        <v>0</v>
      </c>
      <c r="C6403" s="81"/>
      <c r="D6403" s="81"/>
      <c r="E6403" s="81"/>
      <c r="F6403" s="87"/>
      <c r="G6403" s="261"/>
    </row>
    <row r="6404" spans="1:123" ht="24" customHeight="1" x14ac:dyDescent="0.2">
      <c r="A6404" s="259" t="s">
        <v>23</v>
      </c>
      <c r="B6404" s="84" t="str">
        <f>Obra</f>
        <v>Creacion Primaria Bº Cruce de los Andes</v>
      </c>
      <c r="C6404" s="81"/>
      <c r="D6404" s="81"/>
      <c r="E6404" s="81"/>
      <c r="F6404" s="87" t="s">
        <v>37</v>
      </c>
      <c r="G6404" s="262">
        <f>Fecha_Base</f>
        <v>0</v>
      </c>
    </row>
    <row r="6405" spans="1:123" ht="24" customHeight="1" x14ac:dyDescent="0.2">
      <c r="A6405" s="263" t="s">
        <v>600</v>
      </c>
      <c r="B6405" s="82" t="str">
        <f>Ubicación</f>
        <v>Pocito</v>
      </c>
      <c r="C6405" s="82"/>
      <c r="D6405" s="88"/>
      <c r="E6405" s="89"/>
      <c r="G6405" s="264"/>
    </row>
    <row r="6406" spans="1:123" ht="24" customHeight="1" x14ac:dyDescent="0.2">
      <c r="A6406" s="263" t="s">
        <v>38</v>
      </c>
      <c r="B6406" s="91">
        <f>IFERROR(VALUE(LEFT(B6407,FIND(".",B6407)-1)),"")</f>
        <v>11</v>
      </c>
      <c r="C6406" s="83" t="str">
        <f>IFERROR(VLOOKUP(B6406,Tabla_CyP,2,FALSE),"")</f>
        <v xml:space="preserve"> INSTALACIÓN ELÉCTRICA</v>
      </c>
      <c r="E6406" s="89"/>
      <c r="G6406" s="264"/>
    </row>
    <row r="6407" spans="1:123" ht="24" customHeight="1" x14ac:dyDescent="0.2">
      <c r="A6407" s="263" t="s">
        <v>24</v>
      </c>
      <c r="B6407" s="92" t="str">
        <f>IFERROR(VLOOKUP(COUNTIF($A$1:A6407,"ANALISIS DE PRECIOS"),Tabla_NumeroItem,2,FALSE),"")</f>
        <v>11.4.1.2</v>
      </c>
      <c r="C6407" s="83" t="str">
        <f>IFERROR(VLOOKUP(B6407,Tabla_CyP,2,FALSE),"")</f>
        <v>Luminaria tipo IEP 1x50W</v>
      </c>
      <c r="D6407" s="88"/>
      <c r="E6407" s="89"/>
      <c r="F6407" s="87" t="s">
        <v>25</v>
      </c>
      <c r="G6407" s="265" t="str">
        <f>IFERROR(VLOOKUP(B6407,Tabla_CyP,4,FALSE),"")</f>
        <v>Un</v>
      </c>
    </row>
    <row r="6408" spans="1:123" ht="24" customHeight="1" x14ac:dyDescent="0.2">
      <c r="A6408" s="263"/>
      <c r="B6408" s="82"/>
      <c r="D6408" s="88"/>
      <c r="E6408" s="89"/>
      <c r="G6408" s="264"/>
    </row>
    <row r="6409" spans="1:123" ht="24" customHeight="1" x14ac:dyDescent="0.2">
      <c r="A6409" s="450" t="s">
        <v>506</v>
      </c>
      <c r="B6409" s="451"/>
      <c r="C6409" s="448" t="s">
        <v>0</v>
      </c>
      <c r="D6409" s="448" t="s">
        <v>26</v>
      </c>
      <c r="E6409" s="446" t="s">
        <v>27</v>
      </c>
      <c r="F6409" s="444" t="s">
        <v>28</v>
      </c>
      <c r="G6409" s="444" t="s">
        <v>29</v>
      </c>
    </row>
    <row r="6410" spans="1:123" s="88" customFormat="1" ht="24" customHeight="1" x14ac:dyDescent="0.2">
      <c r="A6410" s="93" t="s">
        <v>507</v>
      </c>
      <c r="B6410" s="93" t="s">
        <v>508</v>
      </c>
      <c r="C6410" s="449"/>
      <c r="D6410" s="449"/>
      <c r="E6410" s="447"/>
      <c r="F6410" s="445"/>
      <c r="G6410" s="445"/>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6"/>
      <c r="B6411" s="94"/>
      <c r="C6411" s="132" t="s">
        <v>603</v>
      </c>
      <c r="D6411" s="95"/>
      <c r="E6411" s="96"/>
      <c r="F6411" s="97"/>
      <c r="G6411" s="267"/>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8">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8">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8">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8">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8">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8">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8">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8">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8">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8">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8">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8">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8">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8">
        <f t="shared" si="1925"/>
        <v>0</v>
      </c>
    </row>
    <row r="6426" spans="1:7" ht="24" customHeight="1" x14ac:dyDescent="0.2">
      <c r="A6426" s="269"/>
      <c r="D6426" s="88"/>
      <c r="E6426" s="89"/>
      <c r="F6426" s="255" t="s">
        <v>30</v>
      </c>
      <c r="G6426" s="270">
        <f>SUBTOTAL(9,G6412:G6425)</f>
        <v>0</v>
      </c>
    </row>
    <row r="6427" spans="1:7" ht="24" customHeight="1" x14ac:dyDescent="0.2">
      <c r="A6427" s="269"/>
      <c r="C6427" s="98" t="s">
        <v>604</v>
      </c>
      <c r="D6427" s="88"/>
      <c r="E6427" s="89"/>
      <c r="G6427" s="271"/>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8">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8">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8">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8">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8">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8">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8">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8">
        <f t="shared" si="1930"/>
        <v>0</v>
      </c>
    </row>
    <row r="6436" spans="1:7" ht="24" customHeight="1" x14ac:dyDescent="0.2">
      <c r="A6436" s="269"/>
      <c r="D6436" s="88"/>
      <c r="E6436" s="89"/>
      <c r="F6436" s="255" t="s">
        <v>31</v>
      </c>
      <c r="G6436" s="270">
        <f>SUBTOTAL(9,G6428:G6435)</f>
        <v>0</v>
      </c>
    </row>
    <row r="6437" spans="1:7" ht="24" customHeight="1" x14ac:dyDescent="0.2">
      <c r="A6437" s="269"/>
      <c r="C6437" s="98" t="s">
        <v>605</v>
      </c>
      <c r="D6437" s="88"/>
      <c r="E6437" s="89"/>
      <c r="G6437" s="271"/>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8">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8">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8">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8">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8">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8">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8">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8">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8">
        <f t="shared" si="1935"/>
        <v>0</v>
      </c>
    </row>
    <row r="6447" spans="1:7" ht="24" customHeight="1" x14ac:dyDescent="0.2">
      <c r="A6447" s="272"/>
      <c r="B6447" s="88"/>
      <c r="D6447" s="88"/>
      <c r="E6447" s="89"/>
      <c r="F6447" s="255" t="s">
        <v>32</v>
      </c>
      <c r="G6447" s="270">
        <f>SUBTOTAL(9,G6438:G6446)</f>
        <v>0</v>
      </c>
    </row>
    <row r="6448" spans="1:7" ht="24" customHeight="1" x14ac:dyDescent="0.2">
      <c r="A6448" s="273"/>
      <c r="B6448" s="88"/>
      <c r="D6448" s="88"/>
      <c r="E6448" s="89"/>
      <c r="G6448" s="271"/>
    </row>
    <row r="6449" spans="1:123" ht="24" customHeight="1" x14ac:dyDescent="0.2">
      <c r="A6449" s="274" t="str">
        <f>B6407</f>
        <v>11.4.1.2</v>
      </c>
      <c r="B6449" s="275" t="str">
        <f>C6407</f>
        <v>Luminaria tipo IEP 1x50W</v>
      </c>
      <c r="C6449" s="95"/>
      <c r="D6449" s="95" t="s">
        <v>33</v>
      </c>
      <c r="E6449" s="96"/>
      <c r="F6449" s="277" t="s">
        <v>34</v>
      </c>
      <c r="G6449" s="276">
        <f>SUBTOTAL(9,G6412:G6448)</f>
        <v>0</v>
      </c>
    </row>
    <row r="6451" spans="1:123" ht="24" customHeight="1" x14ac:dyDescent="0.2">
      <c r="A6451" s="256" t="s">
        <v>36</v>
      </c>
      <c r="B6451" s="257"/>
      <c r="C6451" s="257"/>
      <c r="D6451" s="257"/>
      <c r="E6451" s="257"/>
      <c r="F6451" s="257"/>
      <c r="G6451" s="258"/>
    </row>
    <row r="6452" spans="1:123" ht="24" customHeight="1" x14ac:dyDescent="0.2">
      <c r="A6452" s="259" t="s">
        <v>601</v>
      </c>
      <c r="B6452" s="84" t="str">
        <f>Comitente</f>
        <v>SUBSECRETARIA DE ARQUITECTURA</v>
      </c>
      <c r="C6452" s="80"/>
      <c r="D6452" s="85"/>
      <c r="E6452" s="85"/>
      <c r="F6452" s="86"/>
      <c r="G6452" s="260"/>
    </row>
    <row r="6453" spans="1:123" ht="24" customHeight="1" x14ac:dyDescent="0.2">
      <c r="A6453" s="259" t="s">
        <v>602</v>
      </c>
      <c r="B6453" s="84">
        <f>Contratista</f>
        <v>0</v>
      </c>
      <c r="C6453" s="81"/>
      <c r="D6453" s="81"/>
      <c r="E6453" s="81"/>
      <c r="F6453" s="87"/>
      <c r="G6453" s="261"/>
    </row>
    <row r="6454" spans="1:123" ht="24" customHeight="1" x14ac:dyDescent="0.2">
      <c r="A6454" s="259" t="s">
        <v>23</v>
      </c>
      <c r="B6454" s="84" t="str">
        <f>Obra</f>
        <v>Creacion Primaria Bº Cruce de los Andes</v>
      </c>
      <c r="C6454" s="81"/>
      <c r="D6454" s="81"/>
      <c r="E6454" s="81"/>
      <c r="F6454" s="87" t="s">
        <v>37</v>
      </c>
      <c r="G6454" s="262">
        <f>Fecha_Base</f>
        <v>0</v>
      </c>
    </row>
    <row r="6455" spans="1:123" ht="24" customHeight="1" x14ac:dyDescent="0.2">
      <c r="A6455" s="263" t="s">
        <v>600</v>
      </c>
      <c r="B6455" s="82" t="str">
        <f>Ubicación</f>
        <v>Pocito</v>
      </c>
      <c r="C6455" s="82"/>
      <c r="D6455" s="88"/>
      <c r="E6455" s="89"/>
      <c r="G6455" s="264"/>
    </row>
    <row r="6456" spans="1:123" ht="24" customHeight="1" x14ac:dyDescent="0.2">
      <c r="A6456" s="263" t="s">
        <v>38</v>
      </c>
      <c r="B6456" s="91">
        <f>IFERROR(VALUE(LEFT(B6457,FIND(".",B6457)-1)),"")</f>
        <v>11</v>
      </c>
      <c r="C6456" s="83" t="str">
        <f>IFERROR(VLOOKUP(B6456,Tabla_CyP,2,FALSE),"")</f>
        <v xml:space="preserve"> INSTALACIÓN ELÉCTRICA</v>
      </c>
      <c r="E6456" s="89"/>
      <c r="G6456" s="264"/>
    </row>
    <row r="6457" spans="1:123" ht="24" customHeight="1" x14ac:dyDescent="0.2">
      <c r="A6457" s="263" t="s">
        <v>24</v>
      </c>
      <c r="B6457" s="92" t="str">
        <f>IFERROR(VLOOKUP(COUNTIF($A$1:A6457,"ANALISIS DE PRECIOS"),Tabla_NumeroItem,2,FALSE),"")</f>
        <v>11.4.1.3</v>
      </c>
      <c r="C6457" s="83" t="str">
        <f>IFERROR(VLOOKUP(B6457,Tabla_CyP,2,FALSE),"")</f>
        <v>Luminaria farol tipo Atlantis 100w</v>
      </c>
      <c r="D6457" s="88"/>
      <c r="E6457" s="89"/>
      <c r="F6457" s="87" t="s">
        <v>25</v>
      </c>
      <c r="G6457" s="265" t="str">
        <f>IFERROR(VLOOKUP(B6457,Tabla_CyP,4,FALSE),"")</f>
        <v>Un</v>
      </c>
    </row>
    <row r="6458" spans="1:123" ht="24" customHeight="1" x14ac:dyDescent="0.2">
      <c r="A6458" s="263"/>
      <c r="B6458" s="82"/>
      <c r="D6458" s="88"/>
      <c r="E6458" s="89"/>
      <c r="G6458" s="264"/>
    </row>
    <row r="6459" spans="1:123" ht="24" customHeight="1" x14ac:dyDescent="0.2">
      <c r="A6459" s="450" t="s">
        <v>506</v>
      </c>
      <c r="B6459" s="451"/>
      <c r="C6459" s="448" t="s">
        <v>0</v>
      </c>
      <c r="D6459" s="448" t="s">
        <v>26</v>
      </c>
      <c r="E6459" s="446" t="s">
        <v>27</v>
      </c>
      <c r="F6459" s="444" t="s">
        <v>28</v>
      </c>
      <c r="G6459" s="444" t="s">
        <v>29</v>
      </c>
    </row>
    <row r="6460" spans="1:123" s="88" customFormat="1" ht="24" customHeight="1" x14ac:dyDescent="0.2">
      <c r="A6460" s="93" t="s">
        <v>507</v>
      </c>
      <c r="B6460" s="93" t="s">
        <v>508</v>
      </c>
      <c r="C6460" s="449"/>
      <c r="D6460" s="449"/>
      <c r="E6460" s="447"/>
      <c r="F6460" s="445"/>
      <c r="G6460" s="445"/>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6"/>
      <c r="B6461" s="94"/>
      <c r="C6461" s="132" t="s">
        <v>603</v>
      </c>
      <c r="D6461" s="95"/>
      <c r="E6461" s="96"/>
      <c r="F6461" s="97"/>
      <c r="G6461" s="267"/>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8">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8">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8">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8">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8">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8">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8">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8">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8">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8">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8">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8">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8">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8">
        <f t="shared" si="1940"/>
        <v>0</v>
      </c>
    </row>
    <row r="6476" spans="1:7" ht="24" customHeight="1" x14ac:dyDescent="0.2">
      <c r="A6476" s="269"/>
      <c r="D6476" s="88"/>
      <c r="E6476" s="89"/>
      <c r="F6476" s="255" t="s">
        <v>30</v>
      </c>
      <c r="G6476" s="270">
        <f>SUBTOTAL(9,G6462:G6475)</f>
        <v>0</v>
      </c>
    </row>
    <row r="6477" spans="1:7" ht="24" customHeight="1" x14ac:dyDescent="0.2">
      <c r="A6477" s="269"/>
      <c r="C6477" s="98" t="s">
        <v>604</v>
      </c>
      <c r="D6477" s="88"/>
      <c r="E6477" s="89"/>
      <c r="G6477" s="271"/>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8">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8">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8">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8">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8">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8">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8">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8">
        <f t="shared" si="1945"/>
        <v>0</v>
      </c>
    </row>
    <row r="6486" spans="1:7" ht="24" customHeight="1" x14ac:dyDescent="0.2">
      <c r="A6486" s="269"/>
      <c r="D6486" s="88"/>
      <c r="E6486" s="89"/>
      <c r="F6486" s="255" t="s">
        <v>31</v>
      </c>
      <c r="G6486" s="270">
        <f>SUBTOTAL(9,G6478:G6485)</f>
        <v>0</v>
      </c>
    </row>
    <row r="6487" spans="1:7" ht="24" customHeight="1" x14ac:dyDescent="0.2">
      <c r="A6487" s="269"/>
      <c r="C6487" s="98" t="s">
        <v>605</v>
      </c>
      <c r="D6487" s="88"/>
      <c r="E6487" s="89"/>
      <c r="G6487" s="271"/>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8">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8">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8">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8">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8">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8">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8">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8">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8">
        <f t="shared" si="1950"/>
        <v>0</v>
      </c>
    </row>
    <row r="6497" spans="1:123" ht="24" customHeight="1" x14ac:dyDescent="0.2">
      <c r="A6497" s="272"/>
      <c r="B6497" s="88"/>
      <c r="D6497" s="88"/>
      <c r="E6497" s="89"/>
      <c r="F6497" s="255" t="s">
        <v>32</v>
      </c>
      <c r="G6497" s="270">
        <f>SUBTOTAL(9,G6488:G6496)</f>
        <v>0</v>
      </c>
    </row>
    <row r="6498" spans="1:123" ht="24" customHeight="1" x14ac:dyDescent="0.2">
      <c r="A6498" s="273"/>
      <c r="B6498" s="88"/>
      <c r="D6498" s="88"/>
      <c r="E6498" s="89"/>
      <c r="G6498" s="271"/>
    </row>
    <row r="6499" spans="1:123" ht="24" customHeight="1" x14ac:dyDescent="0.2">
      <c r="A6499" s="274" t="str">
        <f>B6457</f>
        <v>11.4.1.3</v>
      </c>
      <c r="B6499" s="275" t="str">
        <f>C6457</f>
        <v>Luminaria farol tipo Atlantis 100w</v>
      </c>
      <c r="C6499" s="95"/>
      <c r="D6499" s="95" t="s">
        <v>33</v>
      </c>
      <c r="E6499" s="96"/>
      <c r="F6499" s="277" t="s">
        <v>34</v>
      </c>
      <c r="G6499" s="276">
        <f>SUBTOTAL(9,G6462:G6498)</f>
        <v>0</v>
      </c>
    </row>
    <row r="6501" spans="1:123" ht="24" customHeight="1" x14ac:dyDescent="0.2">
      <c r="A6501" s="256" t="s">
        <v>36</v>
      </c>
      <c r="B6501" s="257"/>
      <c r="C6501" s="257"/>
      <c r="D6501" s="257"/>
      <c r="E6501" s="257"/>
      <c r="F6501" s="257"/>
      <c r="G6501" s="258"/>
    </row>
    <row r="6502" spans="1:123" ht="24" customHeight="1" x14ac:dyDescent="0.2">
      <c r="A6502" s="259" t="s">
        <v>601</v>
      </c>
      <c r="B6502" s="84" t="str">
        <f>Comitente</f>
        <v>SUBSECRETARIA DE ARQUITECTURA</v>
      </c>
      <c r="C6502" s="80"/>
      <c r="D6502" s="85"/>
      <c r="E6502" s="85"/>
      <c r="F6502" s="86"/>
      <c r="G6502" s="260"/>
    </row>
    <row r="6503" spans="1:123" ht="24" customHeight="1" x14ac:dyDescent="0.2">
      <c r="A6503" s="259" t="s">
        <v>602</v>
      </c>
      <c r="B6503" s="84">
        <f>Contratista</f>
        <v>0</v>
      </c>
      <c r="C6503" s="81"/>
      <c r="D6503" s="81"/>
      <c r="E6503" s="81"/>
      <c r="F6503" s="87"/>
      <c r="G6503" s="261"/>
    </row>
    <row r="6504" spans="1:123" ht="24" customHeight="1" x14ac:dyDescent="0.2">
      <c r="A6504" s="259" t="s">
        <v>23</v>
      </c>
      <c r="B6504" s="84" t="str">
        <f>Obra</f>
        <v>Creacion Primaria Bº Cruce de los Andes</v>
      </c>
      <c r="C6504" s="81"/>
      <c r="D6504" s="81"/>
      <c r="E6504" s="81"/>
      <c r="F6504" s="87" t="s">
        <v>37</v>
      </c>
      <c r="G6504" s="262">
        <f>Fecha_Base</f>
        <v>0</v>
      </c>
    </row>
    <row r="6505" spans="1:123" ht="24" customHeight="1" x14ac:dyDescent="0.2">
      <c r="A6505" s="263" t="s">
        <v>600</v>
      </c>
      <c r="B6505" s="82" t="str">
        <f>Ubicación</f>
        <v>Pocito</v>
      </c>
      <c r="C6505" s="82"/>
      <c r="D6505" s="88"/>
      <c r="E6505" s="89"/>
      <c r="G6505" s="264"/>
    </row>
    <row r="6506" spans="1:123" ht="24" customHeight="1" x14ac:dyDescent="0.2">
      <c r="A6506" s="263" t="s">
        <v>38</v>
      </c>
      <c r="B6506" s="91">
        <f>IFERROR(VALUE(LEFT(B6507,FIND(".",B6507)-1)),"")</f>
        <v>11</v>
      </c>
      <c r="C6506" s="83" t="str">
        <f>IFERROR(VLOOKUP(B6506,Tabla_CyP,2,FALSE),"")</f>
        <v xml:space="preserve"> INSTALACIÓN ELÉCTRICA</v>
      </c>
      <c r="E6506" s="89"/>
      <c r="G6506" s="264"/>
    </row>
    <row r="6507" spans="1:123" ht="24" customHeight="1" x14ac:dyDescent="0.2">
      <c r="A6507" s="263" t="s">
        <v>24</v>
      </c>
      <c r="B6507" s="92" t="str">
        <f>IFERROR(VLOOKUP(COUNTIF($A$1:A6507,"ANALISIS DE PRECIOS"),Tabla_NumeroItem,2,FALSE),"")</f>
        <v>11.4.1.4</v>
      </c>
      <c r="C6507" s="83" t="str">
        <f>IFERROR(VLOOKUP(B6507,Tabla_CyP,2,FALSE),"")</f>
        <v>Luminaria cuadrada 1x50w</v>
      </c>
      <c r="D6507" s="88"/>
      <c r="E6507" s="89"/>
      <c r="F6507" s="87" t="s">
        <v>25</v>
      </c>
      <c r="G6507" s="265" t="str">
        <f>IFERROR(VLOOKUP(B6507,Tabla_CyP,4,FALSE),"")</f>
        <v>Un</v>
      </c>
    </row>
    <row r="6508" spans="1:123" ht="24" customHeight="1" x14ac:dyDescent="0.2">
      <c r="A6508" s="263"/>
      <c r="B6508" s="82"/>
      <c r="D6508" s="88"/>
      <c r="E6508" s="89"/>
      <c r="G6508" s="264"/>
    </row>
    <row r="6509" spans="1:123" ht="24" customHeight="1" x14ac:dyDescent="0.2">
      <c r="A6509" s="450" t="s">
        <v>506</v>
      </c>
      <c r="B6509" s="451"/>
      <c r="C6509" s="448" t="s">
        <v>0</v>
      </c>
      <c r="D6509" s="448" t="s">
        <v>26</v>
      </c>
      <c r="E6509" s="446" t="s">
        <v>27</v>
      </c>
      <c r="F6509" s="444" t="s">
        <v>28</v>
      </c>
      <c r="G6509" s="444" t="s">
        <v>29</v>
      </c>
    </row>
    <row r="6510" spans="1:123" s="88" customFormat="1" ht="24" customHeight="1" x14ac:dyDescent="0.2">
      <c r="A6510" s="93" t="s">
        <v>507</v>
      </c>
      <c r="B6510" s="93" t="s">
        <v>508</v>
      </c>
      <c r="C6510" s="449"/>
      <c r="D6510" s="449"/>
      <c r="E6510" s="447"/>
      <c r="F6510" s="445"/>
      <c r="G6510" s="445"/>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6"/>
      <c r="B6511" s="94"/>
      <c r="C6511" s="132" t="s">
        <v>603</v>
      </c>
      <c r="D6511" s="95"/>
      <c r="E6511" s="96"/>
      <c r="F6511" s="97"/>
      <c r="G6511" s="267"/>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8">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8">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8">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8">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8">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8">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8">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8">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8">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8">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8">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8">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8">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8">
        <f t="shared" si="1955"/>
        <v>0</v>
      </c>
    </row>
    <row r="6526" spans="1:7" ht="24" customHeight="1" x14ac:dyDescent="0.2">
      <c r="A6526" s="269"/>
      <c r="D6526" s="88"/>
      <c r="E6526" s="89"/>
      <c r="F6526" s="255" t="s">
        <v>30</v>
      </c>
      <c r="G6526" s="270">
        <f>SUBTOTAL(9,G6512:G6525)</f>
        <v>0</v>
      </c>
    </row>
    <row r="6527" spans="1:7" ht="24" customHeight="1" x14ac:dyDescent="0.2">
      <c r="A6527" s="269"/>
      <c r="C6527" s="98" t="s">
        <v>604</v>
      </c>
      <c r="D6527" s="88"/>
      <c r="E6527" s="89"/>
      <c r="G6527" s="271"/>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8">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8">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8">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8">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8">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8">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8">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8">
        <f t="shared" si="1960"/>
        <v>0</v>
      </c>
    </row>
    <row r="6536" spans="1:7" ht="24" customHeight="1" x14ac:dyDescent="0.2">
      <c r="A6536" s="269"/>
      <c r="D6536" s="88"/>
      <c r="E6536" s="89"/>
      <c r="F6536" s="255" t="s">
        <v>31</v>
      </c>
      <c r="G6536" s="270">
        <f>SUBTOTAL(9,G6528:G6535)</f>
        <v>0</v>
      </c>
    </row>
    <row r="6537" spans="1:7" ht="24" customHeight="1" x14ac:dyDescent="0.2">
      <c r="A6537" s="269"/>
      <c r="C6537" s="98" t="s">
        <v>605</v>
      </c>
      <c r="D6537" s="88"/>
      <c r="E6537" s="89"/>
      <c r="G6537" s="271"/>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8">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8">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8">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8">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8">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8">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8">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8">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8">
        <f t="shared" si="1965"/>
        <v>0</v>
      </c>
    </row>
    <row r="6547" spans="1:123" ht="24" customHeight="1" x14ac:dyDescent="0.2">
      <c r="A6547" s="272"/>
      <c r="B6547" s="88"/>
      <c r="D6547" s="88"/>
      <c r="E6547" s="89"/>
      <c r="F6547" s="255" t="s">
        <v>32</v>
      </c>
      <c r="G6547" s="270">
        <f>SUBTOTAL(9,G6538:G6546)</f>
        <v>0</v>
      </c>
    </row>
    <row r="6548" spans="1:123" ht="24" customHeight="1" x14ac:dyDescent="0.2">
      <c r="A6548" s="273"/>
      <c r="B6548" s="88"/>
      <c r="D6548" s="88"/>
      <c r="E6548" s="89"/>
      <c r="G6548" s="271"/>
    </row>
    <row r="6549" spans="1:123" ht="24" customHeight="1" x14ac:dyDescent="0.2">
      <c r="A6549" s="274" t="str">
        <f>B6507</f>
        <v>11.4.1.4</v>
      </c>
      <c r="B6549" s="275" t="str">
        <f>C6507</f>
        <v>Luminaria cuadrada 1x50w</v>
      </c>
      <c r="C6549" s="95"/>
      <c r="D6549" s="95" t="s">
        <v>33</v>
      </c>
      <c r="E6549" s="96"/>
      <c r="F6549" s="277" t="s">
        <v>34</v>
      </c>
      <c r="G6549" s="276">
        <f>SUBTOTAL(9,G6512:G6548)</f>
        <v>0</v>
      </c>
    </row>
    <row r="6551" spans="1:123" ht="24" customHeight="1" x14ac:dyDescent="0.2">
      <c r="A6551" s="256" t="s">
        <v>36</v>
      </c>
      <c r="B6551" s="257"/>
      <c r="C6551" s="257"/>
      <c r="D6551" s="257"/>
      <c r="E6551" s="257"/>
      <c r="F6551" s="257"/>
      <c r="G6551" s="258"/>
    </row>
    <row r="6552" spans="1:123" ht="24" customHeight="1" x14ac:dyDescent="0.2">
      <c r="A6552" s="259" t="s">
        <v>601</v>
      </c>
      <c r="B6552" s="84" t="str">
        <f>Comitente</f>
        <v>SUBSECRETARIA DE ARQUITECTURA</v>
      </c>
      <c r="C6552" s="80"/>
      <c r="D6552" s="85"/>
      <c r="E6552" s="85"/>
      <c r="F6552" s="86"/>
      <c r="G6552" s="260"/>
    </row>
    <row r="6553" spans="1:123" ht="24" customHeight="1" x14ac:dyDescent="0.2">
      <c r="A6553" s="259" t="s">
        <v>602</v>
      </c>
      <c r="B6553" s="84">
        <f>Contratista</f>
        <v>0</v>
      </c>
      <c r="C6553" s="81"/>
      <c r="D6553" s="81"/>
      <c r="E6553" s="81"/>
      <c r="F6553" s="87"/>
      <c r="G6553" s="261"/>
    </row>
    <row r="6554" spans="1:123" ht="24" customHeight="1" x14ac:dyDescent="0.2">
      <c r="A6554" s="259" t="s">
        <v>23</v>
      </c>
      <c r="B6554" s="84" t="str">
        <f>Obra</f>
        <v>Creacion Primaria Bº Cruce de los Andes</v>
      </c>
      <c r="C6554" s="81"/>
      <c r="D6554" s="81"/>
      <c r="E6554" s="81"/>
      <c r="F6554" s="87" t="s">
        <v>37</v>
      </c>
      <c r="G6554" s="262">
        <f>Fecha_Base</f>
        <v>0</v>
      </c>
    </row>
    <row r="6555" spans="1:123" ht="24" customHeight="1" x14ac:dyDescent="0.2">
      <c r="A6555" s="263" t="s">
        <v>600</v>
      </c>
      <c r="B6555" s="82" t="str">
        <f>Ubicación</f>
        <v>Pocito</v>
      </c>
      <c r="C6555" s="82"/>
      <c r="D6555" s="88"/>
      <c r="E6555" s="89"/>
      <c r="G6555" s="264"/>
    </row>
    <row r="6556" spans="1:123" ht="24" customHeight="1" x14ac:dyDescent="0.2">
      <c r="A6556" s="263" t="s">
        <v>38</v>
      </c>
      <c r="B6556" s="91">
        <f>IFERROR(VALUE(LEFT(B6557,FIND(".",B6557)-1)),"")</f>
        <v>11</v>
      </c>
      <c r="C6556" s="83" t="str">
        <f>IFERROR(VLOOKUP(B6556,Tabla_CyP,2,FALSE),"")</f>
        <v xml:space="preserve"> INSTALACIÓN ELÉCTRICA</v>
      </c>
      <c r="E6556" s="89"/>
      <c r="G6556" s="264"/>
    </row>
    <row r="6557" spans="1:123" ht="24" customHeight="1" x14ac:dyDescent="0.2">
      <c r="A6557" s="263" t="s">
        <v>24</v>
      </c>
      <c r="B6557" s="92" t="str">
        <f>IFERROR(VLOOKUP(COUNTIF($A$1:A6557,"ANALISIS DE PRECIOS"),Tabla_NumeroItem,2,FALSE),"")</f>
        <v>11.4.1.5</v>
      </c>
      <c r="C6557" s="83" t="str">
        <f>IFERROR(VLOOKUP(B6557,Tabla_CyP,2,FALSE),"")</f>
        <v>Reflector Led 20w</v>
      </c>
      <c r="D6557" s="88"/>
      <c r="E6557" s="89"/>
      <c r="F6557" s="87" t="s">
        <v>25</v>
      </c>
      <c r="G6557" s="265" t="str">
        <f>IFERROR(VLOOKUP(B6557,Tabla_CyP,4,FALSE),"")</f>
        <v>Un</v>
      </c>
    </row>
    <row r="6558" spans="1:123" ht="24" customHeight="1" x14ac:dyDescent="0.2">
      <c r="A6558" s="263"/>
      <c r="B6558" s="82"/>
      <c r="D6558" s="88"/>
      <c r="E6558" s="89"/>
      <c r="G6558" s="264"/>
    </row>
    <row r="6559" spans="1:123" ht="24" customHeight="1" x14ac:dyDescent="0.2">
      <c r="A6559" s="450" t="s">
        <v>506</v>
      </c>
      <c r="B6559" s="451"/>
      <c r="C6559" s="448" t="s">
        <v>0</v>
      </c>
      <c r="D6559" s="448" t="s">
        <v>26</v>
      </c>
      <c r="E6559" s="446" t="s">
        <v>27</v>
      </c>
      <c r="F6559" s="444" t="s">
        <v>28</v>
      </c>
      <c r="G6559" s="444" t="s">
        <v>29</v>
      </c>
    </row>
    <row r="6560" spans="1:123" s="88" customFormat="1" ht="24" customHeight="1" x14ac:dyDescent="0.2">
      <c r="A6560" s="93" t="s">
        <v>507</v>
      </c>
      <c r="B6560" s="93" t="s">
        <v>508</v>
      </c>
      <c r="C6560" s="449"/>
      <c r="D6560" s="449"/>
      <c r="E6560" s="447"/>
      <c r="F6560" s="445"/>
      <c r="G6560" s="445"/>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6"/>
      <c r="B6561" s="94"/>
      <c r="C6561" s="132" t="s">
        <v>603</v>
      </c>
      <c r="D6561" s="95"/>
      <c r="E6561" s="96"/>
      <c r="F6561" s="97"/>
      <c r="G6561" s="267"/>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8">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8">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8">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8">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8">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8">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8">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8">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8">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8">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8">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8">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8">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8">
        <f t="shared" si="1970"/>
        <v>0</v>
      </c>
    </row>
    <row r="6576" spans="1:7" ht="24" customHeight="1" x14ac:dyDescent="0.2">
      <c r="A6576" s="269"/>
      <c r="D6576" s="88"/>
      <c r="E6576" s="89"/>
      <c r="F6576" s="255" t="s">
        <v>30</v>
      </c>
      <c r="G6576" s="270">
        <f>SUBTOTAL(9,G6562:G6575)</f>
        <v>0</v>
      </c>
    </row>
    <row r="6577" spans="1:7" ht="24" customHeight="1" x14ac:dyDescent="0.2">
      <c r="A6577" s="269"/>
      <c r="C6577" s="98" t="s">
        <v>604</v>
      </c>
      <c r="D6577" s="88"/>
      <c r="E6577" s="89"/>
      <c r="G6577" s="271"/>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8">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8">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8">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8">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8">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8">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8">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8">
        <f t="shared" si="1975"/>
        <v>0</v>
      </c>
    </row>
    <row r="6586" spans="1:7" ht="24" customHeight="1" x14ac:dyDescent="0.2">
      <c r="A6586" s="269"/>
      <c r="D6586" s="88"/>
      <c r="E6586" s="89"/>
      <c r="F6586" s="255" t="s">
        <v>31</v>
      </c>
      <c r="G6586" s="270">
        <f>SUBTOTAL(9,G6578:G6585)</f>
        <v>0</v>
      </c>
    </row>
    <row r="6587" spans="1:7" ht="24" customHeight="1" x14ac:dyDescent="0.2">
      <c r="A6587" s="269"/>
      <c r="C6587" s="98" t="s">
        <v>605</v>
      </c>
      <c r="D6587" s="88"/>
      <c r="E6587" s="89"/>
      <c r="G6587" s="271"/>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8">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8">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8">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8">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8">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8">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8">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8">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8">
        <f t="shared" si="1980"/>
        <v>0</v>
      </c>
    </row>
    <row r="6597" spans="1:7" ht="24" customHeight="1" x14ac:dyDescent="0.2">
      <c r="A6597" s="272"/>
      <c r="B6597" s="88"/>
      <c r="D6597" s="88"/>
      <c r="E6597" s="89"/>
      <c r="F6597" s="255" t="s">
        <v>32</v>
      </c>
      <c r="G6597" s="270">
        <f>SUBTOTAL(9,G6588:G6596)</f>
        <v>0</v>
      </c>
    </row>
    <row r="6598" spans="1:7" ht="24" customHeight="1" x14ac:dyDescent="0.2">
      <c r="A6598" s="273"/>
      <c r="B6598" s="88"/>
      <c r="D6598" s="88"/>
      <c r="E6598" s="89"/>
      <c r="G6598" s="271"/>
    </row>
    <row r="6599" spans="1:7" ht="24" customHeight="1" x14ac:dyDescent="0.2">
      <c r="A6599" s="274" t="str">
        <f>B6557</f>
        <v>11.4.1.5</v>
      </c>
      <c r="B6599" s="275" t="str">
        <f>C6557</f>
        <v>Reflector Led 20w</v>
      </c>
      <c r="C6599" s="95"/>
      <c r="D6599" s="95" t="s">
        <v>33</v>
      </c>
      <c r="E6599" s="96"/>
      <c r="F6599" s="277" t="s">
        <v>34</v>
      </c>
      <c r="G6599" s="276">
        <f>SUBTOTAL(9,G6562:G6598)</f>
        <v>0</v>
      </c>
    </row>
    <row r="6601" spans="1:7" ht="24" customHeight="1" x14ac:dyDescent="0.2">
      <c r="A6601" s="256" t="s">
        <v>36</v>
      </c>
      <c r="B6601" s="257"/>
      <c r="C6601" s="257"/>
      <c r="D6601" s="257"/>
      <c r="E6601" s="257"/>
      <c r="F6601" s="257"/>
      <c r="G6601" s="258"/>
    </row>
    <row r="6602" spans="1:7" ht="24" customHeight="1" x14ac:dyDescent="0.2">
      <c r="A6602" s="259" t="s">
        <v>601</v>
      </c>
      <c r="B6602" s="84" t="str">
        <f>Comitente</f>
        <v>SUBSECRETARIA DE ARQUITECTURA</v>
      </c>
      <c r="C6602" s="80"/>
      <c r="D6602" s="85"/>
      <c r="E6602" s="85"/>
      <c r="F6602" s="86"/>
      <c r="G6602" s="260"/>
    </row>
    <row r="6603" spans="1:7" ht="24" customHeight="1" x14ac:dyDescent="0.2">
      <c r="A6603" s="259" t="s">
        <v>602</v>
      </c>
      <c r="B6603" s="84">
        <f>Contratista</f>
        <v>0</v>
      </c>
      <c r="C6603" s="81"/>
      <c r="D6603" s="81"/>
      <c r="E6603" s="81"/>
      <c r="F6603" s="87"/>
      <c r="G6603" s="261"/>
    </row>
    <row r="6604" spans="1:7" ht="24" customHeight="1" x14ac:dyDescent="0.2">
      <c r="A6604" s="259" t="s">
        <v>23</v>
      </c>
      <c r="B6604" s="84" t="str">
        <f>Obra</f>
        <v>Creacion Primaria Bº Cruce de los Andes</v>
      </c>
      <c r="C6604" s="81"/>
      <c r="D6604" s="81"/>
      <c r="E6604" s="81"/>
      <c r="F6604" s="87" t="s">
        <v>37</v>
      </c>
      <c r="G6604" s="262">
        <f>Fecha_Base</f>
        <v>0</v>
      </c>
    </row>
    <row r="6605" spans="1:7" ht="24" customHeight="1" x14ac:dyDescent="0.2">
      <c r="A6605" s="263" t="s">
        <v>600</v>
      </c>
      <c r="B6605" s="82" t="str">
        <f>Ubicación</f>
        <v>Pocito</v>
      </c>
      <c r="C6605" s="82"/>
      <c r="D6605" s="88"/>
      <c r="E6605" s="89"/>
      <c r="G6605" s="264"/>
    </row>
    <row r="6606" spans="1:7" ht="24" customHeight="1" x14ac:dyDescent="0.2">
      <c r="A6606" s="263" t="s">
        <v>38</v>
      </c>
      <c r="B6606" s="91">
        <f>IFERROR(VALUE(LEFT(B6607,FIND(".",B6607)-1)),"")</f>
        <v>11</v>
      </c>
      <c r="C6606" s="83" t="str">
        <f>IFERROR(VLOOKUP(B6606,Tabla_CyP,2,FALSE),"")</f>
        <v xml:space="preserve"> INSTALACIÓN ELÉCTRICA</v>
      </c>
      <c r="E6606" s="89"/>
      <c r="G6606" s="264"/>
    </row>
    <row r="6607" spans="1:7" ht="24" customHeight="1" x14ac:dyDescent="0.2">
      <c r="A6607" s="263" t="s">
        <v>24</v>
      </c>
      <c r="B6607" s="92" t="str">
        <f>IFERROR(VLOOKUP(COUNTIF($A$1:A6607,"ANALISIS DE PRECIOS"),Tabla_NumeroItem,2,FALSE),"")</f>
        <v>11.4.1.6</v>
      </c>
      <c r="C6607" s="83" t="str">
        <f>IFERROR(VLOOKUP(B6607,Tabla_CyP,2,FALSE),"")</f>
        <v>Aplique exterior 26w</v>
      </c>
      <c r="D6607" s="88"/>
      <c r="E6607" s="89"/>
      <c r="F6607" s="87" t="s">
        <v>25</v>
      </c>
      <c r="G6607" s="265" t="str">
        <f>IFERROR(VLOOKUP(B6607,Tabla_CyP,4,FALSE),"")</f>
        <v>Un</v>
      </c>
    </row>
    <row r="6608" spans="1:7" ht="24" customHeight="1" x14ac:dyDescent="0.2">
      <c r="A6608" s="263"/>
      <c r="B6608" s="82"/>
      <c r="D6608" s="88"/>
      <c r="E6608" s="89"/>
      <c r="G6608" s="264"/>
    </row>
    <row r="6609" spans="1:123" ht="24" customHeight="1" x14ac:dyDescent="0.2">
      <c r="A6609" s="450" t="s">
        <v>506</v>
      </c>
      <c r="B6609" s="451"/>
      <c r="C6609" s="448" t="s">
        <v>0</v>
      </c>
      <c r="D6609" s="448" t="s">
        <v>26</v>
      </c>
      <c r="E6609" s="446" t="s">
        <v>27</v>
      </c>
      <c r="F6609" s="444" t="s">
        <v>28</v>
      </c>
      <c r="G6609" s="444" t="s">
        <v>29</v>
      </c>
    </row>
    <row r="6610" spans="1:123" s="88" customFormat="1" ht="24" customHeight="1" x14ac:dyDescent="0.2">
      <c r="A6610" s="93" t="s">
        <v>507</v>
      </c>
      <c r="B6610" s="93" t="s">
        <v>508</v>
      </c>
      <c r="C6610" s="449"/>
      <c r="D6610" s="449"/>
      <c r="E6610" s="447"/>
      <c r="F6610" s="445"/>
      <c r="G6610" s="445"/>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6"/>
      <c r="B6611" s="94"/>
      <c r="C6611" s="132" t="s">
        <v>603</v>
      </c>
      <c r="D6611" s="95"/>
      <c r="E6611" s="96"/>
      <c r="F6611" s="97"/>
      <c r="G6611" s="267"/>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8">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8">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8">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8">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8">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8">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8">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8">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8">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8">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8">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8">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8">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8">
        <f t="shared" si="1985"/>
        <v>0</v>
      </c>
    </row>
    <row r="6626" spans="1:7" ht="24" customHeight="1" x14ac:dyDescent="0.2">
      <c r="A6626" s="269"/>
      <c r="D6626" s="88"/>
      <c r="E6626" s="89"/>
      <c r="F6626" s="255" t="s">
        <v>30</v>
      </c>
      <c r="G6626" s="270">
        <f>SUBTOTAL(9,G6612:G6625)</f>
        <v>0</v>
      </c>
    </row>
    <row r="6627" spans="1:7" ht="24" customHeight="1" x14ac:dyDescent="0.2">
      <c r="A6627" s="269"/>
      <c r="C6627" s="98" t="s">
        <v>604</v>
      </c>
      <c r="D6627" s="88"/>
      <c r="E6627" s="89"/>
      <c r="G6627" s="271"/>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8">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8">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8">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8">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8">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8">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8">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8">
        <f t="shared" si="1990"/>
        <v>0</v>
      </c>
    </row>
    <row r="6636" spans="1:7" ht="24" customHeight="1" x14ac:dyDescent="0.2">
      <c r="A6636" s="269"/>
      <c r="D6636" s="88"/>
      <c r="E6636" s="89"/>
      <c r="F6636" s="255" t="s">
        <v>31</v>
      </c>
      <c r="G6636" s="270">
        <f>SUBTOTAL(9,G6628:G6635)</f>
        <v>0</v>
      </c>
    </row>
    <row r="6637" spans="1:7" ht="24" customHeight="1" x14ac:dyDescent="0.2">
      <c r="A6637" s="269"/>
      <c r="C6637" s="98" t="s">
        <v>605</v>
      </c>
      <c r="D6637" s="88"/>
      <c r="E6637" s="89"/>
      <c r="G6637" s="271"/>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8">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8">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8">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8">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8">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8">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8">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8">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8">
        <f t="shared" si="1995"/>
        <v>0</v>
      </c>
    </row>
    <row r="6647" spans="1:7" ht="24" customHeight="1" x14ac:dyDescent="0.2">
      <c r="A6647" s="272"/>
      <c r="B6647" s="88"/>
      <c r="D6647" s="88"/>
      <c r="E6647" s="89"/>
      <c r="F6647" s="255" t="s">
        <v>32</v>
      </c>
      <c r="G6647" s="270">
        <f>SUBTOTAL(9,G6638:G6646)</f>
        <v>0</v>
      </c>
    </row>
    <row r="6648" spans="1:7" ht="24" customHeight="1" x14ac:dyDescent="0.2">
      <c r="A6648" s="273"/>
      <c r="B6648" s="88"/>
      <c r="D6648" s="88"/>
      <c r="E6648" s="89"/>
      <c r="G6648" s="271"/>
    </row>
    <row r="6649" spans="1:7" ht="24" customHeight="1" x14ac:dyDescent="0.2">
      <c r="A6649" s="274" t="str">
        <f>B6607</f>
        <v>11.4.1.6</v>
      </c>
      <c r="B6649" s="275" t="str">
        <f>C6607</f>
        <v>Aplique exterior 26w</v>
      </c>
      <c r="C6649" s="95"/>
      <c r="D6649" s="95" t="s">
        <v>33</v>
      </c>
      <c r="E6649" s="96"/>
      <c r="F6649" s="277" t="s">
        <v>34</v>
      </c>
      <c r="G6649" s="276">
        <f>SUBTOTAL(9,G6612:G6648)</f>
        <v>0</v>
      </c>
    </row>
    <row r="6651" spans="1:7" ht="24" customHeight="1" x14ac:dyDescent="0.2">
      <c r="A6651" s="256" t="s">
        <v>36</v>
      </c>
      <c r="B6651" s="257"/>
      <c r="C6651" s="257"/>
      <c r="D6651" s="257"/>
      <c r="E6651" s="257"/>
      <c r="F6651" s="257"/>
      <c r="G6651" s="258"/>
    </row>
    <row r="6652" spans="1:7" ht="24" customHeight="1" x14ac:dyDescent="0.2">
      <c r="A6652" s="259" t="s">
        <v>601</v>
      </c>
      <c r="B6652" s="84" t="str">
        <f>Comitente</f>
        <v>SUBSECRETARIA DE ARQUITECTURA</v>
      </c>
      <c r="C6652" s="80"/>
      <c r="D6652" s="85"/>
      <c r="E6652" s="85"/>
      <c r="F6652" s="86"/>
      <c r="G6652" s="260"/>
    </row>
    <row r="6653" spans="1:7" ht="24" customHeight="1" x14ac:dyDescent="0.2">
      <c r="A6653" s="259" t="s">
        <v>602</v>
      </c>
      <c r="B6653" s="84">
        <f>Contratista</f>
        <v>0</v>
      </c>
      <c r="C6653" s="81"/>
      <c r="D6653" s="81"/>
      <c r="E6653" s="81"/>
      <c r="F6653" s="87"/>
      <c r="G6653" s="261"/>
    </row>
    <row r="6654" spans="1:7" ht="24" customHeight="1" x14ac:dyDescent="0.2">
      <c r="A6654" s="259" t="s">
        <v>23</v>
      </c>
      <c r="B6654" s="84" t="str">
        <f>Obra</f>
        <v>Creacion Primaria Bº Cruce de los Andes</v>
      </c>
      <c r="C6654" s="81"/>
      <c r="D6654" s="81"/>
      <c r="E6654" s="81"/>
      <c r="F6654" s="87" t="s">
        <v>37</v>
      </c>
      <c r="G6654" s="262">
        <f>Fecha_Base</f>
        <v>0</v>
      </c>
    </row>
    <row r="6655" spans="1:7" ht="24" customHeight="1" x14ac:dyDescent="0.2">
      <c r="A6655" s="263" t="s">
        <v>600</v>
      </c>
      <c r="B6655" s="82" t="str">
        <f>Ubicación</f>
        <v>Pocito</v>
      </c>
      <c r="C6655" s="82"/>
      <c r="D6655" s="88"/>
      <c r="E6655" s="89"/>
      <c r="G6655" s="264"/>
    </row>
    <row r="6656" spans="1:7" ht="24" customHeight="1" x14ac:dyDescent="0.2">
      <c r="A6656" s="263" t="s">
        <v>38</v>
      </c>
      <c r="B6656" s="91">
        <f>IFERROR(VALUE(LEFT(B6657,FIND(".",B6657)-1)),"")</f>
        <v>11</v>
      </c>
      <c r="C6656" s="83" t="str">
        <f>IFERROR(VLOOKUP(B6656,Tabla_CyP,2,FALSE),"")</f>
        <v xml:space="preserve"> INSTALACIÓN ELÉCTRICA</v>
      </c>
      <c r="E6656" s="89"/>
      <c r="G6656" s="264"/>
    </row>
    <row r="6657" spans="1:123" ht="24" customHeight="1" x14ac:dyDescent="0.2">
      <c r="A6657" s="263" t="s">
        <v>24</v>
      </c>
      <c r="B6657" s="92" t="str">
        <f>IFERROR(VLOOKUP(COUNTIF($A$1:A6657,"ANALISIS DE PRECIOS"),Tabla_NumeroItem,2,FALSE),"")</f>
        <v>11.4.1.7</v>
      </c>
      <c r="C6657" s="83" t="str">
        <f>IFERROR(VLOOKUP(B6657,Tabla_CyP,2,FALSE),"")</f>
        <v>Farol exterior 100w</v>
      </c>
      <c r="D6657" s="88"/>
      <c r="E6657" s="89"/>
      <c r="F6657" s="87" t="s">
        <v>25</v>
      </c>
      <c r="G6657" s="265" t="str">
        <f>IFERROR(VLOOKUP(B6657,Tabla_CyP,4,FALSE),"")</f>
        <v>Un</v>
      </c>
    </row>
    <row r="6658" spans="1:123" ht="24" customHeight="1" x14ac:dyDescent="0.2">
      <c r="A6658" s="263"/>
      <c r="B6658" s="82"/>
      <c r="D6658" s="88"/>
      <c r="E6658" s="89"/>
      <c r="G6658" s="264"/>
    </row>
    <row r="6659" spans="1:123" ht="24" customHeight="1" x14ac:dyDescent="0.2">
      <c r="A6659" s="450" t="s">
        <v>506</v>
      </c>
      <c r="B6659" s="451"/>
      <c r="C6659" s="448" t="s">
        <v>0</v>
      </c>
      <c r="D6659" s="448" t="s">
        <v>26</v>
      </c>
      <c r="E6659" s="446" t="s">
        <v>27</v>
      </c>
      <c r="F6659" s="444" t="s">
        <v>28</v>
      </c>
      <c r="G6659" s="444" t="s">
        <v>29</v>
      </c>
    </row>
    <row r="6660" spans="1:123" s="88" customFormat="1" ht="24" customHeight="1" x14ac:dyDescent="0.2">
      <c r="A6660" s="93" t="s">
        <v>507</v>
      </c>
      <c r="B6660" s="93" t="s">
        <v>508</v>
      </c>
      <c r="C6660" s="449"/>
      <c r="D6660" s="449"/>
      <c r="E6660" s="447"/>
      <c r="F6660" s="445"/>
      <c r="G6660" s="445"/>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6"/>
      <c r="B6661" s="94"/>
      <c r="C6661" s="132" t="s">
        <v>603</v>
      </c>
      <c r="D6661" s="95"/>
      <c r="E6661" s="96"/>
      <c r="F6661" s="97"/>
      <c r="G6661" s="267"/>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8">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8">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8">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8">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8">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8">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8">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8">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8">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8">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8">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8">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8">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8">
        <f t="shared" si="2000"/>
        <v>0</v>
      </c>
    </row>
    <row r="6676" spans="1:7" ht="24" customHeight="1" x14ac:dyDescent="0.2">
      <c r="A6676" s="269"/>
      <c r="D6676" s="88"/>
      <c r="E6676" s="89"/>
      <c r="F6676" s="255" t="s">
        <v>30</v>
      </c>
      <c r="G6676" s="270">
        <f>SUBTOTAL(9,G6662:G6675)</f>
        <v>0</v>
      </c>
    </row>
    <row r="6677" spans="1:7" ht="24" customHeight="1" x14ac:dyDescent="0.2">
      <c r="A6677" s="269"/>
      <c r="C6677" s="98" t="s">
        <v>604</v>
      </c>
      <c r="D6677" s="88"/>
      <c r="E6677" s="89"/>
      <c r="G6677" s="271"/>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8">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8">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8">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8">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8">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8">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8">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8">
        <f t="shared" si="2005"/>
        <v>0</v>
      </c>
    </row>
    <row r="6686" spans="1:7" ht="24" customHeight="1" x14ac:dyDescent="0.2">
      <c r="A6686" s="269"/>
      <c r="D6686" s="88"/>
      <c r="E6686" s="89"/>
      <c r="F6686" s="255" t="s">
        <v>31</v>
      </c>
      <c r="G6686" s="270">
        <f>SUBTOTAL(9,G6678:G6685)</f>
        <v>0</v>
      </c>
    </row>
    <row r="6687" spans="1:7" ht="24" customHeight="1" x14ac:dyDescent="0.2">
      <c r="A6687" s="269"/>
      <c r="C6687" s="98" t="s">
        <v>605</v>
      </c>
      <c r="D6687" s="88"/>
      <c r="E6687" s="89"/>
      <c r="G6687" s="271"/>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8">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8">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8">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8">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8">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8">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8">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8">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8">
        <f t="shared" si="2010"/>
        <v>0</v>
      </c>
    </row>
    <row r="6697" spans="1:7" ht="24" customHeight="1" x14ac:dyDescent="0.2">
      <c r="A6697" s="272"/>
      <c r="B6697" s="88"/>
      <c r="D6697" s="88"/>
      <c r="E6697" s="89"/>
      <c r="F6697" s="255" t="s">
        <v>32</v>
      </c>
      <c r="G6697" s="270">
        <f>SUBTOTAL(9,G6688:G6696)</f>
        <v>0</v>
      </c>
    </row>
    <row r="6698" spans="1:7" ht="24" customHeight="1" x14ac:dyDescent="0.2">
      <c r="A6698" s="273"/>
      <c r="B6698" s="88"/>
      <c r="D6698" s="88"/>
      <c r="E6698" s="89"/>
      <c r="G6698" s="271"/>
    </row>
    <row r="6699" spans="1:7" ht="24" customHeight="1" x14ac:dyDescent="0.2">
      <c r="A6699" s="274" t="str">
        <f>B6657</f>
        <v>11.4.1.7</v>
      </c>
      <c r="B6699" s="275" t="str">
        <f>C6657</f>
        <v>Farol exterior 100w</v>
      </c>
      <c r="C6699" s="95"/>
      <c r="D6699" s="95" t="s">
        <v>33</v>
      </c>
      <c r="E6699" s="96"/>
      <c r="F6699" s="277" t="s">
        <v>34</v>
      </c>
      <c r="G6699" s="276">
        <f>SUBTOTAL(9,G6662:G6698)</f>
        <v>0</v>
      </c>
    </row>
    <row r="6701" spans="1:7" ht="24" customHeight="1" x14ac:dyDescent="0.2">
      <c r="A6701" s="256" t="s">
        <v>36</v>
      </c>
      <c r="B6701" s="257"/>
      <c r="C6701" s="257"/>
      <c r="D6701" s="257"/>
      <c r="E6701" s="257"/>
      <c r="F6701" s="257"/>
      <c r="G6701" s="258"/>
    </row>
    <row r="6702" spans="1:7" ht="24" customHeight="1" x14ac:dyDescent="0.2">
      <c r="A6702" s="259" t="s">
        <v>601</v>
      </c>
      <c r="B6702" s="84" t="str">
        <f>Comitente</f>
        <v>SUBSECRETARIA DE ARQUITECTURA</v>
      </c>
      <c r="C6702" s="80"/>
      <c r="D6702" s="85"/>
      <c r="E6702" s="85"/>
      <c r="F6702" s="86"/>
      <c r="G6702" s="260"/>
    </row>
    <row r="6703" spans="1:7" ht="24" customHeight="1" x14ac:dyDescent="0.2">
      <c r="A6703" s="259" t="s">
        <v>602</v>
      </c>
      <c r="B6703" s="84">
        <f>Contratista</f>
        <v>0</v>
      </c>
      <c r="C6703" s="81"/>
      <c r="D6703" s="81"/>
      <c r="E6703" s="81"/>
      <c r="F6703" s="87"/>
      <c r="G6703" s="261"/>
    </row>
    <row r="6704" spans="1:7" ht="24" customHeight="1" x14ac:dyDescent="0.2">
      <c r="A6704" s="259" t="s">
        <v>23</v>
      </c>
      <c r="B6704" s="84" t="str">
        <f>Obra</f>
        <v>Creacion Primaria Bº Cruce de los Andes</v>
      </c>
      <c r="C6704" s="81"/>
      <c r="D6704" s="81"/>
      <c r="E6704" s="81"/>
      <c r="F6704" s="87" t="s">
        <v>37</v>
      </c>
      <c r="G6704" s="262">
        <f>Fecha_Base</f>
        <v>0</v>
      </c>
    </row>
    <row r="6705" spans="1:123" ht="24" customHeight="1" x14ac:dyDescent="0.2">
      <c r="A6705" s="263" t="s">
        <v>600</v>
      </c>
      <c r="B6705" s="82" t="str">
        <f>Ubicación</f>
        <v>Pocito</v>
      </c>
      <c r="C6705" s="82"/>
      <c r="D6705" s="88"/>
      <c r="E6705" s="89"/>
      <c r="G6705" s="264"/>
    </row>
    <row r="6706" spans="1:123" ht="24" customHeight="1" x14ac:dyDescent="0.2">
      <c r="A6706" s="263" t="s">
        <v>38</v>
      </c>
      <c r="B6706" s="91">
        <f>IFERROR(VALUE(LEFT(B6707,FIND(".",B6707)-1)),"")</f>
        <v>11</v>
      </c>
      <c r="C6706" s="83" t="str">
        <f>IFERROR(VLOOKUP(B6706,Tabla_CyP,2,FALSE),"")</f>
        <v xml:space="preserve"> INSTALACIÓN ELÉCTRICA</v>
      </c>
      <c r="E6706" s="89"/>
      <c r="G6706" s="264"/>
    </row>
    <row r="6707" spans="1:123" ht="24" customHeight="1" x14ac:dyDescent="0.2">
      <c r="A6707" s="263" t="s">
        <v>24</v>
      </c>
      <c r="B6707" s="92" t="str">
        <f>IFERROR(VLOOKUP(COUNTIF($A$1:A6707,"ANALISIS DE PRECIOS"),Tabla_NumeroItem,2,FALSE),"")</f>
        <v>11.4.2.1</v>
      </c>
      <c r="C6707" s="83" t="str">
        <f>IFERROR(VLOOKUP(B6707,Tabla_CyP,2,FALSE),"")</f>
        <v>Tubos LED .18w Luz Dia</v>
      </c>
      <c r="D6707" s="88"/>
      <c r="E6707" s="89"/>
      <c r="F6707" s="87" t="s">
        <v>25</v>
      </c>
      <c r="G6707" s="265" t="str">
        <f>IFERROR(VLOOKUP(B6707,Tabla_CyP,4,FALSE),"")</f>
        <v>Un</v>
      </c>
    </row>
    <row r="6708" spans="1:123" ht="24" customHeight="1" x14ac:dyDescent="0.2">
      <c r="A6708" s="263"/>
      <c r="B6708" s="82"/>
      <c r="D6708" s="88"/>
      <c r="E6708" s="89"/>
      <c r="G6708" s="264"/>
    </row>
    <row r="6709" spans="1:123" ht="24" customHeight="1" x14ac:dyDescent="0.2">
      <c r="A6709" s="450" t="s">
        <v>506</v>
      </c>
      <c r="B6709" s="451"/>
      <c r="C6709" s="448" t="s">
        <v>0</v>
      </c>
      <c r="D6709" s="448" t="s">
        <v>26</v>
      </c>
      <c r="E6709" s="446" t="s">
        <v>27</v>
      </c>
      <c r="F6709" s="444" t="s">
        <v>28</v>
      </c>
      <c r="G6709" s="444" t="s">
        <v>29</v>
      </c>
    </row>
    <row r="6710" spans="1:123" s="88" customFormat="1" ht="24" customHeight="1" x14ac:dyDescent="0.2">
      <c r="A6710" s="93" t="s">
        <v>507</v>
      </c>
      <c r="B6710" s="93" t="s">
        <v>508</v>
      </c>
      <c r="C6710" s="449"/>
      <c r="D6710" s="449"/>
      <c r="E6710" s="447"/>
      <c r="F6710" s="445"/>
      <c r="G6710" s="445"/>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6"/>
      <c r="B6711" s="94"/>
      <c r="C6711" s="132" t="s">
        <v>603</v>
      </c>
      <c r="D6711" s="95"/>
      <c r="E6711" s="96"/>
      <c r="F6711" s="97"/>
      <c r="G6711" s="267"/>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8">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8">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8">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8">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8">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8">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8">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8">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8">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8">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8">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8">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8">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8">
        <f t="shared" si="2015"/>
        <v>0</v>
      </c>
    </row>
    <row r="6726" spans="1:7" ht="24" customHeight="1" x14ac:dyDescent="0.2">
      <c r="A6726" s="269"/>
      <c r="D6726" s="88"/>
      <c r="E6726" s="89"/>
      <c r="F6726" s="255" t="s">
        <v>30</v>
      </c>
      <c r="G6726" s="270">
        <f>SUBTOTAL(9,G6712:G6725)</f>
        <v>0</v>
      </c>
    </row>
    <row r="6727" spans="1:7" ht="24" customHeight="1" x14ac:dyDescent="0.2">
      <c r="A6727" s="269"/>
      <c r="C6727" s="98" t="s">
        <v>604</v>
      </c>
      <c r="D6727" s="88"/>
      <c r="E6727" s="89"/>
      <c r="G6727" s="271"/>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8">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8">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8">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8">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8">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8">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8">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8">
        <f t="shared" si="2020"/>
        <v>0</v>
      </c>
    </row>
    <row r="6736" spans="1:7" ht="24" customHeight="1" x14ac:dyDescent="0.2">
      <c r="A6736" s="269"/>
      <c r="D6736" s="88"/>
      <c r="E6736" s="89"/>
      <c r="F6736" s="255" t="s">
        <v>31</v>
      </c>
      <c r="G6736" s="270">
        <f>SUBTOTAL(9,G6728:G6735)</f>
        <v>0</v>
      </c>
    </row>
    <row r="6737" spans="1:7" ht="24" customHeight="1" x14ac:dyDescent="0.2">
      <c r="A6737" s="269"/>
      <c r="C6737" s="98" t="s">
        <v>605</v>
      </c>
      <c r="D6737" s="88"/>
      <c r="E6737" s="89"/>
      <c r="G6737" s="271"/>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8">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8">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8">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8">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8">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8">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8">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8">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8">
        <f t="shared" si="2025"/>
        <v>0</v>
      </c>
    </row>
    <row r="6747" spans="1:7" ht="24" customHeight="1" x14ac:dyDescent="0.2">
      <c r="A6747" s="272"/>
      <c r="B6747" s="88"/>
      <c r="D6747" s="88"/>
      <c r="E6747" s="89"/>
      <c r="F6747" s="255" t="s">
        <v>32</v>
      </c>
      <c r="G6747" s="270">
        <f>SUBTOTAL(9,G6738:G6746)</f>
        <v>0</v>
      </c>
    </row>
    <row r="6748" spans="1:7" ht="24" customHeight="1" x14ac:dyDescent="0.2">
      <c r="A6748" s="273"/>
      <c r="B6748" s="88"/>
      <c r="D6748" s="88"/>
      <c r="E6748" s="89"/>
      <c r="G6748" s="271"/>
    </row>
    <row r="6749" spans="1:7" ht="24" customHeight="1" x14ac:dyDescent="0.2">
      <c r="A6749" s="274" t="str">
        <f>B6707</f>
        <v>11.4.2.1</v>
      </c>
      <c r="B6749" s="275" t="str">
        <f>C6707</f>
        <v>Tubos LED .18w Luz Dia</v>
      </c>
      <c r="C6749" s="95"/>
      <c r="D6749" s="95" t="s">
        <v>33</v>
      </c>
      <c r="E6749" s="96"/>
      <c r="F6749" s="277" t="s">
        <v>34</v>
      </c>
      <c r="G6749" s="276">
        <f>SUBTOTAL(9,G6712:G6748)</f>
        <v>0</v>
      </c>
    </row>
    <row r="6751" spans="1:7" ht="24" customHeight="1" x14ac:dyDescent="0.2">
      <c r="A6751" s="256" t="s">
        <v>36</v>
      </c>
      <c r="B6751" s="257"/>
      <c r="C6751" s="257"/>
      <c r="D6751" s="257"/>
      <c r="E6751" s="257"/>
      <c r="F6751" s="257"/>
      <c r="G6751" s="258"/>
    </row>
    <row r="6752" spans="1:7" ht="24" customHeight="1" x14ac:dyDescent="0.2">
      <c r="A6752" s="259" t="s">
        <v>601</v>
      </c>
      <c r="B6752" s="84" t="str">
        <f>Comitente</f>
        <v>SUBSECRETARIA DE ARQUITECTURA</v>
      </c>
      <c r="C6752" s="80"/>
      <c r="D6752" s="85"/>
      <c r="E6752" s="85"/>
      <c r="F6752" s="86"/>
      <c r="G6752" s="260"/>
    </row>
    <row r="6753" spans="1:123" ht="24" customHeight="1" x14ac:dyDescent="0.2">
      <c r="A6753" s="259" t="s">
        <v>602</v>
      </c>
      <c r="B6753" s="84">
        <f>Contratista</f>
        <v>0</v>
      </c>
      <c r="C6753" s="81"/>
      <c r="D6753" s="81"/>
      <c r="E6753" s="81"/>
      <c r="F6753" s="87"/>
      <c r="G6753" s="261"/>
    </row>
    <row r="6754" spans="1:123" ht="24" customHeight="1" x14ac:dyDescent="0.2">
      <c r="A6754" s="259" t="s">
        <v>23</v>
      </c>
      <c r="B6754" s="84" t="str">
        <f>Obra</f>
        <v>Creacion Primaria Bº Cruce de los Andes</v>
      </c>
      <c r="C6754" s="81"/>
      <c r="D6754" s="81"/>
      <c r="E6754" s="81"/>
      <c r="F6754" s="87" t="s">
        <v>37</v>
      </c>
      <c r="G6754" s="262">
        <f>Fecha_Base</f>
        <v>0</v>
      </c>
    </row>
    <row r="6755" spans="1:123" ht="24" customHeight="1" x14ac:dyDescent="0.2">
      <c r="A6755" s="263" t="s">
        <v>600</v>
      </c>
      <c r="B6755" s="82" t="str">
        <f>Ubicación</f>
        <v>Pocito</v>
      </c>
      <c r="C6755" s="82"/>
      <c r="D6755" s="88"/>
      <c r="E6755" s="89"/>
      <c r="G6755" s="264"/>
    </row>
    <row r="6756" spans="1:123" ht="24" customHeight="1" x14ac:dyDescent="0.2">
      <c r="A6756" s="263" t="s">
        <v>38</v>
      </c>
      <c r="B6756" s="91">
        <f>IFERROR(VALUE(LEFT(B6757,FIND(".",B6757)-1)),"")</f>
        <v>11</v>
      </c>
      <c r="C6756" s="83" t="str">
        <f>IFERROR(VLOOKUP(B6756,Tabla_CyP,2,FALSE),"")</f>
        <v xml:space="preserve"> INSTALACIÓN ELÉCTRICA</v>
      </c>
      <c r="E6756" s="89"/>
      <c r="G6756" s="264"/>
    </row>
    <row r="6757" spans="1:123" ht="24" customHeight="1" x14ac:dyDescent="0.2">
      <c r="A6757" s="263" t="s">
        <v>24</v>
      </c>
      <c r="B6757" s="92" t="str">
        <f>IFERROR(VLOOKUP(COUNTIF($A$1:A6757,"ANALISIS DE PRECIOS"),Tabla_NumeroItem,2,FALSE),"")</f>
        <v>11.4.2.2</v>
      </c>
      <c r="C6757" s="83" t="str">
        <f>IFERROR(VLOOKUP(B6757,Tabla_CyP,2,FALSE),"")</f>
        <v>Tubos LED .24w Luz Dia</v>
      </c>
      <c r="D6757" s="88"/>
      <c r="E6757" s="89"/>
      <c r="F6757" s="87" t="s">
        <v>25</v>
      </c>
      <c r="G6757" s="265" t="str">
        <f>IFERROR(VLOOKUP(B6757,Tabla_CyP,4,FALSE),"")</f>
        <v>Un</v>
      </c>
    </row>
    <row r="6758" spans="1:123" ht="24" customHeight="1" x14ac:dyDescent="0.2">
      <c r="A6758" s="263"/>
      <c r="B6758" s="82"/>
      <c r="D6758" s="88"/>
      <c r="E6758" s="89"/>
      <c r="G6758" s="264"/>
    </row>
    <row r="6759" spans="1:123" ht="24" customHeight="1" x14ac:dyDescent="0.2">
      <c r="A6759" s="450" t="s">
        <v>506</v>
      </c>
      <c r="B6759" s="451"/>
      <c r="C6759" s="448" t="s">
        <v>0</v>
      </c>
      <c r="D6759" s="448" t="s">
        <v>26</v>
      </c>
      <c r="E6759" s="446" t="s">
        <v>27</v>
      </c>
      <c r="F6759" s="444" t="s">
        <v>28</v>
      </c>
      <c r="G6759" s="444" t="s">
        <v>29</v>
      </c>
    </row>
    <row r="6760" spans="1:123" s="88" customFormat="1" ht="24" customHeight="1" x14ac:dyDescent="0.2">
      <c r="A6760" s="93" t="s">
        <v>507</v>
      </c>
      <c r="B6760" s="93" t="s">
        <v>508</v>
      </c>
      <c r="C6760" s="449"/>
      <c r="D6760" s="449"/>
      <c r="E6760" s="447"/>
      <c r="F6760" s="445"/>
      <c r="G6760" s="445"/>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6"/>
      <c r="B6761" s="94"/>
      <c r="C6761" s="132" t="s">
        <v>603</v>
      </c>
      <c r="D6761" s="95"/>
      <c r="E6761" s="96"/>
      <c r="F6761" s="97"/>
      <c r="G6761" s="267"/>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8">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8">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8">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8">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8">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8">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8">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8">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8">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8">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8">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8">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8">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8">
        <f t="shared" si="2030"/>
        <v>0</v>
      </c>
    </row>
    <row r="6776" spans="1:7" ht="24" customHeight="1" x14ac:dyDescent="0.2">
      <c r="A6776" s="269"/>
      <c r="D6776" s="88"/>
      <c r="E6776" s="89"/>
      <c r="F6776" s="255" t="s">
        <v>30</v>
      </c>
      <c r="G6776" s="270">
        <f>SUBTOTAL(9,G6762:G6775)</f>
        <v>0</v>
      </c>
    </row>
    <row r="6777" spans="1:7" ht="24" customHeight="1" x14ac:dyDescent="0.2">
      <c r="A6777" s="269"/>
      <c r="C6777" s="98" t="s">
        <v>604</v>
      </c>
      <c r="D6777" s="88"/>
      <c r="E6777" s="89"/>
      <c r="G6777" s="271"/>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8">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8">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8">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8">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8">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8">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8">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8">
        <f t="shared" si="2035"/>
        <v>0</v>
      </c>
    </row>
    <row r="6786" spans="1:7" ht="24" customHeight="1" x14ac:dyDescent="0.2">
      <c r="A6786" s="269"/>
      <c r="D6786" s="88"/>
      <c r="E6786" s="89"/>
      <c r="F6786" s="255" t="s">
        <v>31</v>
      </c>
      <c r="G6786" s="270">
        <f>SUBTOTAL(9,G6778:G6785)</f>
        <v>0</v>
      </c>
    </row>
    <row r="6787" spans="1:7" ht="24" customHeight="1" x14ac:dyDescent="0.2">
      <c r="A6787" s="269"/>
      <c r="C6787" s="98" t="s">
        <v>605</v>
      </c>
      <c r="D6787" s="88"/>
      <c r="E6787" s="89"/>
      <c r="G6787" s="271"/>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8">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8">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8">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8">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8">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8">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8">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8">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8">
        <f t="shared" si="2040"/>
        <v>0</v>
      </c>
    </row>
    <row r="6797" spans="1:7" ht="24" customHeight="1" x14ac:dyDescent="0.2">
      <c r="A6797" s="272"/>
      <c r="B6797" s="88"/>
      <c r="D6797" s="88"/>
      <c r="E6797" s="89"/>
      <c r="F6797" s="255" t="s">
        <v>32</v>
      </c>
      <c r="G6797" s="270">
        <f>SUBTOTAL(9,G6788:G6796)</f>
        <v>0</v>
      </c>
    </row>
    <row r="6798" spans="1:7" ht="24" customHeight="1" x14ac:dyDescent="0.2">
      <c r="A6798" s="273"/>
      <c r="B6798" s="88"/>
      <c r="D6798" s="88"/>
      <c r="E6798" s="89"/>
      <c r="G6798" s="271"/>
    </row>
    <row r="6799" spans="1:7" ht="24" customHeight="1" x14ac:dyDescent="0.2">
      <c r="A6799" s="274" t="str">
        <f>B6757</f>
        <v>11.4.2.2</v>
      </c>
      <c r="B6799" s="275" t="str">
        <f>C6757</f>
        <v>Tubos LED .24w Luz Dia</v>
      </c>
      <c r="C6799" s="95"/>
      <c r="D6799" s="95" t="s">
        <v>33</v>
      </c>
      <c r="E6799" s="96"/>
      <c r="F6799" s="277" t="s">
        <v>34</v>
      </c>
      <c r="G6799" s="276">
        <f>SUBTOTAL(9,G6762:G6798)</f>
        <v>0</v>
      </c>
    </row>
    <row r="6801" spans="1:123" ht="24" customHeight="1" x14ac:dyDescent="0.2">
      <c r="A6801" s="256" t="s">
        <v>36</v>
      </c>
      <c r="B6801" s="257"/>
      <c r="C6801" s="257"/>
      <c r="D6801" s="257"/>
      <c r="E6801" s="257"/>
      <c r="F6801" s="257"/>
      <c r="G6801" s="258"/>
    </row>
    <row r="6802" spans="1:123" ht="24" customHeight="1" x14ac:dyDescent="0.2">
      <c r="A6802" s="259" t="s">
        <v>601</v>
      </c>
      <c r="B6802" s="84" t="str">
        <f>Comitente</f>
        <v>SUBSECRETARIA DE ARQUITECTURA</v>
      </c>
      <c r="C6802" s="80"/>
      <c r="D6802" s="85"/>
      <c r="E6802" s="85"/>
      <c r="F6802" s="86"/>
      <c r="G6802" s="260"/>
    </row>
    <row r="6803" spans="1:123" ht="24" customHeight="1" x14ac:dyDescent="0.2">
      <c r="A6803" s="259" t="s">
        <v>602</v>
      </c>
      <c r="B6803" s="84">
        <f>Contratista</f>
        <v>0</v>
      </c>
      <c r="C6803" s="81"/>
      <c r="D6803" s="81"/>
      <c r="E6803" s="81"/>
      <c r="F6803" s="87"/>
      <c r="G6803" s="261"/>
    </row>
    <row r="6804" spans="1:123" ht="24" customHeight="1" x14ac:dyDescent="0.2">
      <c r="A6804" s="259" t="s">
        <v>23</v>
      </c>
      <c r="B6804" s="84" t="str">
        <f>Obra</f>
        <v>Creacion Primaria Bº Cruce de los Andes</v>
      </c>
      <c r="C6804" s="81"/>
      <c r="D6804" s="81"/>
      <c r="E6804" s="81"/>
      <c r="F6804" s="87" t="s">
        <v>37</v>
      </c>
      <c r="G6804" s="262">
        <f>Fecha_Base</f>
        <v>0</v>
      </c>
    </row>
    <row r="6805" spans="1:123" ht="24" customHeight="1" x14ac:dyDescent="0.2">
      <c r="A6805" s="263" t="s">
        <v>600</v>
      </c>
      <c r="B6805" s="82" t="str">
        <f>Ubicación</f>
        <v>Pocito</v>
      </c>
      <c r="C6805" s="82"/>
      <c r="D6805" s="88"/>
      <c r="E6805" s="89"/>
      <c r="G6805" s="264"/>
    </row>
    <row r="6806" spans="1:123" ht="24" customHeight="1" x14ac:dyDescent="0.2">
      <c r="A6806" s="263" t="s">
        <v>38</v>
      </c>
      <c r="B6806" s="91">
        <f>IFERROR(VALUE(LEFT(B6807,FIND(".",B6807)-1)),"")</f>
        <v>11</v>
      </c>
      <c r="C6806" s="83" t="str">
        <f>IFERROR(VLOOKUP(B6806,Tabla_CyP,2,FALSE),"")</f>
        <v xml:space="preserve"> INSTALACIÓN ELÉCTRICA</v>
      </c>
      <c r="E6806" s="89"/>
      <c r="G6806" s="264"/>
    </row>
    <row r="6807" spans="1:123" ht="24" customHeight="1" x14ac:dyDescent="0.2">
      <c r="A6807" s="263" t="s">
        <v>24</v>
      </c>
      <c r="B6807" s="92" t="str">
        <f>IFERROR(VLOOKUP(COUNTIF($A$1:A6807,"ANALISIS DE PRECIOS"),Tabla_NumeroItem,2,FALSE),"")</f>
        <v>11.4.2.3</v>
      </c>
      <c r="C6807" s="83" t="str">
        <f>IFERROR(VLOOKUP(B6807,Tabla_CyP,2,FALSE),"")</f>
        <v>Lampara led 50w</v>
      </c>
      <c r="D6807" s="88"/>
      <c r="E6807" s="89"/>
      <c r="F6807" s="87" t="s">
        <v>25</v>
      </c>
      <c r="G6807" s="265" t="str">
        <f>IFERROR(VLOOKUP(B6807,Tabla_CyP,4,FALSE),"")</f>
        <v>Un</v>
      </c>
    </row>
    <row r="6808" spans="1:123" ht="24" customHeight="1" x14ac:dyDescent="0.2">
      <c r="A6808" s="263"/>
      <c r="B6808" s="82"/>
      <c r="D6808" s="88"/>
      <c r="E6808" s="89"/>
      <c r="G6808" s="264"/>
    </row>
    <row r="6809" spans="1:123" ht="24" customHeight="1" x14ac:dyDescent="0.2">
      <c r="A6809" s="450" t="s">
        <v>506</v>
      </c>
      <c r="B6809" s="451"/>
      <c r="C6809" s="448" t="s">
        <v>0</v>
      </c>
      <c r="D6809" s="448" t="s">
        <v>26</v>
      </c>
      <c r="E6809" s="446" t="s">
        <v>27</v>
      </c>
      <c r="F6809" s="444" t="s">
        <v>28</v>
      </c>
      <c r="G6809" s="444" t="s">
        <v>29</v>
      </c>
    </row>
    <row r="6810" spans="1:123" s="88" customFormat="1" ht="24" customHeight="1" x14ac:dyDescent="0.2">
      <c r="A6810" s="93" t="s">
        <v>507</v>
      </c>
      <c r="B6810" s="93" t="s">
        <v>508</v>
      </c>
      <c r="C6810" s="449"/>
      <c r="D6810" s="449"/>
      <c r="E6810" s="447"/>
      <c r="F6810" s="445"/>
      <c r="G6810" s="445"/>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6"/>
      <c r="B6811" s="94"/>
      <c r="C6811" s="132" t="s">
        <v>603</v>
      </c>
      <c r="D6811" s="95"/>
      <c r="E6811" s="96"/>
      <c r="F6811" s="97"/>
      <c r="G6811" s="267"/>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8">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8">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8">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8">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8">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8">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8">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8">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8">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8">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8">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8">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8">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8">
        <f t="shared" si="2045"/>
        <v>0</v>
      </c>
    </row>
    <row r="6826" spans="1:7" ht="24" customHeight="1" x14ac:dyDescent="0.2">
      <c r="A6826" s="269"/>
      <c r="D6826" s="88"/>
      <c r="E6826" s="89"/>
      <c r="F6826" s="255" t="s">
        <v>30</v>
      </c>
      <c r="G6826" s="270">
        <f>SUBTOTAL(9,G6812:G6825)</f>
        <v>0</v>
      </c>
    </row>
    <row r="6827" spans="1:7" ht="24" customHeight="1" x14ac:dyDescent="0.2">
      <c r="A6827" s="269"/>
      <c r="C6827" s="98" t="s">
        <v>604</v>
      </c>
      <c r="D6827" s="88"/>
      <c r="E6827" s="89"/>
      <c r="G6827" s="271"/>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8">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8">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8">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8">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8">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8">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8">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8">
        <f t="shared" si="2050"/>
        <v>0</v>
      </c>
    </row>
    <row r="6836" spans="1:7" ht="24" customHeight="1" x14ac:dyDescent="0.2">
      <c r="A6836" s="269"/>
      <c r="D6836" s="88"/>
      <c r="E6836" s="89"/>
      <c r="F6836" s="255" t="s">
        <v>31</v>
      </c>
      <c r="G6836" s="270">
        <f>SUBTOTAL(9,G6828:G6835)</f>
        <v>0</v>
      </c>
    </row>
    <row r="6837" spans="1:7" ht="24" customHeight="1" x14ac:dyDescent="0.2">
      <c r="A6837" s="269"/>
      <c r="C6837" s="98" t="s">
        <v>605</v>
      </c>
      <c r="D6837" s="88"/>
      <c r="E6837" s="89"/>
      <c r="G6837" s="271"/>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8">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8">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8">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8">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8">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8">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8">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8">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8">
        <f t="shared" si="2055"/>
        <v>0</v>
      </c>
    </row>
    <row r="6847" spans="1:7" ht="24" customHeight="1" x14ac:dyDescent="0.2">
      <c r="A6847" s="272"/>
      <c r="B6847" s="88"/>
      <c r="D6847" s="88"/>
      <c r="E6847" s="89"/>
      <c r="F6847" s="255" t="s">
        <v>32</v>
      </c>
      <c r="G6847" s="270">
        <f>SUBTOTAL(9,G6838:G6846)</f>
        <v>0</v>
      </c>
    </row>
    <row r="6848" spans="1:7" ht="24" customHeight="1" x14ac:dyDescent="0.2">
      <c r="A6848" s="273"/>
      <c r="B6848" s="88"/>
      <c r="D6848" s="88"/>
      <c r="E6848" s="89"/>
      <c r="G6848" s="271"/>
    </row>
    <row r="6849" spans="1:123" ht="24" customHeight="1" x14ac:dyDescent="0.2">
      <c r="A6849" s="274" t="str">
        <f>B6807</f>
        <v>11.4.2.3</v>
      </c>
      <c r="B6849" s="275" t="str">
        <f>C6807</f>
        <v>Lampara led 50w</v>
      </c>
      <c r="C6849" s="95"/>
      <c r="D6849" s="95" t="s">
        <v>33</v>
      </c>
      <c r="E6849" s="96"/>
      <c r="F6849" s="277" t="s">
        <v>34</v>
      </c>
      <c r="G6849" s="276">
        <f>SUBTOTAL(9,G6812:G6848)</f>
        <v>0</v>
      </c>
    </row>
    <row r="6851" spans="1:123" ht="24" customHeight="1" x14ac:dyDescent="0.2">
      <c r="A6851" s="256" t="s">
        <v>36</v>
      </c>
      <c r="B6851" s="257"/>
      <c r="C6851" s="257"/>
      <c r="D6851" s="257"/>
      <c r="E6851" s="257"/>
      <c r="F6851" s="257"/>
      <c r="G6851" s="258"/>
    </row>
    <row r="6852" spans="1:123" ht="24" customHeight="1" x14ac:dyDescent="0.2">
      <c r="A6852" s="259" t="s">
        <v>601</v>
      </c>
      <c r="B6852" s="84" t="str">
        <f>Comitente</f>
        <v>SUBSECRETARIA DE ARQUITECTURA</v>
      </c>
      <c r="C6852" s="80"/>
      <c r="D6852" s="85"/>
      <c r="E6852" s="85"/>
      <c r="F6852" s="86"/>
      <c r="G6852" s="260"/>
    </row>
    <row r="6853" spans="1:123" ht="24" customHeight="1" x14ac:dyDescent="0.2">
      <c r="A6853" s="259" t="s">
        <v>602</v>
      </c>
      <c r="B6853" s="84">
        <f>Contratista</f>
        <v>0</v>
      </c>
      <c r="C6853" s="81"/>
      <c r="D6853" s="81"/>
      <c r="E6853" s="81"/>
      <c r="F6853" s="87"/>
      <c r="G6853" s="261"/>
    </row>
    <row r="6854" spans="1:123" ht="24" customHeight="1" x14ac:dyDescent="0.2">
      <c r="A6854" s="259" t="s">
        <v>23</v>
      </c>
      <c r="B6854" s="84" t="str">
        <f>Obra</f>
        <v>Creacion Primaria Bº Cruce de los Andes</v>
      </c>
      <c r="C6854" s="81"/>
      <c r="D6854" s="81"/>
      <c r="E6854" s="81"/>
      <c r="F6854" s="87" t="s">
        <v>37</v>
      </c>
      <c r="G6854" s="262">
        <f>Fecha_Base</f>
        <v>0</v>
      </c>
    </row>
    <row r="6855" spans="1:123" ht="24" customHeight="1" x14ac:dyDescent="0.2">
      <c r="A6855" s="263" t="s">
        <v>600</v>
      </c>
      <c r="B6855" s="82" t="str">
        <f>Ubicación</f>
        <v>Pocito</v>
      </c>
      <c r="C6855" s="82"/>
      <c r="D6855" s="88"/>
      <c r="E6855" s="89"/>
      <c r="G6855" s="264"/>
    </row>
    <row r="6856" spans="1:123" ht="24" customHeight="1" x14ac:dyDescent="0.2">
      <c r="A6856" s="263" t="s">
        <v>38</v>
      </c>
      <c r="B6856" s="91">
        <f>IFERROR(VALUE(LEFT(B6857,FIND(".",B6857)-1)),"")</f>
        <v>11</v>
      </c>
      <c r="C6856" s="83" t="str">
        <f>IFERROR(VLOOKUP(B6856,Tabla_CyP,2,FALSE),"")</f>
        <v xml:space="preserve"> INSTALACIÓN ELÉCTRICA</v>
      </c>
      <c r="E6856" s="89"/>
      <c r="G6856" s="264"/>
    </row>
    <row r="6857" spans="1:123" ht="24" customHeight="1" x14ac:dyDescent="0.2">
      <c r="A6857" s="263" t="s">
        <v>24</v>
      </c>
      <c r="B6857" s="92" t="str">
        <f>IFERROR(VLOOKUP(COUNTIF($A$1:A6857,"ANALISIS DE PRECIOS"),Tabla_NumeroItem,2,FALSE),"")</f>
        <v>11.4.3</v>
      </c>
      <c r="C6857" s="83" t="str">
        <f>IFERROR(VLOOKUP(B6857,Tabla_CyP,2,FALSE),"")</f>
        <v>Iluminación de Emergencia</v>
      </c>
      <c r="D6857" s="88"/>
      <c r="E6857" s="89"/>
      <c r="F6857" s="87" t="s">
        <v>25</v>
      </c>
      <c r="G6857" s="265" t="str">
        <f>IFERROR(VLOOKUP(B6857,Tabla_CyP,4,FALSE),"")</f>
        <v xml:space="preserve">Un </v>
      </c>
    </row>
    <row r="6858" spans="1:123" ht="24" customHeight="1" x14ac:dyDescent="0.2">
      <c r="A6858" s="263"/>
      <c r="B6858" s="82"/>
      <c r="D6858" s="88"/>
      <c r="E6858" s="89"/>
      <c r="G6858" s="264"/>
    </row>
    <row r="6859" spans="1:123" ht="24" customHeight="1" x14ac:dyDescent="0.2">
      <c r="A6859" s="450" t="s">
        <v>506</v>
      </c>
      <c r="B6859" s="451"/>
      <c r="C6859" s="448" t="s">
        <v>0</v>
      </c>
      <c r="D6859" s="448" t="s">
        <v>26</v>
      </c>
      <c r="E6859" s="446" t="s">
        <v>27</v>
      </c>
      <c r="F6859" s="444" t="s">
        <v>28</v>
      </c>
      <c r="G6859" s="444" t="s">
        <v>29</v>
      </c>
    </row>
    <row r="6860" spans="1:123" s="88" customFormat="1" ht="24" customHeight="1" x14ac:dyDescent="0.2">
      <c r="A6860" s="93" t="s">
        <v>507</v>
      </c>
      <c r="B6860" s="93" t="s">
        <v>508</v>
      </c>
      <c r="C6860" s="449"/>
      <c r="D6860" s="449"/>
      <c r="E6860" s="447"/>
      <c r="F6860" s="445"/>
      <c r="G6860" s="445"/>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6"/>
      <c r="B6861" s="94"/>
      <c r="C6861" s="132" t="s">
        <v>603</v>
      </c>
      <c r="D6861" s="95"/>
      <c r="E6861" s="96"/>
      <c r="F6861" s="97"/>
      <c r="G6861" s="267"/>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8">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8">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8">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8">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8">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8">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8">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8">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8">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8">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8">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8">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8">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8">
        <f t="shared" si="2060"/>
        <v>0</v>
      </c>
    </row>
    <row r="6876" spans="1:7" ht="24" customHeight="1" x14ac:dyDescent="0.2">
      <c r="A6876" s="269"/>
      <c r="D6876" s="88"/>
      <c r="E6876" s="89"/>
      <c r="F6876" s="255" t="s">
        <v>30</v>
      </c>
      <c r="G6876" s="270">
        <f>SUBTOTAL(9,G6862:G6875)</f>
        <v>0</v>
      </c>
    </row>
    <row r="6877" spans="1:7" ht="24" customHeight="1" x14ac:dyDescent="0.2">
      <c r="A6877" s="269"/>
      <c r="C6877" s="98" t="s">
        <v>604</v>
      </c>
      <c r="D6877" s="88"/>
      <c r="E6877" s="89"/>
      <c r="G6877" s="271"/>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8">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8">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8">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8">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8">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8">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8">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8">
        <f t="shared" si="2065"/>
        <v>0</v>
      </c>
    </row>
    <row r="6886" spans="1:7" ht="24" customHeight="1" x14ac:dyDescent="0.2">
      <c r="A6886" s="269"/>
      <c r="D6886" s="88"/>
      <c r="E6886" s="89"/>
      <c r="F6886" s="255" t="s">
        <v>31</v>
      </c>
      <c r="G6886" s="270">
        <f>SUBTOTAL(9,G6878:G6885)</f>
        <v>0</v>
      </c>
    </row>
    <row r="6887" spans="1:7" ht="24" customHeight="1" x14ac:dyDescent="0.2">
      <c r="A6887" s="269"/>
      <c r="C6887" s="98" t="s">
        <v>605</v>
      </c>
      <c r="D6887" s="88"/>
      <c r="E6887" s="89"/>
      <c r="G6887" s="271"/>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8">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8">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8">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8">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8">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8">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8">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8">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8">
        <f t="shared" si="2070"/>
        <v>0</v>
      </c>
    </row>
    <row r="6897" spans="1:123" ht="24" customHeight="1" x14ac:dyDescent="0.2">
      <c r="A6897" s="272"/>
      <c r="B6897" s="88"/>
      <c r="D6897" s="88"/>
      <c r="E6897" s="89"/>
      <c r="F6897" s="255" t="s">
        <v>32</v>
      </c>
      <c r="G6897" s="270">
        <f>SUBTOTAL(9,G6888:G6896)</f>
        <v>0</v>
      </c>
    </row>
    <row r="6898" spans="1:123" ht="24" customHeight="1" x14ac:dyDescent="0.2">
      <c r="A6898" s="273"/>
      <c r="B6898" s="88"/>
      <c r="D6898" s="88"/>
      <c r="E6898" s="89"/>
      <c r="G6898" s="271"/>
    </row>
    <row r="6899" spans="1:123" ht="24" customHeight="1" x14ac:dyDescent="0.2">
      <c r="A6899" s="274" t="str">
        <f>B6857</f>
        <v>11.4.3</v>
      </c>
      <c r="B6899" s="275" t="str">
        <f>C6857</f>
        <v>Iluminación de Emergencia</v>
      </c>
      <c r="C6899" s="95"/>
      <c r="D6899" s="95" t="s">
        <v>33</v>
      </c>
      <c r="E6899" s="96"/>
      <c r="F6899" s="277" t="s">
        <v>34</v>
      </c>
      <c r="G6899" s="276">
        <f>SUBTOTAL(9,G6862:G6898)</f>
        <v>0</v>
      </c>
    </row>
    <row r="6901" spans="1:123" ht="24" customHeight="1" x14ac:dyDescent="0.2">
      <c r="A6901" s="256" t="s">
        <v>36</v>
      </c>
      <c r="B6901" s="257"/>
      <c r="C6901" s="257"/>
      <c r="D6901" s="257"/>
      <c r="E6901" s="257"/>
      <c r="F6901" s="257"/>
      <c r="G6901" s="258"/>
    </row>
    <row r="6902" spans="1:123" ht="24" customHeight="1" x14ac:dyDescent="0.2">
      <c r="A6902" s="259" t="s">
        <v>601</v>
      </c>
      <c r="B6902" s="84" t="str">
        <f>Comitente</f>
        <v>SUBSECRETARIA DE ARQUITECTURA</v>
      </c>
      <c r="C6902" s="80"/>
      <c r="D6902" s="85"/>
      <c r="E6902" s="85"/>
      <c r="F6902" s="86"/>
      <c r="G6902" s="260"/>
    </row>
    <row r="6903" spans="1:123" ht="24" customHeight="1" x14ac:dyDescent="0.2">
      <c r="A6903" s="259" t="s">
        <v>602</v>
      </c>
      <c r="B6903" s="84">
        <f>Contratista</f>
        <v>0</v>
      </c>
      <c r="C6903" s="81"/>
      <c r="D6903" s="81"/>
      <c r="E6903" s="81"/>
      <c r="F6903" s="87"/>
      <c r="G6903" s="261"/>
    </row>
    <row r="6904" spans="1:123" ht="24" customHeight="1" x14ac:dyDescent="0.2">
      <c r="A6904" s="259" t="s">
        <v>23</v>
      </c>
      <c r="B6904" s="84" t="str">
        <f>Obra</f>
        <v>Creacion Primaria Bº Cruce de los Andes</v>
      </c>
      <c r="C6904" s="81"/>
      <c r="D6904" s="81"/>
      <c r="E6904" s="81"/>
      <c r="F6904" s="87" t="s">
        <v>37</v>
      </c>
      <c r="G6904" s="262">
        <f>Fecha_Base</f>
        <v>0</v>
      </c>
    </row>
    <row r="6905" spans="1:123" ht="24" customHeight="1" x14ac:dyDescent="0.2">
      <c r="A6905" s="263" t="s">
        <v>600</v>
      </c>
      <c r="B6905" s="82" t="str">
        <f>Ubicación</f>
        <v>Pocito</v>
      </c>
      <c r="C6905" s="82"/>
      <c r="D6905" s="88"/>
      <c r="E6905" s="89"/>
      <c r="G6905" s="264"/>
    </row>
    <row r="6906" spans="1:123" ht="24" customHeight="1" x14ac:dyDescent="0.2">
      <c r="A6906" s="263" t="s">
        <v>38</v>
      </c>
      <c r="B6906" s="91">
        <f>IFERROR(VALUE(LEFT(B6907,FIND(".",B6907)-1)),"")</f>
        <v>11</v>
      </c>
      <c r="C6906" s="83" t="str">
        <f>IFERROR(VLOOKUP(B6906,Tabla_CyP,2,FALSE),"")</f>
        <v xml:space="preserve"> INSTALACIÓN ELÉCTRICA</v>
      </c>
      <c r="E6906" s="89"/>
      <c r="G6906" s="264"/>
    </row>
    <row r="6907" spans="1:123" ht="24" customHeight="1" x14ac:dyDescent="0.2">
      <c r="A6907" s="263" t="s">
        <v>24</v>
      </c>
      <c r="B6907" s="92" t="str">
        <f>IFERROR(VLOOKUP(COUNTIF($A$1:A6907,"ANALISIS DE PRECIOS"),Tabla_NumeroItem,2,FALSE),"")</f>
        <v>11.4.4</v>
      </c>
      <c r="C6907" s="83" t="str">
        <f>IFERROR(VLOOKUP(B6907,Tabla_CyP,2,FALSE),"")</f>
        <v>Ventiladores</v>
      </c>
      <c r="D6907" s="88"/>
      <c r="E6907" s="89"/>
      <c r="F6907" s="87" t="s">
        <v>25</v>
      </c>
      <c r="G6907" s="265" t="str">
        <f>IFERROR(VLOOKUP(B6907,Tabla_CyP,4,FALSE),"")</f>
        <v>gl</v>
      </c>
    </row>
    <row r="6908" spans="1:123" ht="24" customHeight="1" x14ac:dyDescent="0.2">
      <c r="A6908" s="263"/>
      <c r="B6908" s="82"/>
      <c r="D6908" s="88"/>
      <c r="E6908" s="89"/>
      <c r="G6908" s="264"/>
    </row>
    <row r="6909" spans="1:123" ht="24" customHeight="1" x14ac:dyDescent="0.2">
      <c r="A6909" s="450" t="s">
        <v>506</v>
      </c>
      <c r="B6909" s="451"/>
      <c r="C6909" s="448" t="s">
        <v>0</v>
      </c>
      <c r="D6909" s="448" t="s">
        <v>26</v>
      </c>
      <c r="E6909" s="446" t="s">
        <v>27</v>
      </c>
      <c r="F6909" s="444" t="s">
        <v>28</v>
      </c>
      <c r="G6909" s="444" t="s">
        <v>29</v>
      </c>
    </row>
    <row r="6910" spans="1:123" s="88" customFormat="1" ht="24" customHeight="1" x14ac:dyDescent="0.2">
      <c r="A6910" s="93" t="s">
        <v>507</v>
      </c>
      <c r="B6910" s="93" t="s">
        <v>508</v>
      </c>
      <c r="C6910" s="449"/>
      <c r="D6910" s="449"/>
      <c r="E6910" s="447"/>
      <c r="F6910" s="445"/>
      <c r="G6910" s="445"/>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6"/>
      <c r="B6911" s="94"/>
      <c r="C6911" s="132" t="s">
        <v>603</v>
      </c>
      <c r="D6911" s="95"/>
      <c r="E6911" s="96"/>
      <c r="F6911" s="97"/>
      <c r="G6911" s="267"/>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8">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8">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8">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8">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8">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8">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8">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8">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8">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8">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8">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8">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8">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8">
        <f t="shared" si="2075"/>
        <v>0</v>
      </c>
    </row>
    <row r="6926" spans="1:7" ht="24" customHeight="1" x14ac:dyDescent="0.2">
      <c r="A6926" s="269"/>
      <c r="D6926" s="88"/>
      <c r="E6926" s="89"/>
      <c r="F6926" s="255" t="s">
        <v>30</v>
      </c>
      <c r="G6926" s="270">
        <f>SUBTOTAL(9,G6912:G6925)</f>
        <v>0</v>
      </c>
    </row>
    <row r="6927" spans="1:7" ht="24" customHeight="1" x14ac:dyDescent="0.2">
      <c r="A6927" s="269"/>
      <c r="C6927" s="98" t="s">
        <v>604</v>
      </c>
      <c r="D6927" s="88"/>
      <c r="E6927" s="89"/>
      <c r="G6927" s="271"/>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8">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8">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8">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8">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8">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8">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8">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8">
        <f t="shared" si="2080"/>
        <v>0</v>
      </c>
    </row>
    <row r="6936" spans="1:7" ht="24" customHeight="1" x14ac:dyDescent="0.2">
      <c r="A6936" s="269"/>
      <c r="D6936" s="88"/>
      <c r="E6936" s="89"/>
      <c r="F6936" s="255" t="s">
        <v>31</v>
      </c>
      <c r="G6936" s="270">
        <f>SUBTOTAL(9,G6928:G6935)</f>
        <v>0</v>
      </c>
    </row>
    <row r="6937" spans="1:7" ht="24" customHeight="1" x14ac:dyDescent="0.2">
      <c r="A6937" s="269"/>
      <c r="C6937" s="98" t="s">
        <v>605</v>
      </c>
      <c r="D6937" s="88"/>
      <c r="E6937" s="89"/>
      <c r="G6937" s="271"/>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8">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8">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8">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8">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8">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8">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8">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8">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8">
        <f t="shared" si="2085"/>
        <v>0</v>
      </c>
    </row>
    <row r="6947" spans="1:123" ht="24" customHeight="1" x14ac:dyDescent="0.2">
      <c r="A6947" s="272"/>
      <c r="B6947" s="88"/>
      <c r="D6947" s="88"/>
      <c r="E6947" s="89"/>
      <c r="F6947" s="255" t="s">
        <v>32</v>
      </c>
      <c r="G6947" s="270">
        <f>SUBTOTAL(9,G6938:G6946)</f>
        <v>0</v>
      </c>
    </row>
    <row r="6948" spans="1:123" ht="24" customHeight="1" x14ac:dyDescent="0.2">
      <c r="A6948" s="273"/>
      <c r="B6948" s="88"/>
      <c r="D6948" s="88"/>
      <c r="E6948" s="89"/>
      <c r="G6948" s="271"/>
    </row>
    <row r="6949" spans="1:123" ht="24" customHeight="1" x14ac:dyDescent="0.2">
      <c r="A6949" s="274" t="str">
        <f>B6907</f>
        <v>11.4.4</v>
      </c>
      <c r="B6949" s="275" t="str">
        <f>C6907</f>
        <v>Ventiladores</v>
      </c>
      <c r="C6949" s="95"/>
      <c r="D6949" s="95" t="s">
        <v>33</v>
      </c>
      <c r="E6949" s="96"/>
      <c r="F6949" s="277" t="s">
        <v>34</v>
      </c>
      <c r="G6949" s="276">
        <f>SUBTOTAL(9,G6912:G6948)</f>
        <v>0</v>
      </c>
    </row>
    <row r="6951" spans="1:123" ht="24" customHeight="1" x14ac:dyDescent="0.2">
      <c r="A6951" s="256" t="s">
        <v>36</v>
      </c>
      <c r="B6951" s="257"/>
      <c r="C6951" s="257"/>
      <c r="D6951" s="257"/>
      <c r="E6951" s="257"/>
      <c r="F6951" s="257"/>
      <c r="G6951" s="258"/>
    </row>
    <row r="6952" spans="1:123" ht="24" customHeight="1" x14ac:dyDescent="0.2">
      <c r="A6952" s="259" t="s">
        <v>601</v>
      </c>
      <c r="B6952" s="84" t="str">
        <f>Comitente</f>
        <v>SUBSECRETARIA DE ARQUITECTURA</v>
      </c>
      <c r="C6952" s="80"/>
      <c r="D6952" s="85"/>
      <c r="E6952" s="85"/>
      <c r="F6952" s="86"/>
      <c r="G6952" s="260"/>
    </row>
    <row r="6953" spans="1:123" ht="24" customHeight="1" x14ac:dyDescent="0.2">
      <c r="A6953" s="259" t="s">
        <v>602</v>
      </c>
      <c r="B6953" s="84">
        <f>Contratista</f>
        <v>0</v>
      </c>
      <c r="C6953" s="81"/>
      <c r="D6953" s="81"/>
      <c r="E6953" s="81"/>
      <c r="F6953" s="87"/>
      <c r="G6953" s="261"/>
    </row>
    <row r="6954" spans="1:123" ht="24" customHeight="1" x14ac:dyDescent="0.2">
      <c r="A6954" s="259" t="s">
        <v>23</v>
      </c>
      <c r="B6954" s="84" t="str">
        <f>Obra</f>
        <v>Creacion Primaria Bº Cruce de los Andes</v>
      </c>
      <c r="C6954" s="81"/>
      <c r="D6954" s="81"/>
      <c r="E6954" s="81"/>
      <c r="F6954" s="87" t="s">
        <v>37</v>
      </c>
      <c r="G6954" s="262">
        <f>Fecha_Base</f>
        <v>0</v>
      </c>
    </row>
    <row r="6955" spans="1:123" ht="24" customHeight="1" x14ac:dyDescent="0.2">
      <c r="A6955" s="263" t="s">
        <v>600</v>
      </c>
      <c r="B6955" s="82" t="str">
        <f>Ubicación</f>
        <v>Pocito</v>
      </c>
      <c r="C6955" s="82"/>
      <c r="D6955" s="88"/>
      <c r="E6955" s="89"/>
      <c r="G6955" s="264"/>
    </row>
    <row r="6956" spans="1:123" ht="24" customHeight="1" x14ac:dyDescent="0.2">
      <c r="A6956" s="263" t="s">
        <v>38</v>
      </c>
      <c r="B6956" s="91">
        <f>IFERROR(VALUE(LEFT(B6957,FIND(".",B6957)-1)),"")</f>
        <v>11</v>
      </c>
      <c r="C6956" s="83" t="str">
        <f>IFERROR(VLOOKUP(B6956,Tabla_CyP,2,FALSE),"")</f>
        <v xml:space="preserve"> INSTALACIÓN ELÉCTRICA</v>
      </c>
      <c r="E6956" s="89"/>
      <c r="G6956" s="264"/>
    </row>
    <row r="6957" spans="1:123" ht="24" customHeight="1" x14ac:dyDescent="0.2">
      <c r="A6957" s="263" t="s">
        <v>24</v>
      </c>
      <c r="B6957" s="92" t="str">
        <f>IFERROR(VLOOKUP(COUNTIF($A$1:A6957,"ANALISIS DE PRECIOS"),Tabla_NumeroItem,2,FALSE),"")</f>
        <v>11.4.5.1</v>
      </c>
      <c r="C6957" s="83" t="str">
        <f>IFERROR(VLOOKUP(B6957,Tabla_CyP,2,FALSE),"")</f>
        <v>TERMOTANQUE ELECTRICO 80 lts</v>
      </c>
      <c r="D6957" s="88"/>
      <c r="E6957" s="89"/>
      <c r="F6957" s="87" t="s">
        <v>25</v>
      </c>
      <c r="G6957" s="265" t="str">
        <f>IFERROR(VLOOKUP(B6957,Tabla_CyP,4,FALSE),"")</f>
        <v>Un</v>
      </c>
    </row>
    <row r="6958" spans="1:123" ht="24" customHeight="1" x14ac:dyDescent="0.2">
      <c r="A6958" s="263"/>
      <c r="B6958" s="82"/>
      <c r="D6958" s="88"/>
      <c r="E6958" s="89"/>
      <c r="G6958" s="264"/>
    </row>
    <row r="6959" spans="1:123" ht="24" customHeight="1" x14ac:dyDescent="0.2">
      <c r="A6959" s="450" t="s">
        <v>506</v>
      </c>
      <c r="B6959" s="451"/>
      <c r="C6959" s="448" t="s">
        <v>0</v>
      </c>
      <c r="D6959" s="448" t="s">
        <v>26</v>
      </c>
      <c r="E6959" s="446" t="s">
        <v>27</v>
      </c>
      <c r="F6959" s="444" t="s">
        <v>28</v>
      </c>
      <c r="G6959" s="444" t="s">
        <v>29</v>
      </c>
    </row>
    <row r="6960" spans="1:123" s="88" customFormat="1" ht="24" customHeight="1" x14ac:dyDescent="0.2">
      <c r="A6960" s="93" t="s">
        <v>507</v>
      </c>
      <c r="B6960" s="93" t="s">
        <v>508</v>
      </c>
      <c r="C6960" s="449"/>
      <c r="D6960" s="449"/>
      <c r="E6960" s="447"/>
      <c r="F6960" s="445"/>
      <c r="G6960" s="445"/>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6"/>
      <c r="B6961" s="94"/>
      <c r="C6961" s="132" t="s">
        <v>603</v>
      </c>
      <c r="D6961" s="95"/>
      <c r="E6961" s="96"/>
      <c r="F6961" s="97"/>
      <c r="G6961" s="267"/>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8">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8">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8">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8">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8">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8">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8">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8">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8">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8">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8">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8">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8">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8">
        <f t="shared" si="2090"/>
        <v>0</v>
      </c>
    </row>
    <row r="6976" spans="1:7" ht="24" customHeight="1" x14ac:dyDescent="0.2">
      <c r="A6976" s="269"/>
      <c r="D6976" s="88"/>
      <c r="E6976" s="89"/>
      <c r="F6976" s="255" t="s">
        <v>30</v>
      </c>
      <c r="G6976" s="270">
        <f>SUBTOTAL(9,G6962:G6975)</f>
        <v>0</v>
      </c>
    </row>
    <row r="6977" spans="1:7" ht="24" customHeight="1" x14ac:dyDescent="0.2">
      <c r="A6977" s="269"/>
      <c r="C6977" s="98" t="s">
        <v>604</v>
      </c>
      <c r="D6977" s="88"/>
      <c r="E6977" s="89"/>
      <c r="G6977" s="271"/>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8">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8">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8">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8">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8">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8">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8">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8">
        <f t="shared" si="2095"/>
        <v>0</v>
      </c>
    </row>
    <row r="6986" spans="1:7" ht="24" customHeight="1" x14ac:dyDescent="0.2">
      <c r="A6986" s="269"/>
      <c r="D6986" s="88"/>
      <c r="E6986" s="89"/>
      <c r="F6986" s="255" t="s">
        <v>31</v>
      </c>
      <c r="G6986" s="270">
        <f>SUBTOTAL(9,G6978:G6985)</f>
        <v>0</v>
      </c>
    </row>
    <row r="6987" spans="1:7" ht="24" customHeight="1" x14ac:dyDescent="0.2">
      <c r="A6987" s="269"/>
      <c r="C6987" s="98" t="s">
        <v>605</v>
      </c>
      <c r="D6987" s="88"/>
      <c r="E6987" s="89"/>
      <c r="G6987" s="271"/>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8">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8">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8">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8">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8">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8">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8">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8">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8">
        <f t="shared" si="2100"/>
        <v>0</v>
      </c>
    </row>
    <row r="6997" spans="1:7" ht="24" customHeight="1" x14ac:dyDescent="0.2">
      <c r="A6997" s="272"/>
      <c r="B6997" s="88"/>
      <c r="D6997" s="88"/>
      <c r="E6997" s="89"/>
      <c r="F6997" s="255" t="s">
        <v>32</v>
      </c>
      <c r="G6997" s="270">
        <f>SUBTOTAL(9,G6988:G6996)</f>
        <v>0</v>
      </c>
    </row>
    <row r="6998" spans="1:7" ht="24" customHeight="1" x14ac:dyDescent="0.2">
      <c r="A6998" s="273"/>
      <c r="B6998" s="88"/>
      <c r="D6998" s="88"/>
      <c r="E6998" s="89"/>
      <c r="G6998" s="271"/>
    </row>
    <row r="6999" spans="1:7" ht="24" customHeight="1" x14ac:dyDescent="0.2">
      <c r="A6999" s="274" t="str">
        <f>B6957</f>
        <v>11.4.5.1</v>
      </c>
      <c r="B6999" s="275" t="str">
        <f>C6957</f>
        <v>TERMOTANQUE ELECTRICO 80 lts</v>
      </c>
      <c r="C6999" s="95"/>
      <c r="D6999" s="95" t="s">
        <v>33</v>
      </c>
      <c r="E6999" s="96"/>
      <c r="F6999" s="277" t="s">
        <v>34</v>
      </c>
      <c r="G6999" s="276">
        <f>SUBTOTAL(9,G6962:G6998)</f>
        <v>0</v>
      </c>
    </row>
    <row r="7001" spans="1:7" ht="24" customHeight="1" x14ac:dyDescent="0.2">
      <c r="A7001" s="256" t="s">
        <v>36</v>
      </c>
      <c r="B7001" s="257"/>
      <c r="C7001" s="257"/>
      <c r="D7001" s="257"/>
      <c r="E7001" s="257"/>
      <c r="F7001" s="257"/>
      <c r="G7001" s="258"/>
    </row>
    <row r="7002" spans="1:7" ht="24" customHeight="1" x14ac:dyDescent="0.2">
      <c r="A7002" s="259" t="s">
        <v>601</v>
      </c>
      <c r="B7002" s="84" t="str">
        <f>Comitente</f>
        <v>SUBSECRETARIA DE ARQUITECTURA</v>
      </c>
      <c r="C7002" s="80"/>
      <c r="D7002" s="85"/>
      <c r="E7002" s="85"/>
      <c r="F7002" s="86"/>
      <c r="G7002" s="260"/>
    </row>
    <row r="7003" spans="1:7" ht="24" customHeight="1" x14ac:dyDescent="0.2">
      <c r="A7003" s="259" t="s">
        <v>602</v>
      </c>
      <c r="B7003" s="84">
        <f>Contratista</f>
        <v>0</v>
      </c>
      <c r="C7003" s="81"/>
      <c r="D7003" s="81"/>
      <c r="E7003" s="81"/>
      <c r="F7003" s="87"/>
      <c r="G7003" s="261"/>
    </row>
    <row r="7004" spans="1:7" ht="24" customHeight="1" x14ac:dyDescent="0.2">
      <c r="A7004" s="259" t="s">
        <v>23</v>
      </c>
      <c r="B7004" s="84" t="str">
        <f>Obra</f>
        <v>Creacion Primaria Bº Cruce de los Andes</v>
      </c>
      <c r="C7004" s="81"/>
      <c r="D7004" s="81"/>
      <c r="E7004" s="81"/>
      <c r="F7004" s="87" t="s">
        <v>37</v>
      </c>
      <c r="G7004" s="262">
        <f>Fecha_Base</f>
        <v>0</v>
      </c>
    </row>
    <row r="7005" spans="1:7" ht="24" customHeight="1" x14ac:dyDescent="0.2">
      <c r="A7005" s="263" t="s">
        <v>600</v>
      </c>
      <c r="B7005" s="82" t="str">
        <f>Ubicación</f>
        <v>Pocito</v>
      </c>
      <c r="C7005" s="82"/>
      <c r="D7005" s="88"/>
      <c r="E7005" s="89"/>
      <c r="G7005" s="264"/>
    </row>
    <row r="7006" spans="1:7" ht="24" customHeight="1" x14ac:dyDescent="0.2">
      <c r="A7006" s="263" t="s">
        <v>38</v>
      </c>
      <c r="B7006" s="91">
        <f>IFERROR(VALUE(LEFT(B7007,FIND(".",B7007)-1)),"")</f>
        <v>11</v>
      </c>
      <c r="C7006" s="83" t="str">
        <f>IFERROR(VLOOKUP(B7006,Tabla_CyP,2,FALSE),"")</f>
        <v xml:space="preserve"> INSTALACIÓN ELÉCTRICA</v>
      </c>
      <c r="E7006" s="89"/>
      <c r="G7006" s="264"/>
    </row>
    <row r="7007" spans="1:7" ht="24" customHeight="1" x14ac:dyDescent="0.2">
      <c r="A7007" s="263" t="s">
        <v>24</v>
      </c>
      <c r="B7007" s="92" t="str">
        <f>IFERROR(VLOOKUP(COUNTIF($A$1:A7007,"ANALISIS DE PRECIOS"),Tabla_NumeroItem,2,FALSE),"")</f>
        <v>11.4.5.2</v>
      </c>
      <c r="C7007" s="83" t="str">
        <f>IFERROR(VLOOKUP(B7007,Tabla_CyP,2,FALSE),"")</f>
        <v>TERMOTANQUE ELECTRICO 60 lts</v>
      </c>
      <c r="D7007" s="88"/>
      <c r="E7007" s="89"/>
      <c r="F7007" s="87" t="s">
        <v>25</v>
      </c>
      <c r="G7007" s="265" t="str">
        <f>IFERROR(VLOOKUP(B7007,Tabla_CyP,4,FALSE),"")</f>
        <v>Un</v>
      </c>
    </row>
    <row r="7008" spans="1:7" ht="24" customHeight="1" x14ac:dyDescent="0.2">
      <c r="A7008" s="263"/>
      <c r="B7008" s="82"/>
      <c r="D7008" s="88"/>
      <c r="E7008" s="89"/>
      <c r="G7008" s="264"/>
    </row>
    <row r="7009" spans="1:123" ht="24" customHeight="1" x14ac:dyDescent="0.2">
      <c r="A7009" s="450" t="s">
        <v>506</v>
      </c>
      <c r="B7009" s="451"/>
      <c r="C7009" s="448" t="s">
        <v>0</v>
      </c>
      <c r="D7009" s="448" t="s">
        <v>26</v>
      </c>
      <c r="E7009" s="446" t="s">
        <v>27</v>
      </c>
      <c r="F7009" s="444" t="s">
        <v>28</v>
      </c>
      <c r="G7009" s="444" t="s">
        <v>29</v>
      </c>
    </row>
    <row r="7010" spans="1:123" s="88" customFormat="1" ht="24" customHeight="1" x14ac:dyDescent="0.2">
      <c r="A7010" s="93" t="s">
        <v>507</v>
      </c>
      <c r="B7010" s="93" t="s">
        <v>508</v>
      </c>
      <c r="C7010" s="449"/>
      <c r="D7010" s="449"/>
      <c r="E7010" s="447"/>
      <c r="F7010" s="445"/>
      <c r="G7010" s="445"/>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6"/>
      <c r="B7011" s="94"/>
      <c r="C7011" s="132" t="s">
        <v>603</v>
      </c>
      <c r="D7011" s="95"/>
      <c r="E7011" s="96"/>
      <c r="F7011" s="97"/>
      <c r="G7011" s="267"/>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8">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8">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8">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8">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8">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8">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8">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8">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8">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8">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8">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8">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8">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8">
        <f t="shared" si="2105"/>
        <v>0</v>
      </c>
    </row>
    <row r="7026" spans="1:7" ht="24" customHeight="1" x14ac:dyDescent="0.2">
      <c r="A7026" s="269"/>
      <c r="D7026" s="88"/>
      <c r="E7026" s="89"/>
      <c r="F7026" s="255" t="s">
        <v>30</v>
      </c>
      <c r="G7026" s="270">
        <f>SUBTOTAL(9,G7012:G7025)</f>
        <v>0</v>
      </c>
    </row>
    <row r="7027" spans="1:7" ht="24" customHeight="1" x14ac:dyDescent="0.2">
      <c r="A7027" s="269"/>
      <c r="C7027" s="98" t="s">
        <v>604</v>
      </c>
      <c r="D7027" s="88"/>
      <c r="E7027" s="89"/>
      <c r="G7027" s="271"/>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8">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8">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8">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8">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8">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8">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8">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8">
        <f t="shared" si="2110"/>
        <v>0</v>
      </c>
    </row>
    <row r="7036" spans="1:7" ht="24" customHeight="1" x14ac:dyDescent="0.2">
      <c r="A7036" s="269"/>
      <c r="D7036" s="88"/>
      <c r="E7036" s="89"/>
      <c r="F7036" s="255" t="s">
        <v>31</v>
      </c>
      <c r="G7036" s="270">
        <f>SUBTOTAL(9,G7028:G7035)</f>
        <v>0</v>
      </c>
    </row>
    <row r="7037" spans="1:7" ht="24" customHeight="1" x14ac:dyDescent="0.2">
      <c r="A7037" s="269"/>
      <c r="C7037" s="98" t="s">
        <v>605</v>
      </c>
      <c r="D7037" s="88"/>
      <c r="E7037" s="89"/>
      <c r="G7037" s="271"/>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8">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8">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8">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8">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8">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8">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8">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8">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8">
        <f t="shared" si="2115"/>
        <v>0</v>
      </c>
    </row>
    <row r="7047" spans="1:7" ht="24" customHeight="1" x14ac:dyDescent="0.2">
      <c r="A7047" s="272"/>
      <c r="B7047" s="88"/>
      <c r="D7047" s="88"/>
      <c r="E7047" s="89"/>
      <c r="F7047" s="255" t="s">
        <v>32</v>
      </c>
      <c r="G7047" s="270">
        <f>SUBTOTAL(9,G7038:G7046)</f>
        <v>0</v>
      </c>
    </row>
    <row r="7048" spans="1:7" ht="24" customHeight="1" x14ac:dyDescent="0.2">
      <c r="A7048" s="273"/>
      <c r="B7048" s="88"/>
      <c r="D7048" s="88"/>
      <c r="E7048" s="89"/>
      <c r="G7048" s="271"/>
    </row>
    <row r="7049" spans="1:7" ht="24" customHeight="1" x14ac:dyDescent="0.2">
      <c r="A7049" s="274" t="str">
        <f>B7007</f>
        <v>11.4.5.2</v>
      </c>
      <c r="B7049" s="275" t="str">
        <f>C7007</f>
        <v>TERMOTANQUE ELECTRICO 60 lts</v>
      </c>
      <c r="C7049" s="95"/>
      <c r="D7049" s="95" t="s">
        <v>33</v>
      </c>
      <c r="E7049" s="96"/>
      <c r="F7049" s="277" t="s">
        <v>34</v>
      </c>
      <c r="G7049" s="276">
        <f>SUBTOTAL(9,G7012:G7048)</f>
        <v>0</v>
      </c>
    </row>
    <row r="7051" spans="1:7" ht="24" customHeight="1" x14ac:dyDescent="0.2">
      <c r="A7051" s="256" t="s">
        <v>36</v>
      </c>
      <c r="B7051" s="257"/>
      <c r="C7051" s="257"/>
      <c r="D7051" s="257"/>
      <c r="E7051" s="257"/>
      <c r="F7051" s="257"/>
      <c r="G7051" s="258"/>
    </row>
    <row r="7052" spans="1:7" ht="24" customHeight="1" x14ac:dyDescent="0.2">
      <c r="A7052" s="259" t="s">
        <v>601</v>
      </c>
      <c r="B7052" s="84" t="str">
        <f>Comitente</f>
        <v>SUBSECRETARIA DE ARQUITECTURA</v>
      </c>
      <c r="C7052" s="80"/>
      <c r="D7052" s="85"/>
      <c r="E7052" s="85"/>
      <c r="F7052" s="86"/>
      <c r="G7052" s="260"/>
    </row>
    <row r="7053" spans="1:7" ht="24" customHeight="1" x14ac:dyDescent="0.2">
      <c r="A7053" s="259" t="s">
        <v>602</v>
      </c>
      <c r="B7053" s="84">
        <f>Contratista</f>
        <v>0</v>
      </c>
      <c r="C7053" s="81"/>
      <c r="D7053" s="81"/>
      <c r="E7053" s="81"/>
      <c r="F7053" s="87"/>
      <c r="G7053" s="261"/>
    </row>
    <row r="7054" spans="1:7" ht="24" customHeight="1" x14ac:dyDescent="0.2">
      <c r="A7054" s="259" t="s">
        <v>23</v>
      </c>
      <c r="B7054" s="84" t="str">
        <f>Obra</f>
        <v>Creacion Primaria Bº Cruce de los Andes</v>
      </c>
      <c r="C7054" s="81"/>
      <c r="D7054" s="81"/>
      <c r="E7054" s="81"/>
      <c r="F7054" s="87" t="s">
        <v>37</v>
      </c>
      <c r="G7054" s="262">
        <f>Fecha_Base</f>
        <v>0</v>
      </c>
    </row>
    <row r="7055" spans="1:7" ht="24" customHeight="1" x14ac:dyDescent="0.2">
      <c r="A7055" s="263" t="s">
        <v>600</v>
      </c>
      <c r="B7055" s="82" t="str">
        <f>Ubicación</f>
        <v>Pocito</v>
      </c>
      <c r="C7055" s="82"/>
      <c r="D7055" s="88"/>
      <c r="E7055" s="89"/>
      <c r="G7055" s="264"/>
    </row>
    <row r="7056" spans="1:7" ht="24" customHeight="1" x14ac:dyDescent="0.2">
      <c r="A7056" s="263" t="s">
        <v>38</v>
      </c>
      <c r="B7056" s="91">
        <f>IFERROR(VALUE(LEFT(B7057,FIND(".",B7057)-1)),"")</f>
        <v>11</v>
      </c>
      <c r="C7056" s="83" t="str">
        <f>IFERROR(VLOOKUP(B7056,Tabla_CyP,2,FALSE),"")</f>
        <v xml:space="preserve"> INSTALACIÓN ELÉCTRICA</v>
      </c>
      <c r="E7056" s="89"/>
      <c r="G7056" s="264"/>
    </row>
    <row r="7057" spans="1:123" ht="24" customHeight="1" x14ac:dyDescent="0.2">
      <c r="A7057" s="263" t="s">
        <v>24</v>
      </c>
      <c r="B7057" s="92" t="str">
        <f>IFERROR(VLOOKUP(COUNTIF($A$1:A7057,"ANALISIS DE PRECIOS"),Tabla_NumeroItem,2,FALSE),"")</f>
        <v>11.4.5.3</v>
      </c>
      <c r="C7057" s="83" t="str">
        <f>IFERROR(VLOOKUP(B7057,Tabla_CyP,2,FALSE),"")</f>
        <v>Freezer</v>
      </c>
      <c r="D7057" s="88"/>
      <c r="E7057" s="89"/>
      <c r="F7057" s="87" t="s">
        <v>25</v>
      </c>
      <c r="G7057" s="265" t="str">
        <f>IFERROR(VLOOKUP(B7057,Tabla_CyP,4,FALSE),"")</f>
        <v>Un</v>
      </c>
    </row>
    <row r="7058" spans="1:123" ht="24" customHeight="1" x14ac:dyDescent="0.2">
      <c r="A7058" s="263"/>
      <c r="B7058" s="82"/>
      <c r="D7058" s="88"/>
      <c r="E7058" s="89"/>
      <c r="G7058" s="264"/>
    </row>
    <row r="7059" spans="1:123" ht="24" customHeight="1" x14ac:dyDescent="0.2">
      <c r="A7059" s="450" t="s">
        <v>506</v>
      </c>
      <c r="B7059" s="451"/>
      <c r="C7059" s="448" t="s">
        <v>0</v>
      </c>
      <c r="D7059" s="448" t="s">
        <v>26</v>
      </c>
      <c r="E7059" s="446" t="s">
        <v>27</v>
      </c>
      <c r="F7059" s="444" t="s">
        <v>28</v>
      </c>
      <c r="G7059" s="444" t="s">
        <v>29</v>
      </c>
    </row>
    <row r="7060" spans="1:123" s="88" customFormat="1" ht="24" customHeight="1" x14ac:dyDescent="0.2">
      <c r="A7060" s="93" t="s">
        <v>507</v>
      </c>
      <c r="B7060" s="93" t="s">
        <v>508</v>
      </c>
      <c r="C7060" s="449"/>
      <c r="D7060" s="449"/>
      <c r="E7060" s="447"/>
      <c r="F7060" s="445"/>
      <c r="G7060" s="445"/>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6"/>
      <c r="B7061" s="94"/>
      <c r="C7061" s="132" t="s">
        <v>603</v>
      </c>
      <c r="D7061" s="95"/>
      <c r="E7061" s="96"/>
      <c r="F7061" s="97"/>
      <c r="G7061" s="267"/>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8">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8">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8">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8">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8">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8">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8">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8">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8">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8">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8">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8">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8">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8">
        <f t="shared" si="2120"/>
        <v>0</v>
      </c>
    </row>
    <row r="7076" spans="1:7" ht="24" customHeight="1" x14ac:dyDescent="0.2">
      <c r="A7076" s="269"/>
      <c r="D7076" s="88"/>
      <c r="E7076" s="89"/>
      <c r="F7076" s="255" t="s">
        <v>30</v>
      </c>
      <c r="G7076" s="270">
        <f>SUBTOTAL(9,G7062:G7075)</f>
        <v>0</v>
      </c>
    </row>
    <row r="7077" spans="1:7" ht="24" customHeight="1" x14ac:dyDescent="0.2">
      <c r="A7077" s="269"/>
      <c r="C7077" s="98" t="s">
        <v>604</v>
      </c>
      <c r="D7077" s="88"/>
      <c r="E7077" s="89"/>
      <c r="G7077" s="271"/>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8">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8">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8">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8">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8">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8">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8">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8">
        <f t="shared" si="2125"/>
        <v>0</v>
      </c>
    </row>
    <row r="7086" spans="1:7" ht="24" customHeight="1" x14ac:dyDescent="0.2">
      <c r="A7086" s="269"/>
      <c r="D7086" s="88"/>
      <c r="E7086" s="89"/>
      <c r="F7086" s="255" t="s">
        <v>31</v>
      </c>
      <c r="G7086" s="270">
        <f>SUBTOTAL(9,G7078:G7085)</f>
        <v>0</v>
      </c>
    </row>
    <row r="7087" spans="1:7" ht="24" customHeight="1" x14ac:dyDescent="0.2">
      <c r="A7087" s="269"/>
      <c r="C7087" s="98" t="s">
        <v>605</v>
      </c>
      <c r="D7087" s="88"/>
      <c r="E7087" s="89"/>
      <c r="G7087" s="271"/>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8">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8">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8">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8">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8">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8">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8">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8">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8">
        <f t="shared" si="2130"/>
        <v>0</v>
      </c>
    </row>
    <row r="7097" spans="1:7" ht="24" customHeight="1" x14ac:dyDescent="0.2">
      <c r="A7097" s="272"/>
      <c r="B7097" s="88"/>
      <c r="D7097" s="88"/>
      <c r="E7097" s="89"/>
      <c r="F7097" s="255" t="s">
        <v>32</v>
      </c>
      <c r="G7097" s="270">
        <f>SUBTOTAL(9,G7088:G7096)</f>
        <v>0</v>
      </c>
    </row>
    <row r="7098" spans="1:7" ht="24" customHeight="1" x14ac:dyDescent="0.2">
      <c r="A7098" s="273"/>
      <c r="B7098" s="88"/>
      <c r="D7098" s="88"/>
      <c r="E7098" s="89"/>
      <c r="G7098" s="271"/>
    </row>
    <row r="7099" spans="1:7" ht="24" customHeight="1" x14ac:dyDescent="0.2">
      <c r="A7099" s="274" t="str">
        <f>B7057</f>
        <v>11.4.5.3</v>
      </c>
      <c r="B7099" s="275" t="str">
        <f>C7057</f>
        <v>Freezer</v>
      </c>
      <c r="C7099" s="95"/>
      <c r="D7099" s="95" t="s">
        <v>33</v>
      </c>
      <c r="E7099" s="96"/>
      <c r="F7099" s="277" t="s">
        <v>34</v>
      </c>
      <c r="G7099" s="276">
        <f>SUBTOTAL(9,G7062:G7098)</f>
        <v>0</v>
      </c>
    </row>
    <row r="7101" spans="1:7" ht="24" customHeight="1" x14ac:dyDescent="0.2">
      <c r="A7101" s="256" t="s">
        <v>36</v>
      </c>
      <c r="B7101" s="257"/>
      <c r="C7101" s="257"/>
      <c r="D7101" s="257"/>
      <c r="E7101" s="257"/>
      <c r="F7101" s="257"/>
      <c r="G7101" s="258"/>
    </row>
    <row r="7102" spans="1:7" ht="24" customHeight="1" x14ac:dyDescent="0.2">
      <c r="A7102" s="259" t="s">
        <v>601</v>
      </c>
      <c r="B7102" s="84" t="str">
        <f>Comitente</f>
        <v>SUBSECRETARIA DE ARQUITECTURA</v>
      </c>
      <c r="C7102" s="80"/>
      <c r="D7102" s="85"/>
      <c r="E7102" s="85"/>
      <c r="F7102" s="86"/>
      <c r="G7102" s="260"/>
    </row>
    <row r="7103" spans="1:7" ht="24" customHeight="1" x14ac:dyDescent="0.2">
      <c r="A7103" s="259" t="s">
        <v>602</v>
      </c>
      <c r="B7103" s="84">
        <f>Contratista</f>
        <v>0</v>
      </c>
      <c r="C7103" s="81"/>
      <c r="D7103" s="81"/>
      <c r="E7103" s="81"/>
      <c r="F7103" s="87"/>
      <c r="G7103" s="261"/>
    </row>
    <row r="7104" spans="1:7" ht="24" customHeight="1" x14ac:dyDescent="0.2">
      <c r="A7104" s="259" t="s">
        <v>23</v>
      </c>
      <c r="B7104" s="84" t="str">
        <f>Obra</f>
        <v>Creacion Primaria Bº Cruce de los Andes</v>
      </c>
      <c r="C7104" s="81"/>
      <c r="D7104" s="81"/>
      <c r="E7104" s="81"/>
      <c r="F7104" s="87" t="s">
        <v>37</v>
      </c>
      <c r="G7104" s="262">
        <f>Fecha_Base</f>
        <v>0</v>
      </c>
    </row>
    <row r="7105" spans="1:123" ht="24" customHeight="1" x14ac:dyDescent="0.2">
      <c r="A7105" s="263" t="s">
        <v>600</v>
      </c>
      <c r="B7105" s="82" t="str">
        <f>Ubicación</f>
        <v>Pocito</v>
      </c>
      <c r="C7105" s="82"/>
      <c r="D7105" s="88"/>
      <c r="E7105" s="89"/>
      <c r="G7105" s="264"/>
    </row>
    <row r="7106" spans="1:123" ht="24" customHeight="1" x14ac:dyDescent="0.2">
      <c r="A7106" s="263" t="s">
        <v>38</v>
      </c>
      <c r="B7106" s="91">
        <f>IFERROR(VALUE(LEFT(B7107,FIND(".",B7107)-1)),"")</f>
        <v>11</v>
      </c>
      <c r="C7106" s="83" t="str">
        <f>IFERROR(VLOOKUP(B7106,Tabla_CyP,2,FALSE),"")</f>
        <v xml:space="preserve"> INSTALACIÓN ELÉCTRICA</v>
      </c>
      <c r="E7106" s="89"/>
      <c r="G7106" s="264"/>
    </row>
    <row r="7107" spans="1:123" ht="24" customHeight="1" x14ac:dyDescent="0.2">
      <c r="A7107" s="263" t="s">
        <v>24</v>
      </c>
      <c r="B7107" s="92" t="str">
        <f>IFERROR(VLOOKUP(COUNTIF($A$1:A7107,"ANALISIS DE PRECIOS"),Tabla_NumeroItem,2,FALSE),"")</f>
        <v>11.4.5.4</v>
      </c>
      <c r="C7107" s="83" t="str">
        <f>IFERROR(VLOOKUP(B7107,Tabla_CyP,2,FALSE),"")</f>
        <v>Heladera</v>
      </c>
      <c r="D7107" s="88"/>
      <c r="E7107" s="89"/>
      <c r="F7107" s="87" t="s">
        <v>25</v>
      </c>
      <c r="G7107" s="265" t="str">
        <f>IFERROR(VLOOKUP(B7107,Tabla_CyP,4,FALSE),"")</f>
        <v>Un</v>
      </c>
    </row>
    <row r="7108" spans="1:123" ht="24" customHeight="1" x14ac:dyDescent="0.2">
      <c r="A7108" s="263"/>
      <c r="B7108" s="82"/>
      <c r="D7108" s="88"/>
      <c r="E7108" s="89"/>
      <c r="G7108" s="264"/>
    </row>
    <row r="7109" spans="1:123" ht="24" customHeight="1" x14ac:dyDescent="0.2">
      <c r="A7109" s="450" t="s">
        <v>506</v>
      </c>
      <c r="B7109" s="451"/>
      <c r="C7109" s="448" t="s">
        <v>0</v>
      </c>
      <c r="D7109" s="448" t="s">
        <v>26</v>
      </c>
      <c r="E7109" s="446" t="s">
        <v>27</v>
      </c>
      <c r="F7109" s="444" t="s">
        <v>28</v>
      </c>
      <c r="G7109" s="444" t="s">
        <v>29</v>
      </c>
    </row>
    <row r="7110" spans="1:123" s="88" customFormat="1" ht="24" customHeight="1" x14ac:dyDescent="0.2">
      <c r="A7110" s="93" t="s">
        <v>507</v>
      </c>
      <c r="B7110" s="93" t="s">
        <v>508</v>
      </c>
      <c r="C7110" s="449"/>
      <c r="D7110" s="449"/>
      <c r="E7110" s="447"/>
      <c r="F7110" s="445"/>
      <c r="G7110" s="445"/>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6"/>
      <c r="B7111" s="94"/>
      <c r="C7111" s="132" t="s">
        <v>603</v>
      </c>
      <c r="D7111" s="95"/>
      <c r="E7111" s="96"/>
      <c r="F7111" s="97"/>
      <c r="G7111" s="267"/>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8">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8">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8">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8">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8">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8">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8">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8">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8">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8">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8">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8">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8">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8">
        <f t="shared" si="2135"/>
        <v>0</v>
      </c>
    </row>
    <row r="7126" spans="1:7" ht="24" customHeight="1" x14ac:dyDescent="0.2">
      <c r="A7126" s="269"/>
      <c r="D7126" s="88"/>
      <c r="E7126" s="89"/>
      <c r="F7126" s="255" t="s">
        <v>30</v>
      </c>
      <c r="G7126" s="270">
        <f>SUBTOTAL(9,G7112:G7125)</f>
        <v>0</v>
      </c>
    </row>
    <row r="7127" spans="1:7" ht="24" customHeight="1" x14ac:dyDescent="0.2">
      <c r="A7127" s="269"/>
      <c r="C7127" s="98" t="s">
        <v>604</v>
      </c>
      <c r="D7127" s="88"/>
      <c r="E7127" s="89"/>
      <c r="G7127" s="271"/>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8">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8">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8">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8">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8">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8">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8">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8">
        <f t="shared" si="2140"/>
        <v>0</v>
      </c>
    </row>
    <row r="7136" spans="1:7" ht="24" customHeight="1" x14ac:dyDescent="0.2">
      <c r="A7136" s="269"/>
      <c r="D7136" s="88"/>
      <c r="E7136" s="89"/>
      <c r="F7136" s="255" t="s">
        <v>31</v>
      </c>
      <c r="G7136" s="270">
        <f>SUBTOTAL(9,G7128:G7135)</f>
        <v>0</v>
      </c>
    </row>
    <row r="7137" spans="1:7" ht="24" customHeight="1" x14ac:dyDescent="0.2">
      <c r="A7137" s="269"/>
      <c r="C7137" s="98" t="s">
        <v>605</v>
      </c>
      <c r="D7137" s="88"/>
      <c r="E7137" s="89"/>
      <c r="G7137" s="271"/>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8">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8">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8">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8">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8">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8">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8">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8">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8">
        <f t="shared" si="2145"/>
        <v>0</v>
      </c>
    </row>
    <row r="7147" spans="1:7" ht="24" customHeight="1" x14ac:dyDescent="0.2">
      <c r="A7147" s="272"/>
      <c r="B7147" s="88"/>
      <c r="D7147" s="88"/>
      <c r="E7147" s="89"/>
      <c r="F7147" s="255" t="s">
        <v>32</v>
      </c>
      <c r="G7147" s="270">
        <f>SUBTOTAL(9,G7138:G7146)</f>
        <v>0</v>
      </c>
    </row>
    <row r="7148" spans="1:7" ht="24" customHeight="1" x14ac:dyDescent="0.2">
      <c r="A7148" s="273"/>
      <c r="B7148" s="88"/>
      <c r="D7148" s="88"/>
      <c r="E7148" s="89"/>
      <c r="G7148" s="271"/>
    </row>
    <row r="7149" spans="1:7" ht="24" customHeight="1" x14ac:dyDescent="0.2">
      <c r="A7149" s="274" t="str">
        <f>B7107</f>
        <v>11.4.5.4</v>
      </c>
      <c r="B7149" s="275" t="str">
        <f>C7107</f>
        <v>Heladera</v>
      </c>
      <c r="C7149" s="95"/>
      <c r="D7149" s="95" t="s">
        <v>33</v>
      </c>
      <c r="E7149" s="96"/>
      <c r="F7149" s="277" t="s">
        <v>34</v>
      </c>
      <c r="G7149" s="276">
        <f>SUBTOTAL(9,G7112:G7148)</f>
        <v>0</v>
      </c>
    </row>
    <row r="7151" spans="1:7" ht="24" customHeight="1" x14ac:dyDescent="0.2">
      <c r="A7151" s="256" t="s">
        <v>36</v>
      </c>
      <c r="B7151" s="257"/>
      <c r="C7151" s="257"/>
      <c r="D7151" s="257"/>
      <c r="E7151" s="257"/>
      <c r="F7151" s="257"/>
      <c r="G7151" s="258"/>
    </row>
    <row r="7152" spans="1:7" ht="24" customHeight="1" x14ac:dyDescent="0.2">
      <c r="A7152" s="259" t="s">
        <v>601</v>
      </c>
      <c r="B7152" s="84" t="str">
        <f>Comitente</f>
        <v>SUBSECRETARIA DE ARQUITECTURA</v>
      </c>
      <c r="C7152" s="80"/>
      <c r="D7152" s="85"/>
      <c r="E7152" s="85"/>
      <c r="F7152" s="86"/>
      <c r="G7152" s="260"/>
    </row>
    <row r="7153" spans="1:123" ht="24" customHeight="1" x14ac:dyDescent="0.2">
      <c r="A7153" s="259" t="s">
        <v>602</v>
      </c>
      <c r="B7153" s="84">
        <f>Contratista</f>
        <v>0</v>
      </c>
      <c r="C7153" s="81"/>
      <c r="D7153" s="81"/>
      <c r="E7153" s="81"/>
      <c r="F7153" s="87"/>
      <c r="G7153" s="261"/>
    </row>
    <row r="7154" spans="1:123" ht="24" customHeight="1" x14ac:dyDescent="0.2">
      <c r="A7154" s="259" t="s">
        <v>23</v>
      </c>
      <c r="B7154" s="84" t="str">
        <f>Obra</f>
        <v>Creacion Primaria Bº Cruce de los Andes</v>
      </c>
      <c r="C7154" s="81"/>
      <c r="D7154" s="81"/>
      <c r="E7154" s="81"/>
      <c r="F7154" s="87" t="s">
        <v>37</v>
      </c>
      <c r="G7154" s="262">
        <f>Fecha_Base</f>
        <v>0</v>
      </c>
    </row>
    <row r="7155" spans="1:123" ht="24" customHeight="1" x14ac:dyDescent="0.2">
      <c r="A7155" s="263" t="s">
        <v>600</v>
      </c>
      <c r="B7155" s="82" t="str">
        <f>Ubicación</f>
        <v>Pocito</v>
      </c>
      <c r="C7155" s="82"/>
      <c r="D7155" s="88"/>
      <c r="E7155" s="89"/>
      <c r="G7155" s="264"/>
    </row>
    <row r="7156" spans="1:123" ht="24" customHeight="1" x14ac:dyDescent="0.2">
      <c r="A7156" s="263" t="s">
        <v>38</v>
      </c>
      <c r="B7156" s="91">
        <f>IFERROR(VALUE(LEFT(B7157,FIND(".",B7157)-1)),"")</f>
        <v>12</v>
      </c>
      <c r="C7156" s="83" t="str">
        <f>IFERROR(VLOOKUP(B7156,Tabla_CyP,2,FALSE),"")</f>
        <v/>
      </c>
      <c r="E7156" s="89"/>
      <c r="G7156" s="264"/>
    </row>
    <row r="7157" spans="1:123" ht="24" customHeight="1" x14ac:dyDescent="0.2">
      <c r="A7157" s="263" t="s">
        <v>24</v>
      </c>
      <c r="B7157" s="92" t="str">
        <f>IFERROR(VLOOKUP(COUNTIF($A$1:A7157,"ANALISIS DE PRECIOS"),Tabla_NumeroItem,2,FALSE),"")</f>
        <v>12.1.1</v>
      </c>
      <c r="C7157" s="83" t="str">
        <f>IFERROR(VLOOKUP(B7157,Tabla_CyP,2,FALSE),"")</f>
        <v>Excavaciones</v>
      </c>
      <c r="D7157" s="88"/>
      <c r="E7157" s="89"/>
      <c r="F7157" s="87" t="s">
        <v>25</v>
      </c>
      <c r="G7157" s="265" t="str">
        <f>IFERROR(VLOOKUP(B7157,Tabla_CyP,4,FALSE),"")</f>
        <v>m3</v>
      </c>
    </row>
    <row r="7158" spans="1:123" ht="24" customHeight="1" x14ac:dyDescent="0.2">
      <c r="A7158" s="263"/>
      <c r="B7158" s="82"/>
      <c r="D7158" s="88"/>
      <c r="E7158" s="89"/>
      <c r="G7158" s="264"/>
    </row>
    <row r="7159" spans="1:123" ht="24" customHeight="1" x14ac:dyDescent="0.2">
      <c r="A7159" s="450" t="s">
        <v>506</v>
      </c>
      <c r="B7159" s="451"/>
      <c r="C7159" s="448" t="s">
        <v>0</v>
      </c>
      <c r="D7159" s="448" t="s">
        <v>26</v>
      </c>
      <c r="E7159" s="446" t="s">
        <v>27</v>
      </c>
      <c r="F7159" s="444" t="s">
        <v>28</v>
      </c>
      <c r="G7159" s="444" t="s">
        <v>29</v>
      </c>
    </row>
    <row r="7160" spans="1:123" s="88" customFormat="1" ht="24" customHeight="1" x14ac:dyDescent="0.2">
      <c r="A7160" s="93" t="s">
        <v>507</v>
      </c>
      <c r="B7160" s="93" t="s">
        <v>508</v>
      </c>
      <c r="C7160" s="449"/>
      <c r="D7160" s="449"/>
      <c r="E7160" s="447"/>
      <c r="F7160" s="445"/>
      <c r="G7160" s="445"/>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6"/>
      <c r="B7161" s="94"/>
      <c r="C7161" s="132" t="s">
        <v>603</v>
      </c>
      <c r="D7161" s="95"/>
      <c r="E7161" s="96"/>
      <c r="F7161" s="97"/>
      <c r="G7161" s="267"/>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8">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8">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8">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8">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8">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8">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8">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8">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8">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8">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8">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8">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8">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8">
        <f t="shared" si="2150"/>
        <v>0</v>
      </c>
    </row>
    <row r="7176" spans="1:7" ht="24" customHeight="1" x14ac:dyDescent="0.2">
      <c r="A7176" s="269"/>
      <c r="D7176" s="88"/>
      <c r="E7176" s="89"/>
      <c r="F7176" s="255" t="s">
        <v>30</v>
      </c>
      <c r="G7176" s="270">
        <f>SUBTOTAL(9,G7162:G7175)</f>
        <v>0</v>
      </c>
    </row>
    <row r="7177" spans="1:7" ht="24" customHeight="1" x14ac:dyDescent="0.2">
      <c r="A7177" s="269"/>
      <c r="C7177" s="98" t="s">
        <v>604</v>
      </c>
      <c r="D7177" s="88"/>
      <c r="E7177" s="89"/>
      <c r="G7177" s="271"/>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8">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8">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8">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8">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8">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8">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8">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8">
        <f t="shared" si="2155"/>
        <v>0</v>
      </c>
    </row>
    <row r="7186" spans="1:7" ht="24" customHeight="1" x14ac:dyDescent="0.2">
      <c r="A7186" s="269"/>
      <c r="D7186" s="88"/>
      <c r="E7186" s="89"/>
      <c r="F7186" s="255" t="s">
        <v>31</v>
      </c>
      <c r="G7186" s="270">
        <f>SUBTOTAL(9,G7178:G7185)</f>
        <v>0</v>
      </c>
    </row>
    <row r="7187" spans="1:7" ht="24" customHeight="1" x14ac:dyDescent="0.2">
      <c r="A7187" s="269"/>
      <c r="C7187" s="98" t="s">
        <v>605</v>
      </c>
      <c r="D7187" s="88"/>
      <c r="E7187" s="89"/>
      <c r="G7187" s="271"/>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8">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8">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8">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8">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8">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8">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8">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8">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8">
        <f t="shared" si="2160"/>
        <v>0</v>
      </c>
    </row>
    <row r="7197" spans="1:7" ht="24" customHeight="1" x14ac:dyDescent="0.2">
      <c r="A7197" s="272"/>
      <c r="B7197" s="88"/>
      <c r="D7197" s="88"/>
      <c r="E7197" s="89"/>
      <c r="F7197" s="255" t="s">
        <v>32</v>
      </c>
      <c r="G7197" s="270">
        <f>SUBTOTAL(9,G7188:G7196)</f>
        <v>0</v>
      </c>
    </row>
    <row r="7198" spans="1:7" ht="24" customHeight="1" x14ac:dyDescent="0.2">
      <c r="A7198" s="273"/>
      <c r="B7198" s="88"/>
      <c r="D7198" s="88"/>
      <c r="E7198" s="89"/>
      <c r="G7198" s="271"/>
    </row>
    <row r="7199" spans="1:7" ht="24" customHeight="1" x14ac:dyDescent="0.2">
      <c r="A7199" s="274" t="str">
        <f>B7157</f>
        <v>12.1.1</v>
      </c>
      <c r="B7199" s="275" t="str">
        <f>C7157</f>
        <v>Excavaciones</v>
      </c>
      <c r="C7199" s="95"/>
      <c r="D7199" s="95" t="s">
        <v>33</v>
      </c>
      <c r="E7199" s="96"/>
      <c r="F7199" s="277" t="s">
        <v>34</v>
      </c>
      <c r="G7199" s="276">
        <f>SUBTOTAL(9,G7162:G7198)</f>
        <v>0</v>
      </c>
    </row>
    <row r="7201" spans="1:123" ht="24" customHeight="1" x14ac:dyDescent="0.2">
      <c r="A7201" s="256" t="s">
        <v>36</v>
      </c>
      <c r="B7201" s="257"/>
      <c r="C7201" s="257"/>
      <c r="D7201" s="257"/>
      <c r="E7201" s="257"/>
      <c r="F7201" s="257"/>
      <c r="G7201" s="258"/>
    </row>
    <row r="7202" spans="1:123" ht="24" customHeight="1" x14ac:dyDescent="0.2">
      <c r="A7202" s="259" t="s">
        <v>601</v>
      </c>
      <c r="B7202" s="84" t="str">
        <f>Comitente</f>
        <v>SUBSECRETARIA DE ARQUITECTURA</v>
      </c>
      <c r="C7202" s="80"/>
      <c r="D7202" s="85"/>
      <c r="E7202" s="85"/>
      <c r="F7202" s="86"/>
      <c r="G7202" s="260"/>
    </row>
    <row r="7203" spans="1:123" ht="24" customHeight="1" x14ac:dyDescent="0.2">
      <c r="A7203" s="259" t="s">
        <v>602</v>
      </c>
      <c r="B7203" s="84">
        <f>Contratista</f>
        <v>0</v>
      </c>
      <c r="C7203" s="81"/>
      <c r="D7203" s="81"/>
      <c r="E7203" s="81"/>
      <c r="F7203" s="87"/>
      <c r="G7203" s="261"/>
    </row>
    <row r="7204" spans="1:123" ht="24" customHeight="1" x14ac:dyDescent="0.2">
      <c r="A7204" s="259" t="s">
        <v>23</v>
      </c>
      <c r="B7204" s="84" t="str">
        <f>Obra</f>
        <v>Creacion Primaria Bº Cruce de los Andes</v>
      </c>
      <c r="C7204" s="81"/>
      <c r="D7204" s="81"/>
      <c r="E7204" s="81"/>
      <c r="F7204" s="87" t="s">
        <v>37</v>
      </c>
      <c r="G7204" s="262">
        <f>Fecha_Base</f>
        <v>0</v>
      </c>
    </row>
    <row r="7205" spans="1:123" ht="24" customHeight="1" x14ac:dyDescent="0.2">
      <c r="A7205" s="263" t="s">
        <v>600</v>
      </c>
      <c r="B7205" s="82" t="str">
        <f>Ubicación</f>
        <v>Pocito</v>
      </c>
      <c r="C7205" s="82"/>
      <c r="D7205" s="88"/>
      <c r="E7205" s="89"/>
      <c r="G7205" s="264"/>
    </row>
    <row r="7206" spans="1:123" ht="24" customHeight="1" x14ac:dyDescent="0.2">
      <c r="A7206" s="263" t="s">
        <v>38</v>
      </c>
      <c r="B7206" s="91">
        <f>IFERROR(VALUE(LEFT(B7207,FIND(".",B7207)-1)),"")</f>
        <v>12</v>
      </c>
      <c r="C7206" s="83" t="str">
        <f>IFERROR(VLOOKUP(B7206,Tabla_CyP,2,FALSE),"")</f>
        <v/>
      </c>
      <c r="E7206" s="89"/>
      <c r="G7206" s="264"/>
    </row>
    <row r="7207" spans="1:123" ht="24" customHeight="1" x14ac:dyDescent="0.2">
      <c r="A7207" s="263" t="s">
        <v>24</v>
      </c>
      <c r="B7207" s="92" t="str">
        <f>IFERROR(VLOOKUP(COUNTIF($A$1:A7207,"ANALISIS DE PRECIOS"),Tabla_NumeroItem,2,FALSE),"")</f>
        <v>12.1.2</v>
      </c>
      <c r="C7207" s="83" t="str">
        <f>IFERROR(VLOOKUP(B7207,Tabla_CyP,2,FALSE),"")</f>
        <v>Rellenos de Tierra</v>
      </c>
      <c r="D7207" s="88"/>
      <c r="E7207" s="89"/>
      <c r="F7207" s="87" t="s">
        <v>25</v>
      </c>
      <c r="G7207" s="265" t="str">
        <f>IFERROR(VLOOKUP(B7207,Tabla_CyP,4,FALSE),"")</f>
        <v>m3</v>
      </c>
    </row>
    <row r="7208" spans="1:123" ht="24" customHeight="1" x14ac:dyDescent="0.2">
      <c r="A7208" s="263"/>
      <c r="B7208" s="82"/>
      <c r="D7208" s="88"/>
      <c r="E7208" s="89"/>
      <c r="G7208" s="264"/>
    </row>
    <row r="7209" spans="1:123" ht="24" customHeight="1" x14ac:dyDescent="0.2">
      <c r="A7209" s="450" t="s">
        <v>506</v>
      </c>
      <c r="B7209" s="451"/>
      <c r="C7209" s="448" t="s">
        <v>0</v>
      </c>
      <c r="D7209" s="448" t="s">
        <v>26</v>
      </c>
      <c r="E7209" s="446" t="s">
        <v>27</v>
      </c>
      <c r="F7209" s="444" t="s">
        <v>28</v>
      </c>
      <c r="G7209" s="444" t="s">
        <v>29</v>
      </c>
    </row>
    <row r="7210" spans="1:123" s="88" customFormat="1" ht="24" customHeight="1" x14ac:dyDescent="0.2">
      <c r="A7210" s="93" t="s">
        <v>507</v>
      </c>
      <c r="B7210" s="93" t="s">
        <v>508</v>
      </c>
      <c r="C7210" s="449"/>
      <c r="D7210" s="449"/>
      <c r="E7210" s="447"/>
      <c r="F7210" s="445"/>
      <c r="G7210" s="445"/>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6"/>
      <c r="B7211" s="94"/>
      <c r="C7211" s="132" t="s">
        <v>603</v>
      </c>
      <c r="D7211" s="95"/>
      <c r="E7211" s="96"/>
      <c r="F7211" s="97"/>
      <c r="G7211" s="267"/>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8">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8">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8">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8">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8">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8">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8">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8">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8">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8">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8">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8">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8">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8">
        <f t="shared" si="2165"/>
        <v>0</v>
      </c>
    </row>
    <row r="7226" spans="1:7" ht="24" customHeight="1" x14ac:dyDescent="0.2">
      <c r="A7226" s="269"/>
      <c r="D7226" s="88"/>
      <c r="E7226" s="89"/>
      <c r="F7226" s="255" t="s">
        <v>30</v>
      </c>
      <c r="G7226" s="270">
        <f>SUBTOTAL(9,G7212:G7225)</f>
        <v>0</v>
      </c>
    </row>
    <row r="7227" spans="1:7" ht="24" customHeight="1" x14ac:dyDescent="0.2">
      <c r="A7227" s="269"/>
      <c r="C7227" s="98" t="s">
        <v>604</v>
      </c>
      <c r="D7227" s="88"/>
      <c r="E7227" s="89"/>
      <c r="G7227" s="271"/>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8">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8">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8">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8">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8">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8">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8">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8">
        <f t="shared" si="2170"/>
        <v>0</v>
      </c>
    </row>
    <row r="7236" spans="1:7" ht="24" customHeight="1" x14ac:dyDescent="0.2">
      <c r="A7236" s="269"/>
      <c r="D7236" s="88"/>
      <c r="E7236" s="89"/>
      <c r="F7236" s="255" t="s">
        <v>31</v>
      </c>
      <c r="G7236" s="270">
        <f>SUBTOTAL(9,G7228:G7235)</f>
        <v>0</v>
      </c>
    </row>
    <row r="7237" spans="1:7" ht="24" customHeight="1" x14ac:dyDescent="0.2">
      <c r="A7237" s="269"/>
      <c r="C7237" s="98" t="s">
        <v>605</v>
      </c>
      <c r="D7237" s="88"/>
      <c r="E7237" s="89"/>
      <c r="G7237" s="271"/>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8">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8">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8">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8">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8">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8">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8">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8">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8">
        <f t="shared" si="2175"/>
        <v>0</v>
      </c>
    </row>
    <row r="7247" spans="1:7" ht="24" customHeight="1" x14ac:dyDescent="0.2">
      <c r="A7247" s="272"/>
      <c r="B7247" s="88"/>
      <c r="D7247" s="88"/>
      <c r="E7247" s="89"/>
      <c r="F7247" s="255" t="s">
        <v>32</v>
      </c>
      <c r="G7247" s="270">
        <f>SUBTOTAL(9,G7238:G7246)</f>
        <v>0</v>
      </c>
    </row>
    <row r="7248" spans="1:7" ht="24" customHeight="1" x14ac:dyDescent="0.2">
      <c r="A7248" s="273"/>
      <c r="B7248" s="88"/>
      <c r="D7248" s="88"/>
      <c r="E7248" s="89"/>
      <c r="G7248" s="271"/>
    </row>
    <row r="7249" spans="1:123" ht="24" customHeight="1" x14ac:dyDescent="0.2">
      <c r="A7249" s="274" t="str">
        <f>B7207</f>
        <v>12.1.2</v>
      </c>
      <c r="B7249" s="275" t="str">
        <f>C7207</f>
        <v>Rellenos de Tierra</v>
      </c>
      <c r="C7249" s="95"/>
      <c r="D7249" s="95" t="s">
        <v>33</v>
      </c>
      <c r="E7249" s="96"/>
      <c r="F7249" s="277" t="s">
        <v>34</v>
      </c>
      <c r="G7249" s="276">
        <f>SUBTOTAL(9,G7212:G7248)</f>
        <v>0</v>
      </c>
    </row>
    <row r="7251" spans="1:123" ht="24" customHeight="1" x14ac:dyDescent="0.2">
      <c r="A7251" s="256" t="s">
        <v>36</v>
      </c>
      <c r="B7251" s="257"/>
      <c r="C7251" s="257"/>
      <c r="D7251" s="257"/>
      <c r="E7251" s="257"/>
      <c r="F7251" s="257"/>
      <c r="G7251" s="258"/>
    </row>
    <row r="7252" spans="1:123" ht="24" customHeight="1" x14ac:dyDescent="0.2">
      <c r="A7252" s="259" t="s">
        <v>601</v>
      </c>
      <c r="B7252" s="84" t="str">
        <f>Comitente</f>
        <v>SUBSECRETARIA DE ARQUITECTURA</v>
      </c>
      <c r="C7252" s="80"/>
      <c r="D7252" s="85"/>
      <c r="E7252" s="85"/>
      <c r="F7252" s="86"/>
      <c r="G7252" s="260"/>
    </row>
    <row r="7253" spans="1:123" ht="24" customHeight="1" x14ac:dyDescent="0.2">
      <c r="A7253" s="259" t="s">
        <v>602</v>
      </c>
      <c r="B7253" s="84">
        <f>Contratista</f>
        <v>0</v>
      </c>
      <c r="C7253" s="81"/>
      <c r="D7253" s="81"/>
      <c r="E7253" s="81"/>
      <c r="F7253" s="87"/>
      <c r="G7253" s="261"/>
    </row>
    <row r="7254" spans="1:123" ht="24" customHeight="1" x14ac:dyDescent="0.2">
      <c r="A7254" s="259" t="s">
        <v>23</v>
      </c>
      <c r="B7254" s="84" t="str">
        <f>Obra</f>
        <v>Creacion Primaria Bº Cruce de los Andes</v>
      </c>
      <c r="C7254" s="81"/>
      <c r="D7254" s="81"/>
      <c r="E7254" s="81"/>
      <c r="F7254" s="87" t="s">
        <v>37</v>
      </c>
      <c r="G7254" s="262">
        <f>Fecha_Base</f>
        <v>0</v>
      </c>
    </row>
    <row r="7255" spans="1:123" ht="24" customHeight="1" x14ac:dyDescent="0.2">
      <c r="A7255" s="263" t="s">
        <v>600</v>
      </c>
      <c r="B7255" s="82" t="str">
        <f>Ubicación</f>
        <v>Pocito</v>
      </c>
      <c r="C7255" s="82"/>
      <c r="D7255" s="88"/>
      <c r="E7255" s="89"/>
      <c r="G7255" s="264"/>
    </row>
    <row r="7256" spans="1:123" ht="24" customHeight="1" x14ac:dyDescent="0.2">
      <c r="A7256" s="263" t="s">
        <v>38</v>
      </c>
      <c r="B7256" s="91">
        <f>IFERROR(VALUE(LEFT(B7257,FIND(".",B7257)-1)),"")</f>
        <v>12</v>
      </c>
      <c r="C7256" s="83" t="str">
        <f>IFERROR(VLOOKUP(B7256,Tabla_CyP,2,FALSE),"")</f>
        <v/>
      </c>
      <c r="E7256" s="89"/>
      <c r="G7256" s="264"/>
    </row>
    <row r="7257" spans="1:123" ht="24" customHeight="1" x14ac:dyDescent="0.2">
      <c r="A7257" s="263" t="s">
        <v>24</v>
      </c>
      <c r="B7257" s="92" t="str">
        <f>IFERROR(VLOOKUP(COUNTIF($A$1:A7257,"ANALISIS DE PRECIOS"),Tabla_NumeroItem,2,FALSE),"")</f>
        <v>12.1.3</v>
      </c>
      <c r="C7257" s="83" t="str">
        <f>IFERROR(VLOOKUP(B7257,Tabla_CyP,2,FALSE),"")</f>
        <v>Revoques de cámaras de inspección y receptáculos</v>
      </c>
      <c r="D7257" s="88"/>
      <c r="E7257" s="89"/>
      <c r="F7257" s="87" t="s">
        <v>25</v>
      </c>
      <c r="G7257" s="265" t="str">
        <f>IFERROR(VLOOKUP(B7257,Tabla_CyP,4,FALSE),"")</f>
        <v>m2</v>
      </c>
    </row>
    <row r="7258" spans="1:123" ht="24" customHeight="1" x14ac:dyDescent="0.2">
      <c r="A7258" s="263"/>
      <c r="B7258" s="82"/>
      <c r="D7258" s="88"/>
      <c r="E7258" s="89"/>
      <c r="G7258" s="264"/>
    </row>
    <row r="7259" spans="1:123" ht="24" customHeight="1" x14ac:dyDescent="0.2">
      <c r="A7259" s="450" t="s">
        <v>506</v>
      </c>
      <c r="B7259" s="451"/>
      <c r="C7259" s="448" t="s">
        <v>0</v>
      </c>
      <c r="D7259" s="448" t="s">
        <v>26</v>
      </c>
      <c r="E7259" s="446" t="s">
        <v>27</v>
      </c>
      <c r="F7259" s="444" t="s">
        <v>28</v>
      </c>
      <c r="G7259" s="444" t="s">
        <v>29</v>
      </c>
    </row>
    <row r="7260" spans="1:123" s="88" customFormat="1" ht="24" customHeight="1" x14ac:dyDescent="0.2">
      <c r="A7260" s="93" t="s">
        <v>507</v>
      </c>
      <c r="B7260" s="93" t="s">
        <v>508</v>
      </c>
      <c r="C7260" s="449"/>
      <c r="D7260" s="449"/>
      <c r="E7260" s="447"/>
      <c r="F7260" s="445"/>
      <c r="G7260" s="445"/>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6"/>
      <c r="B7261" s="94"/>
      <c r="C7261" s="132" t="s">
        <v>603</v>
      </c>
      <c r="D7261" s="95"/>
      <c r="E7261" s="96"/>
      <c r="F7261" s="97"/>
      <c r="G7261" s="267"/>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8">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8">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8">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8">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8">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8">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8">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8">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8">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8">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8">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8">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8">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8">
        <f t="shared" si="2180"/>
        <v>0</v>
      </c>
    </row>
    <row r="7276" spans="1:7" ht="24" customHeight="1" x14ac:dyDescent="0.2">
      <c r="A7276" s="269"/>
      <c r="D7276" s="88"/>
      <c r="E7276" s="89"/>
      <c r="F7276" s="255" t="s">
        <v>30</v>
      </c>
      <c r="G7276" s="270">
        <f>SUBTOTAL(9,G7262:G7275)</f>
        <v>0</v>
      </c>
    </row>
    <row r="7277" spans="1:7" ht="24" customHeight="1" x14ac:dyDescent="0.2">
      <c r="A7277" s="269"/>
      <c r="C7277" s="98" t="s">
        <v>604</v>
      </c>
      <c r="D7277" s="88"/>
      <c r="E7277" s="89"/>
      <c r="G7277" s="271"/>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8">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8">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8">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8">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8">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8">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8">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8">
        <f t="shared" si="2185"/>
        <v>0</v>
      </c>
    </row>
    <row r="7286" spans="1:7" ht="24" customHeight="1" x14ac:dyDescent="0.2">
      <c r="A7286" s="269"/>
      <c r="D7286" s="88"/>
      <c r="E7286" s="89"/>
      <c r="F7286" s="255" t="s">
        <v>31</v>
      </c>
      <c r="G7286" s="270">
        <f>SUBTOTAL(9,G7278:G7285)</f>
        <v>0</v>
      </c>
    </row>
    <row r="7287" spans="1:7" ht="24" customHeight="1" x14ac:dyDescent="0.2">
      <c r="A7287" s="269"/>
      <c r="C7287" s="98" t="s">
        <v>605</v>
      </c>
      <c r="D7287" s="88"/>
      <c r="E7287" s="89"/>
      <c r="G7287" s="271"/>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8">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8">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8">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8">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8">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8">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8">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8">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8">
        <f t="shared" si="2190"/>
        <v>0</v>
      </c>
    </row>
    <row r="7297" spans="1:123" ht="24" customHeight="1" x14ac:dyDescent="0.2">
      <c r="A7297" s="272"/>
      <c r="B7297" s="88"/>
      <c r="D7297" s="88"/>
      <c r="E7297" s="89"/>
      <c r="F7297" s="255" t="s">
        <v>32</v>
      </c>
      <c r="G7297" s="270">
        <f>SUBTOTAL(9,G7288:G7296)</f>
        <v>0</v>
      </c>
    </row>
    <row r="7298" spans="1:123" ht="24" customHeight="1" x14ac:dyDescent="0.2">
      <c r="A7298" s="273"/>
      <c r="B7298" s="88"/>
      <c r="D7298" s="88"/>
      <c r="E7298" s="89"/>
      <c r="G7298" s="271"/>
    </row>
    <row r="7299" spans="1:123" ht="24" customHeight="1" x14ac:dyDescent="0.2">
      <c r="A7299" s="274" t="str">
        <f>B7257</f>
        <v>12.1.3</v>
      </c>
      <c r="B7299" s="275" t="str">
        <f>C7257</f>
        <v>Revoques de cámaras de inspección y receptáculos</v>
      </c>
      <c r="C7299" s="95"/>
      <c r="D7299" s="95" t="s">
        <v>33</v>
      </c>
      <c r="E7299" s="96"/>
      <c r="F7299" s="277" t="s">
        <v>34</v>
      </c>
      <c r="G7299" s="276">
        <f>SUBTOTAL(9,G7262:G7298)</f>
        <v>0</v>
      </c>
    </row>
    <row r="7301" spans="1:123" ht="24" customHeight="1" x14ac:dyDescent="0.2">
      <c r="A7301" s="256" t="s">
        <v>36</v>
      </c>
      <c r="B7301" s="257"/>
      <c r="C7301" s="257"/>
      <c r="D7301" s="257"/>
      <c r="E7301" s="257"/>
      <c r="F7301" s="257"/>
      <c r="G7301" s="258"/>
    </row>
    <row r="7302" spans="1:123" ht="24" customHeight="1" x14ac:dyDescent="0.2">
      <c r="A7302" s="259" t="s">
        <v>601</v>
      </c>
      <c r="B7302" s="84" t="str">
        <f>Comitente</f>
        <v>SUBSECRETARIA DE ARQUITECTURA</v>
      </c>
      <c r="C7302" s="80"/>
      <c r="D7302" s="85"/>
      <c r="E7302" s="85"/>
      <c r="F7302" s="86"/>
      <c r="G7302" s="260"/>
    </row>
    <row r="7303" spans="1:123" ht="24" customHeight="1" x14ac:dyDescent="0.2">
      <c r="A7303" s="259" t="s">
        <v>602</v>
      </c>
      <c r="B7303" s="84">
        <f>Contratista</f>
        <v>0</v>
      </c>
      <c r="C7303" s="81"/>
      <c r="D7303" s="81"/>
      <c r="E7303" s="81"/>
      <c r="F7303" s="87"/>
      <c r="G7303" s="261"/>
    </row>
    <row r="7304" spans="1:123" ht="24" customHeight="1" x14ac:dyDescent="0.2">
      <c r="A7304" s="259" t="s">
        <v>23</v>
      </c>
      <c r="B7304" s="84" t="str">
        <f>Obra</f>
        <v>Creacion Primaria Bº Cruce de los Andes</v>
      </c>
      <c r="C7304" s="81"/>
      <c r="D7304" s="81"/>
      <c r="E7304" s="81"/>
      <c r="F7304" s="87" t="s">
        <v>37</v>
      </c>
      <c r="G7304" s="262">
        <f>Fecha_Base</f>
        <v>0</v>
      </c>
    </row>
    <row r="7305" spans="1:123" ht="24" customHeight="1" x14ac:dyDescent="0.2">
      <c r="A7305" s="263" t="s">
        <v>600</v>
      </c>
      <c r="B7305" s="82" t="str">
        <f>Ubicación</f>
        <v>Pocito</v>
      </c>
      <c r="C7305" s="82"/>
      <c r="D7305" s="88"/>
      <c r="E7305" s="89"/>
      <c r="G7305" s="264"/>
    </row>
    <row r="7306" spans="1:123" ht="24" customHeight="1" x14ac:dyDescent="0.2">
      <c r="A7306" s="263" t="s">
        <v>38</v>
      </c>
      <c r="B7306" s="91">
        <f>IFERROR(VALUE(LEFT(B7307,FIND(".",B7307)-1)),"")</f>
        <v>12</v>
      </c>
      <c r="C7306" s="83" t="str">
        <f>IFERROR(VLOOKUP(B7306,Tabla_CyP,2,FALSE),"")</f>
        <v/>
      </c>
      <c r="E7306" s="89"/>
      <c r="G7306" s="264"/>
    </row>
    <row r="7307" spans="1:123" ht="24" customHeight="1" x14ac:dyDescent="0.2">
      <c r="A7307" s="263" t="s">
        <v>24</v>
      </c>
      <c r="B7307" s="92" t="str">
        <f>IFERROR(VLOOKUP(COUNTIF($A$1:A7307,"ANALISIS DE PRECIOS"),Tabla_NumeroItem,2,FALSE),"")</f>
        <v>12.1.4</v>
      </c>
      <c r="C7307" s="83" t="str">
        <f>IFERROR(VLOOKUP(B7307,Tabla_CyP,2,FALSE),"")</f>
        <v>Cámaras y receptáculos</v>
      </c>
      <c r="D7307" s="88"/>
      <c r="E7307" s="89"/>
      <c r="F7307" s="87" t="s">
        <v>25</v>
      </c>
      <c r="G7307" s="265" t="str">
        <f>IFERROR(VLOOKUP(B7307,Tabla_CyP,4,FALSE),"")</f>
        <v>gl</v>
      </c>
    </row>
    <row r="7308" spans="1:123" ht="24" customHeight="1" x14ac:dyDescent="0.2">
      <c r="A7308" s="263"/>
      <c r="B7308" s="82"/>
      <c r="D7308" s="88"/>
      <c r="E7308" s="89"/>
      <c r="G7308" s="264"/>
    </row>
    <row r="7309" spans="1:123" ht="24" customHeight="1" x14ac:dyDescent="0.2">
      <c r="A7309" s="450" t="s">
        <v>506</v>
      </c>
      <c r="B7309" s="451"/>
      <c r="C7309" s="448" t="s">
        <v>0</v>
      </c>
      <c r="D7309" s="448" t="s">
        <v>26</v>
      </c>
      <c r="E7309" s="446" t="s">
        <v>27</v>
      </c>
      <c r="F7309" s="444" t="s">
        <v>28</v>
      </c>
      <c r="G7309" s="444" t="s">
        <v>29</v>
      </c>
    </row>
    <row r="7310" spans="1:123" s="88" customFormat="1" ht="24" customHeight="1" x14ac:dyDescent="0.2">
      <c r="A7310" s="93" t="s">
        <v>507</v>
      </c>
      <c r="B7310" s="93" t="s">
        <v>508</v>
      </c>
      <c r="C7310" s="449"/>
      <c r="D7310" s="449"/>
      <c r="E7310" s="447"/>
      <c r="F7310" s="445"/>
      <c r="G7310" s="445"/>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6"/>
      <c r="B7311" s="94"/>
      <c r="C7311" s="132" t="s">
        <v>603</v>
      </c>
      <c r="D7311" s="95"/>
      <c r="E7311" s="96"/>
      <c r="F7311" s="97"/>
      <c r="G7311" s="267"/>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8">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8">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8">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8">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8">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8">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8">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8">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8">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8">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8">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8">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8">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8">
        <f t="shared" si="2195"/>
        <v>0</v>
      </c>
    </row>
    <row r="7326" spans="1:7" ht="24" customHeight="1" x14ac:dyDescent="0.2">
      <c r="A7326" s="269"/>
      <c r="D7326" s="88"/>
      <c r="E7326" s="89"/>
      <c r="F7326" s="255" t="s">
        <v>30</v>
      </c>
      <c r="G7326" s="270">
        <f>SUBTOTAL(9,G7312:G7325)</f>
        <v>0</v>
      </c>
    </row>
    <row r="7327" spans="1:7" ht="24" customHeight="1" x14ac:dyDescent="0.2">
      <c r="A7327" s="269"/>
      <c r="C7327" s="98" t="s">
        <v>604</v>
      </c>
      <c r="D7327" s="88"/>
      <c r="E7327" s="89"/>
      <c r="G7327" s="271"/>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8">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8">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8">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8">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8">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8">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8">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8">
        <f t="shared" si="2200"/>
        <v>0</v>
      </c>
    </row>
    <row r="7336" spans="1:7" ht="24" customHeight="1" x14ac:dyDescent="0.2">
      <c r="A7336" s="269"/>
      <c r="D7336" s="88"/>
      <c r="E7336" s="89"/>
      <c r="F7336" s="255" t="s">
        <v>31</v>
      </c>
      <c r="G7336" s="270">
        <f>SUBTOTAL(9,G7328:G7335)</f>
        <v>0</v>
      </c>
    </row>
    <row r="7337" spans="1:7" ht="24" customHeight="1" x14ac:dyDescent="0.2">
      <c r="A7337" s="269"/>
      <c r="C7337" s="98" t="s">
        <v>605</v>
      </c>
      <c r="D7337" s="88"/>
      <c r="E7337" s="89"/>
      <c r="G7337" s="271"/>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8">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8">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8">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8">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8">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8">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8">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8">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8">
        <f t="shared" si="2205"/>
        <v>0</v>
      </c>
    </row>
    <row r="7347" spans="1:123" ht="24" customHeight="1" x14ac:dyDescent="0.2">
      <c r="A7347" s="272"/>
      <c r="B7347" s="88"/>
      <c r="D7347" s="88"/>
      <c r="E7347" s="89"/>
      <c r="F7347" s="255" t="s">
        <v>32</v>
      </c>
      <c r="G7347" s="270">
        <f>SUBTOTAL(9,G7338:G7346)</f>
        <v>0</v>
      </c>
    </row>
    <row r="7348" spans="1:123" ht="24" customHeight="1" x14ac:dyDescent="0.2">
      <c r="A7348" s="273"/>
      <c r="B7348" s="88"/>
      <c r="D7348" s="88"/>
      <c r="E7348" s="89"/>
      <c r="G7348" s="271"/>
    </row>
    <row r="7349" spans="1:123" ht="24" customHeight="1" x14ac:dyDescent="0.2">
      <c r="A7349" s="274" t="str">
        <f>B7307</f>
        <v>12.1.4</v>
      </c>
      <c r="B7349" s="275" t="str">
        <f>C7307</f>
        <v>Cámaras y receptáculos</v>
      </c>
      <c r="C7349" s="95"/>
      <c r="D7349" s="95" t="s">
        <v>33</v>
      </c>
      <c r="E7349" s="96"/>
      <c r="F7349" s="277" t="s">
        <v>34</v>
      </c>
      <c r="G7349" s="276">
        <f>SUBTOTAL(9,G7312:G7348)</f>
        <v>0</v>
      </c>
    </row>
    <row r="7351" spans="1:123" ht="24" customHeight="1" x14ac:dyDescent="0.2">
      <c r="A7351" s="256" t="s">
        <v>36</v>
      </c>
      <c r="B7351" s="257"/>
      <c r="C7351" s="257"/>
      <c r="D7351" s="257"/>
      <c r="E7351" s="257"/>
      <c r="F7351" s="257"/>
      <c r="G7351" s="258"/>
    </row>
    <row r="7352" spans="1:123" ht="24" customHeight="1" x14ac:dyDescent="0.2">
      <c r="A7352" s="259" t="s">
        <v>601</v>
      </c>
      <c r="B7352" s="84" t="str">
        <f>Comitente</f>
        <v>SUBSECRETARIA DE ARQUITECTURA</v>
      </c>
      <c r="C7352" s="80"/>
      <c r="D7352" s="85"/>
      <c r="E7352" s="85"/>
      <c r="F7352" s="86"/>
      <c r="G7352" s="260"/>
    </row>
    <row r="7353" spans="1:123" ht="24" customHeight="1" x14ac:dyDescent="0.2">
      <c r="A7353" s="259" t="s">
        <v>602</v>
      </c>
      <c r="B7353" s="84">
        <f>Contratista</f>
        <v>0</v>
      </c>
      <c r="C7353" s="81"/>
      <c r="D7353" s="81"/>
      <c r="E7353" s="81"/>
      <c r="F7353" s="87"/>
      <c r="G7353" s="261"/>
    </row>
    <row r="7354" spans="1:123" ht="24" customHeight="1" x14ac:dyDescent="0.2">
      <c r="A7354" s="259" t="s">
        <v>23</v>
      </c>
      <c r="B7354" s="84" t="str">
        <f>Obra</f>
        <v>Creacion Primaria Bº Cruce de los Andes</v>
      </c>
      <c r="C7354" s="81"/>
      <c r="D7354" s="81"/>
      <c r="E7354" s="81"/>
      <c r="F7354" s="87" t="s">
        <v>37</v>
      </c>
      <c r="G7354" s="262">
        <f>Fecha_Base</f>
        <v>0</v>
      </c>
    </row>
    <row r="7355" spans="1:123" ht="24" customHeight="1" x14ac:dyDescent="0.2">
      <c r="A7355" s="263" t="s">
        <v>600</v>
      </c>
      <c r="B7355" s="82" t="str">
        <f>Ubicación</f>
        <v>Pocito</v>
      </c>
      <c r="C7355" s="82"/>
      <c r="D7355" s="88"/>
      <c r="E7355" s="89"/>
      <c r="G7355" s="264"/>
    </row>
    <row r="7356" spans="1:123" ht="24" customHeight="1" x14ac:dyDescent="0.2">
      <c r="A7356" s="263" t="s">
        <v>38</v>
      </c>
      <c r="B7356" s="91">
        <f>IFERROR(VALUE(LEFT(B7357,FIND(".",B7357)-1)),"")</f>
        <v>12</v>
      </c>
      <c r="C7356" s="83" t="str">
        <f>IFERROR(VLOOKUP(B7356,Tabla_CyP,2,FALSE),"")</f>
        <v/>
      </c>
      <c r="E7356" s="89"/>
      <c r="G7356" s="264"/>
    </row>
    <row r="7357" spans="1:123" ht="24" customHeight="1" x14ac:dyDescent="0.2">
      <c r="A7357" s="263" t="s">
        <v>24</v>
      </c>
      <c r="B7357" s="92" t="str">
        <f>IFERROR(VLOOKUP(COUNTIF($A$1:A7357,"ANALISIS DE PRECIOS"),Tabla_NumeroItem,2,FALSE),"")</f>
        <v>12.1.5.1</v>
      </c>
      <c r="C7357" s="83" t="str">
        <f>IFERROR(VLOOKUP(B7357,Tabla_CyP,2,FALSE),"")</f>
        <v>Caño PVC Ø 160</v>
      </c>
      <c r="D7357" s="88"/>
      <c r="E7357" s="89"/>
      <c r="F7357" s="87" t="s">
        <v>25</v>
      </c>
      <c r="G7357" s="265" t="str">
        <f>IFERROR(VLOOKUP(B7357,Tabla_CyP,4,FALSE),"")</f>
        <v>ml</v>
      </c>
    </row>
    <row r="7358" spans="1:123" ht="24" customHeight="1" x14ac:dyDescent="0.2">
      <c r="A7358" s="263"/>
      <c r="B7358" s="82"/>
      <c r="D7358" s="88"/>
      <c r="E7358" s="89"/>
      <c r="G7358" s="264"/>
    </row>
    <row r="7359" spans="1:123" ht="24" customHeight="1" x14ac:dyDescent="0.2">
      <c r="A7359" s="450" t="s">
        <v>506</v>
      </c>
      <c r="B7359" s="451"/>
      <c r="C7359" s="448" t="s">
        <v>0</v>
      </c>
      <c r="D7359" s="448" t="s">
        <v>26</v>
      </c>
      <c r="E7359" s="446" t="s">
        <v>27</v>
      </c>
      <c r="F7359" s="444" t="s">
        <v>28</v>
      </c>
      <c r="G7359" s="444" t="s">
        <v>29</v>
      </c>
    </row>
    <row r="7360" spans="1:123" s="88" customFormat="1" ht="24" customHeight="1" x14ac:dyDescent="0.2">
      <c r="A7360" s="93" t="s">
        <v>507</v>
      </c>
      <c r="B7360" s="93" t="s">
        <v>508</v>
      </c>
      <c r="C7360" s="449"/>
      <c r="D7360" s="449"/>
      <c r="E7360" s="447"/>
      <c r="F7360" s="445"/>
      <c r="G7360" s="445"/>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6"/>
      <c r="B7361" s="94"/>
      <c r="C7361" s="132" t="s">
        <v>603</v>
      </c>
      <c r="D7361" s="95"/>
      <c r="E7361" s="96"/>
      <c r="F7361" s="97"/>
      <c r="G7361" s="267"/>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8">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8">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8">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8">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8">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8">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8">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8">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8">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8">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8">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8">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8">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8">
        <f t="shared" si="2210"/>
        <v>0</v>
      </c>
    </row>
    <row r="7376" spans="1:7" ht="24" customHeight="1" x14ac:dyDescent="0.2">
      <c r="A7376" s="269"/>
      <c r="D7376" s="88"/>
      <c r="E7376" s="89"/>
      <c r="F7376" s="255" t="s">
        <v>30</v>
      </c>
      <c r="G7376" s="270">
        <f>SUBTOTAL(9,G7362:G7375)</f>
        <v>0</v>
      </c>
    </row>
    <row r="7377" spans="1:7" ht="24" customHeight="1" x14ac:dyDescent="0.2">
      <c r="A7377" s="269"/>
      <c r="C7377" s="98" t="s">
        <v>604</v>
      </c>
      <c r="D7377" s="88"/>
      <c r="E7377" s="89"/>
      <c r="G7377" s="271"/>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8">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8">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8">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8">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8">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8">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8">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8">
        <f t="shared" si="2215"/>
        <v>0</v>
      </c>
    </row>
    <row r="7386" spans="1:7" ht="24" customHeight="1" x14ac:dyDescent="0.2">
      <c r="A7386" s="269"/>
      <c r="D7386" s="88"/>
      <c r="E7386" s="89"/>
      <c r="F7386" s="255" t="s">
        <v>31</v>
      </c>
      <c r="G7386" s="270">
        <f>SUBTOTAL(9,G7378:G7385)</f>
        <v>0</v>
      </c>
    </row>
    <row r="7387" spans="1:7" ht="24" customHeight="1" x14ac:dyDescent="0.2">
      <c r="A7387" s="269"/>
      <c r="C7387" s="98" t="s">
        <v>605</v>
      </c>
      <c r="D7387" s="88"/>
      <c r="E7387" s="89"/>
      <c r="G7387" s="271"/>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8">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8">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8">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8">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8">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8">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8">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8">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8">
        <f t="shared" si="2220"/>
        <v>0</v>
      </c>
    </row>
    <row r="7397" spans="1:7" ht="24" customHeight="1" x14ac:dyDescent="0.2">
      <c r="A7397" s="272"/>
      <c r="B7397" s="88"/>
      <c r="D7397" s="88"/>
      <c r="E7397" s="89"/>
      <c r="F7397" s="255" t="s">
        <v>32</v>
      </c>
      <c r="G7397" s="270">
        <f>SUBTOTAL(9,G7388:G7396)</f>
        <v>0</v>
      </c>
    </row>
    <row r="7398" spans="1:7" ht="24" customHeight="1" x14ac:dyDescent="0.2">
      <c r="A7398" s="273"/>
      <c r="B7398" s="88"/>
      <c r="D7398" s="88"/>
      <c r="E7398" s="89"/>
      <c r="G7398" s="271"/>
    </row>
    <row r="7399" spans="1:7" ht="24" customHeight="1" x14ac:dyDescent="0.2">
      <c r="A7399" s="274" t="str">
        <f>B7357</f>
        <v>12.1.5.1</v>
      </c>
      <c r="B7399" s="275" t="str">
        <f>C7357</f>
        <v>Caño PVC Ø 160</v>
      </c>
      <c r="C7399" s="95"/>
      <c r="D7399" s="95" t="s">
        <v>33</v>
      </c>
      <c r="E7399" s="96"/>
      <c r="F7399" s="277" t="s">
        <v>34</v>
      </c>
      <c r="G7399" s="276">
        <f>SUBTOTAL(9,G7362:G7398)</f>
        <v>0</v>
      </c>
    </row>
    <row r="7401" spans="1:7" ht="24" customHeight="1" x14ac:dyDescent="0.2">
      <c r="A7401" s="256" t="s">
        <v>36</v>
      </c>
      <c r="B7401" s="257"/>
      <c r="C7401" s="257"/>
      <c r="D7401" s="257"/>
      <c r="E7401" s="257"/>
      <c r="F7401" s="257"/>
      <c r="G7401" s="258"/>
    </row>
    <row r="7402" spans="1:7" ht="24" customHeight="1" x14ac:dyDescent="0.2">
      <c r="A7402" s="259" t="s">
        <v>601</v>
      </c>
      <c r="B7402" s="84" t="str">
        <f>Comitente</f>
        <v>SUBSECRETARIA DE ARQUITECTURA</v>
      </c>
      <c r="C7402" s="80"/>
      <c r="D7402" s="85"/>
      <c r="E7402" s="85"/>
      <c r="F7402" s="86"/>
      <c r="G7402" s="260"/>
    </row>
    <row r="7403" spans="1:7" ht="24" customHeight="1" x14ac:dyDescent="0.2">
      <c r="A7403" s="259" t="s">
        <v>602</v>
      </c>
      <c r="B7403" s="84">
        <f>Contratista</f>
        <v>0</v>
      </c>
      <c r="C7403" s="81"/>
      <c r="D7403" s="81"/>
      <c r="E7403" s="81"/>
      <c r="F7403" s="87"/>
      <c r="G7403" s="261"/>
    </row>
    <row r="7404" spans="1:7" ht="24" customHeight="1" x14ac:dyDescent="0.2">
      <c r="A7404" s="259" t="s">
        <v>23</v>
      </c>
      <c r="B7404" s="84" t="str">
        <f>Obra</f>
        <v>Creacion Primaria Bº Cruce de los Andes</v>
      </c>
      <c r="C7404" s="81"/>
      <c r="D7404" s="81"/>
      <c r="E7404" s="81"/>
      <c r="F7404" s="87" t="s">
        <v>37</v>
      </c>
      <c r="G7404" s="262">
        <f>Fecha_Base</f>
        <v>0</v>
      </c>
    </row>
    <row r="7405" spans="1:7" ht="24" customHeight="1" x14ac:dyDescent="0.2">
      <c r="A7405" s="263" t="s">
        <v>600</v>
      </c>
      <c r="B7405" s="82" t="str">
        <f>Ubicación</f>
        <v>Pocito</v>
      </c>
      <c r="C7405" s="82"/>
      <c r="D7405" s="88"/>
      <c r="E7405" s="89"/>
      <c r="G7405" s="264"/>
    </row>
    <row r="7406" spans="1:7" ht="24" customHeight="1" x14ac:dyDescent="0.2">
      <c r="A7406" s="263" t="s">
        <v>38</v>
      </c>
      <c r="B7406" s="91">
        <f>IFERROR(VALUE(LEFT(B7407,FIND(".",B7407)-1)),"")</f>
        <v>12</v>
      </c>
      <c r="C7406" s="83" t="str">
        <f>IFERROR(VLOOKUP(B7406,Tabla_CyP,2,FALSE),"")</f>
        <v/>
      </c>
      <c r="E7406" s="89"/>
      <c r="G7406" s="264"/>
    </row>
    <row r="7407" spans="1:7" ht="24" customHeight="1" x14ac:dyDescent="0.2">
      <c r="A7407" s="263" t="s">
        <v>24</v>
      </c>
      <c r="B7407" s="92" t="str">
        <f>IFERROR(VLOOKUP(COUNTIF($A$1:A7407,"ANALISIS DE PRECIOS"),Tabla_NumeroItem,2,FALSE),"")</f>
        <v>12.1.5.2</v>
      </c>
      <c r="C7407" s="83" t="str">
        <f>IFERROR(VLOOKUP(B7407,Tabla_CyP,2,FALSE),"")</f>
        <v>Caño PVC Ø 110  (incluido caños de ventilacion y desague pluvial)</v>
      </c>
      <c r="D7407" s="88"/>
      <c r="E7407" s="89"/>
      <c r="F7407" s="87" t="s">
        <v>25</v>
      </c>
      <c r="G7407" s="265" t="str">
        <f>IFERROR(VLOOKUP(B7407,Tabla_CyP,4,FALSE),"")</f>
        <v>ml</v>
      </c>
    </row>
    <row r="7408" spans="1:7" ht="24" customHeight="1" x14ac:dyDescent="0.2">
      <c r="A7408" s="263"/>
      <c r="B7408" s="82"/>
      <c r="D7408" s="88"/>
      <c r="E7408" s="89"/>
      <c r="G7408" s="264"/>
    </row>
    <row r="7409" spans="1:123" ht="24" customHeight="1" x14ac:dyDescent="0.2">
      <c r="A7409" s="450" t="s">
        <v>506</v>
      </c>
      <c r="B7409" s="451"/>
      <c r="C7409" s="448" t="s">
        <v>0</v>
      </c>
      <c r="D7409" s="448" t="s">
        <v>26</v>
      </c>
      <c r="E7409" s="446" t="s">
        <v>27</v>
      </c>
      <c r="F7409" s="444" t="s">
        <v>28</v>
      </c>
      <c r="G7409" s="444" t="s">
        <v>29</v>
      </c>
    </row>
    <row r="7410" spans="1:123" s="88" customFormat="1" ht="24" customHeight="1" x14ac:dyDescent="0.2">
      <c r="A7410" s="93" t="s">
        <v>507</v>
      </c>
      <c r="B7410" s="93" t="s">
        <v>508</v>
      </c>
      <c r="C7410" s="449"/>
      <c r="D7410" s="449"/>
      <c r="E7410" s="447"/>
      <c r="F7410" s="445"/>
      <c r="G7410" s="445"/>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6"/>
      <c r="B7411" s="94"/>
      <c r="C7411" s="132" t="s">
        <v>603</v>
      </c>
      <c r="D7411" s="95"/>
      <c r="E7411" s="96"/>
      <c r="F7411" s="97"/>
      <c r="G7411" s="267"/>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8">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8">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8">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8">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8">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8">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8">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8">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8">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8">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8">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8">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8">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8">
        <f t="shared" si="2225"/>
        <v>0</v>
      </c>
    </row>
    <row r="7426" spans="1:7" ht="24" customHeight="1" x14ac:dyDescent="0.2">
      <c r="A7426" s="269"/>
      <c r="D7426" s="88"/>
      <c r="E7426" s="89"/>
      <c r="F7426" s="255" t="s">
        <v>30</v>
      </c>
      <c r="G7426" s="270">
        <f>SUBTOTAL(9,G7412:G7425)</f>
        <v>0</v>
      </c>
    </row>
    <row r="7427" spans="1:7" ht="24" customHeight="1" x14ac:dyDescent="0.2">
      <c r="A7427" s="269"/>
      <c r="C7427" s="98" t="s">
        <v>604</v>
      </c>
      <c r="D7427" s="88"/>
      <c r="E7427" s="89"/>
      <c r="G7427" s="271"/>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8">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8">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8">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8">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8">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8">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8">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8">
        <f t="shared" si="2230"/>
        <v>0</v>
      </c>
    </row>
    <row r="7436" spans="1:7" ht="24" customHeight="1" x14ac:dyDescent="0.2">
      <c r="A7436" s="269"/>
      <c r="D7436" s="88"/>
      <c r="E7436" s="89"/>
      <c r="F7436" s="255" t="s">
        <v>31</v>
      </c>
      <c r="G7436" s="270">
        <f>SUBTOTAL(9,G7428:G7435)</f>
        <v>0</v>
      </c>
    </row>
    <row r="7437" spans="1:7" ht="24" customHeight="1" x14ac:dyDescent="0.2">
      <c r="A7437" s="269"/>
      <c r="C7437" s="98" t="s">
        <v>605</v>
      </c>
      <c r="D7437" s="88"/>
      <c r="E7437" s="89"/>
      <c r="G7437" s="271"/>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8">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8">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8">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8">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8">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8">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8">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8">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8">
        <f t="shared" si="2235"/>
        <v>0</v>
      </c>
    </row>
    <row r="7447" spans="1:7" ht="24" customHeight="1" x14ac:dyDescent="0.2">
      <c r="A7447" s="272"/>
      <c r="B7447" s="88"/>
      <c r="D7447" s="88"/>
      <c r="E7447" s="89"/>
      <c r="F7447" s="255" t="s">
        <v>32</v>
      </c>
      <c r="G7447" s="270">
        <f>SUBTOTAL(9,G7438:G7446)</f>
        <v>0</v>
      </c>
    </row>
    <row r="7448" spans="1:7" ht="24" customHeight="1" x14ac:dyDescent="0.2">
      <c r="A7448" s="273"/>
      <c r="B7448" s="88"/>
      <c r="D7448" s="88"/>
      <c r="E7448" s="89"/>
      <c r="G7448" s="271"/>
    </row>
    <row r="7449" spans="1:7" ht="24" customHeight="1" x14ac:dyDescent="0.2">
      <c r="A7449" s="274" t="str">
        <f>B7407</f>
        <v>12.1.5.2</v>
      </c>
      <c r="B7449" s="275" t="str">
        <f>C7407</f>
        <v>Caño PVC Ø 110  (incluido caños de ventilacion y desague pluvial)</v>
      </c>
      <c r="C7449" s="95"/>
      <c r="D7449" s="95" t="s">
        <v>33</v>
      </c>
      <c r="E7449" s="96"/>
      <c r="F7449" s="277" t="s">
        <v>34</v>
      </c>
      <c r="G7449" s="276">
        <f>SUBTOTAL(9,G7412:G7448)</f>
        <v>0</v>
      </c>
    </row>
    <row r="7451" spans="1:7" ht="24" customHeight="1" x14ac:dyDescent="0.2">
      <c r="A7451" s="256" t="s">
        <v>36</v>
      </c>
      <c r="B7451" s="257"/>
      <c r="C7451" s="257"/>
      <c r="D7451" s="257"/>
      <c r="E7451" s="257"/>
      <c r="F7451" s="257"/>
      <c r="G7451" s="258"/>
    </row>
    <row r="7452" spans="1:7" ht="24" customHeight="1" x14ac:dyDescent="0.2">
      <c r="A7452" s="259" t="s">
        <v>601</v>
      </c>
      <c r="B7452" s="84" t="str">
        <f>Comitente</f>
        <v>SUBSECRETARIA DE ARQUITECTURA</v>
      </c>
      <c r="C7452" s="80"/>
      <c r="D7452" s="85"/>
      <c r="E7452" s="85"/>
      <c r="F7452" s="86"/>
      <c r="G7452" s="260"/>
    </row>
    <row r="7453" spans="1:7" ht="24" customHeight="1" x14ac:dyDescent="0.2">
      <c r="A7453" s="259" t="s">
        <v>602</v>
      </c>
      <c r="B7453" s="84">
        <f>Contratista</f>
        <v>0</v>
      </c>
      <c r="C7453" s="81"/>
      <c r="D7453" s="81"/>
      <c r="E7453" s="81"/>
      <c r="F7453" s="87"/>
      <c r="G7453" s="261"/>
    </row>
    <row r="7454" spans="1:7" ht="24" customHeight="1" x14ac:dyDescent="0.2">
      <c r="A7454" s="259" t="s">
        <v>23</v>
      </c>
      <c r="B7454" s="84" t="str">
        <f>Obra</f>
        <v>Creacion Primaria Bº Cruce de los Andes</v>
      </c>
      <c r="C7454" s="81"/>
      <c r="D7454" s="81"/>
      <c r="E7454" s="81"/>
      <c r="F7454" s="87" t="s">
        <v>37</v>
      </c>
      <c r="G7454" s="262">
        <f>Fecha_Base</f>
        <v>0</v>
      </c>
    </row>
    <row r="7455" spans="1:7" ht="24" customHeight="1" x14ac:dyDescent="0.2">
      <c r="A7455" s="263" t="s">
        <v>600</v>
      </c>
      <c r="B7455" s="82" t="str">
        <f>Ubicación</f>
        <v>Pocito</v>
      </c>
      <c r="C7455" s="82"/>
      <c r="D7455" s="88"/>
      <c r="E7455" s="89"/>
      <c r="G7455" s="264"/>
    </row>
    <row r="7456" spans="1:7" ht="24" customHeight="1" x14ac:dyDescent="0.2">
      <c r="A7456" s="263" t="s">
        <v>38</v>
      </c>
      <c r="B7456" s="91">
        <f>IFERROR(VALUE(LEFT(B7457,FIND(".",B7457)-1)),"")</f>
        <v>12</v>
      </c>
      <c r="C7456" s="83" t="str">
        <f>IFERROR(VLOOKUP(B7456,Tabla_CyP,2,FALSE),"")</f>
        <v/>
      </c>
      <c r="E7456" s="89"/>
      <c r="G7456" s="264"/>
    </row>
    <row r="7457" spans="1:123" ht="24" customHeight="1" x14ac:dyDescent="0.2">
      <c r="A7457" s="263" t="s">
        <v>24</v>
      </c>
      <c r="B7457" s="92" t="str">
        <f>IFERROR(VLOOKUP(COUNTIF($A$1:A7457,"ANALISIS DE PRECIOS"),Tabla_NumeroItem,2,FALSE),"")</f>
        <v>12.1.5.3</v>
      </c>
      <c r="C7457" s="83" t="str">
        <f>IFERROR(VLOOKUP(B7457,Tabla_CyP,2,FALSE),"")</f>
        <v>Caño PVC Ø 63</v>
      </c>
      <c r="D7457" s="88"/>
      <c r="E7457" s="89"/>
      <c r="F7457" s="87" t="s">
        <v>25</v>
      </c>
      <c r="G7457" s="265" t="str">
        <f>IFERROR(VLOOKUP(B7457,Tabla_CyP,4,FALSE),"")</f>
        <v>ml</v>
      </c>
    </row>
    <row r="7458" spans="1:123" ht="24" customHeight="1" x14ac:dyDescent="0.2">
      <c r="A7458" s="263"/>
      <c r="B7458" s="82"/>
      <c r="D7458" s="88"/>
      <c r="E7458" s="89"/>
      <c r="G7458" s="264"/>
    </row>
    <row r="7459" spans="1:123" ht="24" customHeight="1" x14ac:dyDescent="0.2">
      <c r="A7459" s="450" t="s">
        <v>506</v>
      </c>
      <c r="B7459" s="451"/>
      <c r="C7459" s="448" t="s">
        <v>0</v>
      </c>
      <c r="D7459" s="448" t="s">
        <v>26</v>
      </c>
      <c r="E7459" s="446" t="s">
        <v>27</v>
      </c>
      <c r="F7459" s="444" t="s">
        <v>28</v>
      </c>
      <c r="G7459" s="444" t="s">
        <v>29</v>
      </c>
    </row>
    <row r="7460" spans="1:123" s="88" customFormat="1" ht="24" customHeight="1" x14ac:dyDescent="0.2">
      <c r="A7460" s="93" t="s">
        <v>507</v>
      </c>
      <c r="B7460" s="93" t="s">
        <v>508</v>
      </c>
      <c r="C7460" s="449"/>
      <c r="D7460" s="449"/>
      <c r="E7460" s="447"/>
      <c r="F7460" s="445"/>
      <c r="G7460" s="445"/>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6"/>
      <c r="B7461" s="94"/>
      <c r="C7461" s="132" t="s">
        <v>603</v>
      </c>
      <c r="D7461" s="95"/>
      <c r="E7461" s="96"/>
      <c r="F7461" s="97"/>
      <c r="G7461" s="267"/>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8">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8">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8">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8">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8">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8">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8">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8">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8">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8">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8">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8">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8">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8">
        <f t="shared" si="2240"/>
        <v>0</v>
      </c>
    </row>
    <row r="7476" spans="1:7" ht="24" customHeight="1" x14ac:dyDescent="0.2">
      <c r="A7476" s="269"/>
      <c r="D7476" s="88"/>
      <c r="E7476" s="89"/>
      <c r="F7476" s="255" t="s">
        <v>30</v>
      </c>
      <c r="G7476" s="270">
        <f>SUBTOTAL(9,G7462:G7475)</f>
        <v>0</v>
      </c>
    </row>
    <row r="7477" spans="1:7" ht="24" customHeight="1" x14ac:dyDescent="0.2">
      <c r="A7477" s="269"/>
      <c r="C7477" s="98" t="s">
        <v>604</v>
      </c>
      <c r="D7477" s="88"/>
      <c r="E7477" s="89"/>
      <c r="G7477" s="271"/>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8">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8">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8">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8">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8">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8">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8">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8">
        <f t="shared" si="2245"/>
        <v>0</v>
      </c>
    </row>
    <row r="7486" spans="1:7" ht="24" customHeight="1" x14ac:dyDescent="0.2">
      <c r="A7486" s="269"/>
      <c r="D7486" s="88"/>
      <c r="E7486" s="89"/>
      <c r="F7486" s="255" t="s">
        <v>31</v>
      </c>
      <c r="G7486" s="270">
        <f>SUBTOTAL(9,G7478:G7485)</f>
        <v>0</v>
      </c>
    </row>
    <row r="7487" spans="1:7" ht="24" customHeight="1" x14ac:dyDescent="0.2">
      <c r="A7487" s="269"/>
      <c r="C7487" s="98" t="s">
        <v>605</v>
      </c>
      <c r="D7487" s="88"/>
      <c r="E7487" s="89"/>
      <c r="G7487" s="271"/>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8">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8">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8">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8">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8">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8">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8">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8">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8">
        <f t="shared" si="2250"/>
        <v>0</v>
      </c>
    </row>
    <row r="7497" spans="1:7" ht="24" customHeight="1" x14ac:dyDescent="0.2">
      <c r="A7497" s="272"/>
      <c r="B7497" s="88"/>
      <c r="D7497" s="88"/>
      <c r="E7497" s="89"/>
      <c r="F7497" s="255" t="s">
        <v>32</v>
      </c>
      <c r="G7497" s="270">
        <f>SUBTOTAL(9,G7488:G7496)</f>
        <v>0</v>
      </c>
    </row>
    <row r="7498" spans="1:7" ht="24" customHeight="1" x14ac:dyDescent="0.2">
      <c r="A7498" s="273"/>
      <c r="B7498" s="88"/>
      <c r="D7498" s="88"/>
      <c r="E7498" s="89"/>
      <c r="G7498" s="271"/>
    </row>
    <row r="7499" spans="1:7" ht="24" customHeight="1" x14ac:dyDescent="0.2">
      <c r="A7499" s="274" t="str">
        <f>B7457</f>
        <v>12.1.5.3</v>
      </c>
      <c r="B7499" s="275" t="str">
        <f>C7457</f>
        <v>Caño PVC Ø 63</v>
      </c>
      <c r="C7499" s="95"/>
      <c r="D7499" s="95" t="s">
        <v>33</v>
      </c>
      <c r="E7499" s="96"/>
      <c r="F7499" s="277" t="s">
        <v>34</v>
      </c>
      <c r="G7499" s="276">
        <f>SUBTOTAL(9,G7462:G7498)</f>
        <v>0</v>
      </c>
    </row>
    <row r="7501" spans="1:7" ht="24" customHeight="1" x14ac:dyDescent="0.2">
      <c r="A7501" s="256" t="s">
        <v>36</v>
      </c>
      <c r="B7501" s="257"/>
      <c r="C7501" s="257"/>
      <c r="D7501" s="257"/>
      <c r="E7501" s="257"/>
      <c r="F7501" s="257"/>
      <c r="G7501" s="258"/>
    </row>
    <row r="7502" spans="1:7" ht="24" customHeight="1" x14ac:dyDescent="0.2">
      <c r="A7502" s="259" t="s">
        <v>601</v>
      </c>
      <c r="B7502" s="84" t="str">
        <f>Comitente</f>
        <v>SUBSECRETARIA DE ARQUITECTURA</v>
      </c>
      <c r="C7502" s="80"/>
      <c r="D7502" s="85"/>
      <c r="E7502" s="85"/>
      <c r="F7502" s="86"/>
      <c r="G7502" s="260"/>
    </row>
    <row r="7503" spans="1:7" ht="24" customHeight="1" x14ac:dyDescent="0.2">
      <c r="A7503" s="259" t="s">
        <v>602</v>
      </c>
      <c r="B7503" s="84">
        <f>Contratista</f>
        <v>0</v>
      </c>
      <c r="C7503" s="81"/>
      <c r="D7503" s="81"/>
      <c r="E7503" s="81"/>
      <c r="F7503" s="87"/>
      <c r="G7503" s="261"/>
    </row>
    <row r="7504" spans="1:7" ht="24" customHeight="1" x14ac:dyDescent="0.2">
      <c r="A7504" s="259" t="s">
        <v>23</v>
      </c>
      <c r="B7504" s="84" t="str">
        <f>Obra</f>
        <v>Creacion Primaria Bº Cruce de los Andes</v>
      </c>
      <c r="C7504" s="81"/>
      <c r="D7504" s="81"/>
      <c r="E7504" s="81"/>
      <c r="F7504" s="87" t="s">
        <v>37</v>
      </c>
      <c r="G7504" s="262">
        <f>Fecha_Base</f>
        <v>0</v>
      </c>
    </row>
    <row r="7505" spans="1:123" ht="24" customHeight="1" x14ac:dyDescent="0.2">
      <c r="A7505" s="263" t="s">
        <v>600</v>
      </c>
      <c r="B7505" s="82" t="str">
        <f>Ubicación</f>
        <v>Pocito</v>
      </c>
      <c r="C7505" s="82"/>
      <c r="D7505" s="88"/>
      <c r="E7505" s="89"/>
      <c r="G7505" s="264"/>
    </row>
    <row r="7506" spans="1:123" ht="24" customHeight="1" x14ac:dyDescent="0.2">
      <c r="A7506" s="263" t="s">
        <v>38</v>
      </c>
      <c r="B7506" s="91">
        <f>IFERROR(VALUE(LEFT(B7507,FIND(".",B7507)-1)),"")</f>
        <v>12</v>
      </c>
      <c r="C7506" s="83" t="str">
        <f>IFERROR(VLOOKUP(B7506,Tabla_CyP,2,FALSE),"")</f>
        <v/>
      </c>
      <c r="E7506" s="89"/>
      <c r="G7506" s="264"/>
    </row>
    <row r="7507" spans="1:123" ht="24" customHeight="1" x14ac:dyDescent="0.2">
      <c r="A7507" s="263" t="s">
        <v>24</v>
      </c>
      <c r="B7507" s="92" t="str">
        <f>IFERROR(VLOOKUP(COUNTIF($A$1:A7507,"ANALISIS DE PRECIOS"),Tabla_NumeroItem,2,FALSE),"")</f>
        <v>12.1.5.4</v>
      </c>
      <c r="C7507" s="83" t="str">
        <f>IFERROR(VLOOKUP(B7507,Tabla_CyP,2,FALSE),"")</f>
        <v>Caño PVC Ø 40</v>
      </c>
      <c r="D7507" s="88"/>
      <c r="E7507" s="89"/>
      <c r="F7507" s="87" t="s">
        <v>25</v>
      </c>
      <c r="G7507" s="265" t="str">
        <f>IFERROR(VLOOKUP(B7507,Tabla_CyP,4,FALSE),"")</f>
        <v>ml</v>
      </c>
    </row>
    <row r="7508" spans="1:123" ht="24" customHeight="1" x14ac:dyDescent="0.2">
      <c r="A7508" s="263"/>
      <c r="B7508" s="82"/>
      <c r="D7508" s="88"/>
      <c r="E7508" s="89"/>
      <c r="G7508" s="264"/>
    </row>
    <row r="7509" spans="1:123" ht="24" customHeight="1" x14ac:dyDescent="0.2">
      <c r="A7509" s="450" t="s">
        <v>506</v>
      </c>
      <c r="B7509" s="451"/>
      <c r="C7509" s="448" t="s">
        <v>0</v>
      </c>
      <c r="D7509" s="448" t="s">
        <v>26</v>
      </c>
      <c r="E7509" s="446" t="s">
        <v>27</v>
      </c>
      <c r="F7509" s="444" t="s">
        <v>28</v>
      </c>
      <c r="G7509" s="444" t="s">
        <v>29</v>
      </c>
    </row>
    <row r="7510" spans="1:123" s="88" customFormat="1" ht="24" customHeight="1" x14ac:dyDescent="0.2">
      <c r="A7510" s="93" t="s">
        <v>507</v>
      </c>
      <c r="B7510" s="93" t="s">
        <v>508</v>
      </c>
      <c r="C7510" s="449"/>
      <c r="D7510" s="449"/>
      <c r="E7510" s="447"/>
      <c r="F7510" s="445"/>
      <c r="G7510" s="445"/>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6"/>
      <c r="B7511" s="94"/>
      <c r="C7511" s="132" t="s">
        <v>603</v>
      </c>
      <c r="D7511" s="95"/>
      <c r="E7511" s="96"/>
      <c r="F7511" s="97"/>
      <c r="G7511" s="267"/>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8">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8">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8">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8">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8">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8">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8">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8">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8">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8">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8">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8">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8">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8">
        <f t="shared" si="2255"/>
        <v>0</v>
      </c>
    </row>
    <row r="7526" spans="1:7" ht="24" customHeight="1" x14ac:dyDescent="0.2">
      <c r="A7526" s="269"/>
      <c r="D7526" s="88"/>
      <c r="E7526" s="89"/>
      <c r="F7526" s="255" t="s">
        <v>30</v>
      </c>
      <c r="G7526" s="270">
        <f>SUBTOTAL(9,G7512:G7525)</f>
        <v>0</v>
      </c>
    </row>
    <row r="7527" spans="1:7" ht="24" customHeight="1" x14ac:dyDescent="0.2">
      <c r="A7527" s="269"/>
      <c r="C7527" s="98" t="s">
        <v>604</v>
      </c>
      <c r="D7527" s="88"/>
      <c r="E7527" s="89"/>
      <c r="G7527" s="271"/>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8">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8">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8">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8">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8">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8">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8">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8">
        <f t="shared" si="2260"/>
        <v>0</v>
      </c>
    </row>
    <row r="7536" spans="1:7" ht="24" customHeight="1" x14ac:dyDescent="0.2">
      <c r="A7536" s="269"/>
      <c r="D7536" s="88"/>
      <c r="E7536" s="89"/>
      <c r="F7536" s="255" t="s">
        <v>31</v>
      </c>
      <c r="G7536" s="270">
        <f>SUBTOTAL(9,G7528:G7535)</f>
        <v>0</v>
      </c>
    </row>
    <row r="7537" spans="1:7" ht="24" customHeight="1" x14ac:dyDescent="0.2">
      <c r="A7537" s="269"/>
      <c r="C7537" s="98" t="s">
        <v>605</v>
      </c>
      <c r="D7537" s="88"/>
      <c r="E7537" s="89"/>
      <c r="G7537" s="271"/>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8">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8">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8">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8">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8">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8">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8">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8">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8">
        <f t="shared" si="2265"/>
        <v>0</v>
      </c>
    </row>
    <row r="7547" spans="1:7" ht="24" customHeight="1" x14ac:dyDescent="0.2">
      <c r="A7547" s="272"/>
      <c r="B7547" s="88"/>
      <c r="D7547" s="88"/>
      <c r="E7547" s="89"/>
      <c r="F7547" s="255" t="s">
        <v>32</v>
      </c>
      <c r="G7547" s="270">
        <f>SUBTOTAL(9,G7538:G7546)</f>
        <v>0</v>
      </c>
    </row>
    <row r="7548" spans="1:7" ht="24" customHeight="1" x14ac:dyDescent="0.2">
      <c r="A7548" s="273"/>
      <c r="B7548" s="88"/>
      <c r="D7548" s="88"/>
      <c r="E7548" s="89"/>
      <c r="G7548" s="271"/>
    </row>
    <row r="7549" spans="1:7" ht="24" customHeight="1" x14ac:dyDescent="0.2">
      <c r="A7549" s="274" t="str">
        <f>B7507</f>
        <v>12.1.5.4</v>
      </c>
      <c r="B7549" s="275" t="str">
        <f>C7507</f>
        <v>Caño PVC Ø 40</v>
      </c>
      <c r="C7549" s="95"/>
      <c r="D7549" s="95" t="s">
        <v>33</v>
      </c>
      <c r="E7549" s="96"/>
      <c r="F7549" s="277" t="s">
        <v>34</v>
      </c>
      <c r="G7549" s="276">
        <f>SUBTOTAL(9,G7512:G7548)</f>
        <v>0</v>
      </c>
    </row>
    <row r="7551" spans="1:7" ht="24" customHeight="1" x14ac:dyDescent="0.2">
      <c r="A7551" s="256" t="s">
        <v>36</v>
      </c>
      <c r="B7551" s="257"/>
      <c r="C7551" s="257"/>
      <c r="D7551" s="257"/>
      <c r="E7551" s="257"/>
      <c r="F7551" s="257"/>
      <c r="G7551" s="258"/>
    </row>
    <row r="7552" spans="1:7" ht="24" customHeight="1" x14ac:dyDescent="0.2">
      <c r="A7552" s="259" t="s">
        <v>601</v>
      </c>
      <c r="B7552" s="84" t="str">
        <f>Comitente</f>
        <v>SUBSECRETARIA DE ARQUITECTURA</v>
      </c>
      <c r="C7552" s="80"/>
      <c r="D7552" s="85"/>
      <c r="E7552" s="85"/>
      <c r="F7552" s="86"/>
      <c r="G7552" s="260"/>
    </row>
    <row r="7553" spans="1:123" ht="24" customHeight="1" x14ac:dyDescent="0.2">
      <c r="A7553" s="259" t="s">
        <v>602</v>
      </c>
      <c r="B7553" s="84">
        <f>Contratista</f>
        <v>0</v>
      </c>
      <c r="C7553" s="81"/>
      <c r="D7553" s="81"/>
      <c r="E7553" s="81"/>
      <c r="F7553" s="87"/>
      <c r="G7553" s="261"/>
    </row>
    <row r="7554" spans="1:123" ht="24" customHeight="1" x14ac:dyDescent="0.2">
      <c r="A7554" s="259" t="s">
        <v>23</v>
      </c>
      <c r="B7554" s="84" t="str">
        <f>Obra</f>
        <v>Creacion Primaria Bº Cruce de los Andes</v>
      </c>
      <c r="C7554" s="81"/>
      <c r="D7554" s="81"/>
      <c r="E7554" s="81"/>
      <c r="F7554" s="87" t="s">
        <v>37</v>
      </c>
      <c r="G7554" s="262">
        <f>Fecha_Base</f>
        <v>0</v>
      </c>
    </row>
    <row r="7555" spans="1:123" ht="24" customHeight="1" x14ac:dyDescent="0.2">
      <c r="A7555" s="263" t="s">
        <v>600</v>
      </c>
      <c r="B7555" s="82" t="str">
        <f>Ubicación</f>
        <v>Pocito</v>
      </c>
      <c r="C7555" s="82"/>
      <c r="D7555" s="88"/>
      <c r="E7555" s="89"/>
      <c r="G7555" s="264"/>
    </row>
    <row r="7556" spans="1:123" ht="24" customHeight="1" x14ac:dyDescent="0.2">
      <c r="A7556" s="263" t="s">
        <v>38</v>
      </c>
      <c r="B7556" s="91">
        <f>IFERROR(VALUE(LEFT(B7557,FIND(".",B7557)-1)),"")</f>
        <v>12</v>
      </c>
      <c r="C7556" s="83" t="str">
        <f>IFERROR(VLOOKUP(B7556,Tabla_CyP,2,FALSE),"")</f>
        <v/>
      </c>
      <c r="E7556" s="89"/>
      <c r="G7556" s="264"/>
    </row>
    <row r="7557" spans="1:123" ht="24" customHeight="1" x14ac:dyDescent="0.2">
      <c r="A7557" s="263" t="s">
        <v>24</v>
      </c>
      <c r="B7557" s="92" t="str">
        <f>IFERROR(VLOOKUP(COUNTIF($A$1:A7557,"ANALISIS DE PRECIOS"),Tabla_NumeroItem,2,FALSE),"")</f>
        <v>12.1.5.5</v>
      </c>
      <c r="C7557" s="83" t="str">
        <f>IFERROR(VLOOKUP(B7557,Tabla_CyP,2,FALSE),"")</f>
        <v>Bocas de Acceso</v>
      </c>
      <c r="D7557" s="88"/>
      <c r="E7557" s="89"/>
      <c r="F7557" s="87" t="s">
        <v>25</v>
      </c>
      <c r="G7557" s="265" t="str">
        <f>IFERROR(VLOOKUP(B7557,Tabla_CyP,4,FALSE),"")</f>
        <v>Un</v>
      </c>
    </row>
    <row r="7558" spans="1:123" ht="24" customHeight="1" x14ac:dyDescent="0.2">
      <c r="A7558" s="263"/>
      <c r="B7558" s="82"/>
      <c r="D7558" s="88"/>
      <c r="E7558" s="89"/>
      <c r="G7558" s="264"/>
    </row>
    <row r="7559" spans="1:123" ht="24" customHeight="1" x14ac:dyDescent="0.2">
      <c r="A7559" s="450" t="s">
        <v>506</v>
      </c>
      <c r="B7559" s="451"/>
      <c r="C7559" s="448" t="s">
        <v>0</v>
      </c>
      <c r="D7559" s="448" t="s">
        <v>26</v>
      </c>
      <c r="E7559" s="446" t="s">
        <v>27</v>
      </c>
      <c r="F7559" s="444" t="s">
        <v>28</v>
      </c>
      <c r="G7559" s="444" t="s">
        <v>29</v>
      </c>
    </row>
    <row r="7560" spans="1:123" s="88" customFormat="1" ht="24" customHeight="1" x14ac:dyDescent="0.2">
      <c r="A7560" s="93" t="s">
        <v>507</v>
      </c>
      <c r="B7560" s="93" t="s">
        <v>508</v>
      </c>
      <c r="C7560" s="449"/>
      <c r="D7560" s="449"/>
      <c r="E7560" s="447"/>
      <c r="F7560" s="445"/>
      <c r="G7560" s="445"/>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6"/>
      <c r="B7561" s="94"/>
      <c r="C7561" s="132" t="s">
        <v>603</v>
      </c>
      <c r="D7561" s="95"/>
      <c r="E7561" s="96"/>
      <c r="F7561" s="97"/>
      <c r="G7561" s="267"/>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8">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8">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8">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8">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8">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8">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8">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8">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8">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8">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8">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8">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8">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8">
        <f t="shared" si="2270"/>
        <v>0</v>
      </c>
    </row>
    <row r="7576" spans="1:7" ht="24" customHeight="1" x14ac:dyDescent="0.2">
      <c r="A7576" s="269"/>
      <c r="D7576" s="88"/>
      <c r="E7576" s="89"/>
      <c r="F7576" s="255" t="s">
        <v>30</v>
      </c>
      <c r="G7576" s="270">
        <f>SUBTOTAL(9,G7562:G7575)</f>
        <v>0</v>
      </c>
    </row>
    <row r="7577" spans="1:7" ht="24" customHeight="1" x14ac:dyDescent="0.2">
      <c r="A7577" s="269"/>
      <c r="C7577" s="98" t="s">
        <v>604</v>
      </c>
      <c r="D7577" s="88"/>
      <c r="E7577" s="89"/>
      <c r="G7577" s="271"/>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8">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8">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8">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8">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8">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8">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8">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8">
        <f t="shared" si="2275"/>
        <v>0</v>
      </c>
    </row>
    <row r="7586" spans="1:7" ht="24" customHeight="1" x14ac:dyDescent="0.2">
      <c r="A7586" s="269"/>
      <c r="D7586" s="88"/>
      <c r="E7586" s="89"/>
      <c r="F7586" s="255" t="s">
        <v>31</v>
      </c>
      <c r="G7586" s="270">
        <f>SUBTOTAL(9,G7578:G7585)</f>
        <v>0</v>
      </c>
    </row>
    <row r="7587" spans="1:7" ht="24" customHeight="1" x14ac:dyDescent="0.2">
      <c r="A7587" s="269"/>
      <c r="C7587" s="98" t="s">
        <v>605</v>
      </c>
      <c r="D7587" s="88"/>
      <c r="E7587" s="89"/>
      <c r="G7587" s="271"/>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8">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8">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8">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8">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8">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8">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8">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8">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8">
        <f t="shared" si="2280"/>
        <v>0</v>
      </c>
    </row>
    <row r="7597" spans="1:7" ht="24" customHeight="1" x14ac:dyDescent="0.2">
      <c r="A7597" s="272"/>
      <c r="B7597" s="88"/>
      <c r="D7597" s="88"/>
      <c r="E7597" s="89"/>
      <c r="F7597" s="255" t="s">
        <v>32</v>
      </c>
      <c r="G7597" s="270">
        <f>SUBTOTAL(9,G7588:G7596)</f>
        <v>0</v>
      </c>
    </row>
    <row r="7598" spans="1:7" ht="24" customHeight="1" x14ac:dyDescent="0.2">
      <c r="A7598" s="273"/>
      <c r="B7598" s="88"/>
      <c r="D7598" s="88"/>
      <c r="E7598" s="89"/>
      <c r="G7598" s="271"/>
    </row>
    <row r="7599" spans="1:7" ht="24" customHeight="1" x14ac:dyDescent="0.2">
      <c r="A7599" s="274" t="str">
        <f>B7557</f>
        <v>12.1.5.5</v>
      </c>
      <c r="B7599" s="275" t="str">
        <f>C7557</f>
        <v>Bocas de Acceso</v>
      </c>
      <c r="C7599" s="95"/>
      <c r="D7599" s="95" t="s">
        <v>33</v>
      </c>
      <c r="E7599" s="96"/>
      <c r="F7599" s="277" t="s">
        <v>34</v>
      </c>
      <c r="G7599" s="276">
        <f>SUBTOTAL(9,G7562:G7598)</f>
        <v>0</v>
      </c>
    </row>
    <row r="7601" spans="1:123" ht="24" customHeight="1" x14ac:dyDescent="0.2">
      <c r="A7601" s="256" t="s">
        <v>36</v>
      </c>
      <c r="B7601" s="257"/>
      <c r="C7601" s="257"/>
      <c r="D7601" s="257"/>
      <c r="E7601" s="257"/>
      <c r="F7601" s="257"/>
      <c r="G7601" s="258"/>
    </row>
    <row r="7602" spans="1:123" ht="24" customHeight="1" x14ac:dyDescent="0.2">
      <c r="A7602" s="259" t="s">
        <v>601</v>
      </c>
      <c r="B7602" s="84" t="str">
        <f>Comitente</f>
        <v>SUBSECRETARIA DE ARQUITECTURA</v>
      </c>
      <c r="C7602" s="80"/>
      <c r="D7602" s="85"/>
      <c r="E7602" s="85"/>
      <c r="F7602" s="86"/>
      <c r="G7602" s="260"/>
    </row>
    <row r="7603" spans="1:123" ht="24" customHeight="1" x14ac:dyDescent="0.2">
      <c r="A7603" s="259" t="s">
        <v>602</v>
      </c>
      <c r="B7603" s="84">
        <f>Contratista</f>
        <v>0</v>
      </c>
      <c r="C7603" s="81"/>
      <c r="D7603" s="81"/>
      <c r="E7603" s="81"/>
      <c r="F7603" s="87"/>
      <c r="G7603" s="261"/>
    </row>
    <row r="7604" spans="1:123" ht="24" customHeight="1" x14ac:dyDescent="0.2">
      <c r="A7604" s="259" t="s">
        <v>23</v>
      </c>
      <c r="B7604" s="84" t="str">
        <f>Obra</f>
        <v>Creacion Primaria Bº Cruce de los Andes</v>
      </c>
      <c r="C7604" s="81"/>
      <c r="D7604" s="81"/>
      <c r="E7604" s="81"/>
      <c r="F7604" s="87" t="s">
        <v>37</v>
      </c>
      <c r="G7604" s="262">
        <f>Fecha_Base</f>
        <v>0</v>
      </c>
    </row>
    <row r="7605" spans="1:123" ht="24" customHeight="1" x14ac:dyDescent="0.2">
      <c r="A7605" s="263" t="s">
        <v>600</v>
      </c>
      <c r="B7605" s="82" t="str">
        <f>Ubicación</f>
        <v>Pocito</v>
      </c>
      <c r="C7605" s="82"/>
      <c r="D7605" s="88"/>
      <c r="E7605" s="89"/>
      <c r="G7605" s="264"/>
    </row>
    <row r="7606" spans="1:123" ht="24" customHeight="1" x14ac:dyDescent="0.2">
      <c r="A7606" s="263" t="s">
        <v>38</v>
      </c>
      <c r="B7606" s="91">
        <f>IFERROR(VALUE(LEFT(B7607,FIND(".",B7607)-1)),"")</f>
        <v>12</v>
      </c>
      <c r="C7606" s="83" t="str">
        <f>IFERROR(VLOOKUP(B7606,Tabla_CyP,2,FALSE),"")</f>
        <v/>
      </c>
      <c r="E7606" s="89"/>
      <c r="G7606" s="264"/>
    </row>
    <row r="7607" spans="1:123" ht="24" customHeight="1" x14ac:dyDescent="0.2">
      <c r="A7607" s="263" t="s">
        <v>24</v>
      </c>
      <c r="B7607" s="92" t="str">
        <f>IFERROR(VLOOKUP(COUNTIF($A$1:A7607,"ANALISIS DE PRECIOS"),Tabla_NumeroItem,2,FALSE),"")</f>
        <v>12.1.5.6</v>
      </c>
      <c r="C7607" s="83" t="str">
        <f>IFERROR(VLOOKUP(B7607,Tabla_CyP,2,FALSE),"")</f>
        <v>Bocas de Inspección</v>
      </c>
      <c r="D7607" s="88"/>
      <c r="E7607" s="89"/>
      <c r="F7607" s="87" t="s">
        <v>25</v>
      </c>
      <c r="G7607" s="265" t="str">
        <f>IFERROR(VLOOKUP(B7607,Tabla_CyP,4,FALSE),"")</f>
        <v>Un</v>
      </c>
    </row>
    <row r="7608" spans="1:123" ht="24" customHeight="1" x14ac:dyDescent="0.2">
      <c r="A7608" s="263"/>
      <c r="B7608" s="82"/>
      <c r="D7608" s="88"/>
      <c r="E7608" s="89"/>
      <c r="G7608" s="264"/>
    </row>
    <row r="7609" spans="1:123" ht="24" customHeight="1" x14ac:dyDescent="0.2">
      <c r="A7609" s="450" t="s">
        <v>506</v>
      </c>
      <c r="B7609" s="451"/>
      <c r="C7609" s="448" t="s">
        <v>0</v>
      </c>
      <c r="D7609" s="448" t="s">
        <v>26</v>
      </c>
      <c r="E7609" s="446" t="s">
        <v>27</v>
      </c>
      <c r="F7609" s="444" t="s">
        <v>28</v>
      </c>
      <c r="G7609" s="444" t="s">
        <v>29</v>
      </c>
    </row>
    <row r="7610" spans="1:123" s="88" customFormat="1" ht="24" customHeight="1" x14ac:dyDescent="0.2">
      <c r="A7610" s="93" t="s">
        <v>507</v>
      </c>
      <c r="B7610" s="93" t="s">
        <v>508</v>
      </c>
      <c r="C7610" s="449"/>
      <c r="D7610" s="449"/>
      <c r="E7610" s="447"/>
      <c r="F7610" s="445"/>
      <c r="G7610" s="445"/>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6"/>
      <c r="B7611" s="94"/>
      <c r="C7611" s="132" t="s">
        <v>603</v>
      </c>
      <c r="D7611" s="95"/>
      <c r="E7611" s="96"/>
      <c r="F7611" s="97"/>
      <c r="G7611" s="267"/>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8">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8">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8">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8">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8">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8">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8">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8">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8">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8">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8">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8">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8">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8">
        <f t="shared" si="2285"/>
        <v>0</v>
      </c>
    </row>
    <row r="7626" spans="1:7" ht="24" customHeight="1" x14ac:dyDescent="0.2">
      <c r="A7626" s="269"/>
      <c r="D7626" s="88"/>
      <c r="E7626" s="89"/>
      <c r="F7626" s="255" t="s">
        <v>30</v>
      </c>
      <c r="G7626" s="270">
        <f>SUBTOTAL(9,G7612:G7625)</f>
        <v>0</v>
      </c>
    </row>
    <row r="7627" spans="1:7" ht="24" customHeight="1" x14ac:dyDescent="0.2">
      <c r="A7627" s="269"/>
      <c r="C7627" s="98" t="s">
        <v>604</v>
      </c>
      <c r="D7627" s="88"/>
      <c r="E7627" s="89"/>
      <c r="G7627" s="271"/>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8">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8">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8">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8">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8">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8">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8">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8">
        <f t="shared" si="2290"/>
        <v>0</v>
      </c>
    </row>
    <row r="7636" spans="1:7" ht="24" customHeight="1" x14ac:dyDescent="0.2">
      <c r="A7636" s="269"/>
      <c r="D7636" s="88"/>
      <c r="E7636" s="89"/>
      <c r="F7636" s="255" t="s">
        <v>31</v>
      </c>
      <c r="G7636" s="270">
        <f>SUBTOTAL(9,G7628:G7635)</f>
        <v>0</v>
      </c>
    </row>
    <row r="7637" spans="1:7" ht="24" customHeight="1" x14ac:dyDescent="0.2">
      <c r="A7637" s="269"/>
      <c r="C7637" s="98" t="s">
        <v>605</v>
      </c>
      <c r="D7637" s="88"/>
      <c r="E7637" s="89"/>
      <c r="G7637" s="271"/>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8">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8">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8">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8">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8">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8">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8">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8">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8">
        <f t="shared" si="2295"/>
        <v>0</v>
      </c>
    </row>
    <row r="7647" spans="1:7" ht="24" customHeight="1" x14ac:dyDescent="0.2">
      <c r="A7647" s="272"/>
      <c r="B7647" s="88"/>
      <c r="D7647" s="88"/>
      <c r="E7647" s="89"/>
      <c r="F7647" s="255" t="s">
        <v>32</v>
      </c>
      <c r="G7647" s="270">
        <f>SUBTOTAL(9,G7638:G7646)</f>
        <v>0</v>
      </c>
    </row>
    <row r="7648" spans="1:7" ht="24" customHeight="1" x14ac:dyDescent="0.2">
      <c r="A7648" s="273"/>
      <c r="B7648" s="88"/>
      <c r="D7648" s="88"/>
      <c r="E7648" s="89"/>
      <c r="G7648" s="271"/>
    </row>
    <row r="7649" spans="1:123" ht="24" customHeight="1" x14ac:dyDescent="0.2">
      <c r="A7649" s="274" t="str">
        <f>B7607</f>
        <v>12.1.5.6</v>
      </c>
      <c r="B7649" s="275" t="str">
        <f>C7607</f>
        <v>Bocas de Inspección</v>
      </c>
      <c r="C7649" s="95"/>
      <c r="D7649" s="95" t="s">
        <v>33</v>
      </c>
      <c r="E7649" s="96"/>
      <c r="F7649" s="277" t="s">
        <v>34</v>
      </c>
      <c r="G7649" s="276">
        <f>SUBTOTAL(9,G7612:G7648)</f>
        <v>0</v>
      </c>
    </row>
    <row r="7651" spans="1:123" ht="24" customHeight="1" x14ac:dyDescent="0.2">
      <c r="A7651" s="256" t="s">
        <v>36</v>
      </c>
      <c r="B7651" s="257"/>
      <c r="C7651" s="257"/>
      <c r="D7651" s="257"/>
      <c r="E7651" s="257"/>
      <c r="F7651" s="257"/>
      <c r="G7651" s="258"/>
    </row>
    <row r="7652" spans="1:123" ht="24" customHeight="1" x14ac:dyDescent="0.2">
      <c r="A7652" s="259" t="s">
        <v>601</v>
      </c>
      <c r="B7652" s="84" t="str">
        <f>Comitente</f>
        <v>SUBSECRETARIA DE ARQUITECTURA</v>
      </c>
      <c r="C7652" s="80"/>
      <c r="D7652" s="85"/>
      <c r="E7652" s="85"/>
      <c r="F7652" s="86"/>
      <c r="G7652" s="260"/>
    </row>
    <row r="7653" spans="1:123" ht="24" customHeight="1" x14ac:dyDescent="0.2">
      <c r="A7653" s="259" t="s">
        <v>602</v>
      </c>
      <c r="B7653" s="84">
        <f>Contratista</f>
        <v>0</v>
      </c>
      <c r="C7653" s="81"/>
      <c r="D7653" s="81"/>
      <c r="E7653" s="81"/>
      <c r="F7653" s="87"/>
      <c r="G7653" s="261"/>
    </row>
    <row r="7654" spans="1:123" ht="24" customHeight="1" x14ac:dyDescent="0.2">
      <c r="A7654" s="259" t="s">
        <v>23</v>
      </c>
      <c r="B7654" s="84" t="str">
        <f>Obra</f>
        <v>Creacion Primaria Bº Cruce de los Andes</v>
      </c>
      <c r="C7654" s="81"/>
      <c r="D7654" s="81"/>
      <c r="E7654" s="81"/>
      <c r="F7654" s="87" t="s">
        <v>37</v>
      </c>
      <c r="G7654" s="262">
        <f>Fecha_Base</f>
        <v>0</v>
      </c>
    </row>
    <row r="7655" spans="1:123" ht="24" customHeight="1" x14ac:dyDescent="0.2">
      <c r="A7655" s="263" t="s">
        <v>600</v>
      </c>
      <c r="B7655" s="82" t="str">
        <f>Ubicación</f>
        <v>Pocito</v>
      </c>
      <c r="C7655" s="82"/>
      <c r="D7655" s="88"/>
      <c r="E7655" s="89"/>
      <c r="G7655" s="264"/>
    </row>
    <row r="7656" spans="1:123" ht="24" customHeight="1" x14ac:dyDescent="0.2">
      <c r="A7656" s="263" t="s">
        <v>38</v>
      </c>
      <c r="B7656" s="91">
        <f>IFERROR(VALUE(LEFT(B7657,FIND(".",B7657)-1)),"")</f>
        <v>12</v>
      </c>
      <c r="C7656" s="83" t="str">
        <f>IFERROR(VLOOKUP(B7656,Tabla_CyP,2,FALSE),"")</f>
        <v/>
      </c>
      <c r="E7656" s="89"/>
      <c r="G7656" s="264"/>
    </row>
    <row r="7657" spans="1:123" ht="24" customHeight="1" x14ac:dyDescent="0.2">
      <c r="A7657" s="263" t="s">
        <v>24</v>
      </c>
      <c r="B7657" s="92" t="str">
        <f>IFERROR(VLOOKUP(COUNTIF($A$1:A7657,"ANALISIS DE PRECIOS"),Tabla_NumeroItem,2,FALSE),"")</f>
        <v>12.1.5.7</v>
      </c>
      <c r="C7657" s="83" t="str">
        <f>IFERROR(VLOOKUP(B7657,Tabla_CyP,2,FALSE),"")</f>
        <v>Pileta de piso</v>
      </c>
      <c r="D7657" s="88"/>
      <c r="E7657" s="89"/>
      <c r="F7657" s="87" t="s">
        <v>25</v>
      </c>
      <c r="G7657" s="265" t="str">
        <f>IFERROR(VLOOKUP(B7657,Tabla_CyP,4,FALSE),"")</f>
        <v>Un</v>
      </c>
    </row>
    <row r="7658" spans="1:123" ht="24" customHeight="1" x14ac:dyDescent="0.2">
      <c r="A7658" s="263"/>
      <c r="B7658" s="82"/>
      <c r="D7658" s="88"/>
      <c r="E7658" s="89"/>
      <c r="G7658" s="264"/>
    </row>
    <row r="7659" spans="1:123" ht="24" customHeight="1" x14ac:dyDescent="0.2">
      <c r="A7659" s="450" t="s">
        <v>506</v>
      </c>
      <c r="B7659" s="451"/>
      <c r="C7659" s="448" t="s">
        <v>0</v>
      </c>
      <c r="D7659" s="448" t="s">
        <v>26</v>
      </c>
      <c r="E7659" s="446" t="s">
        <v>27</v>
      </c>
      <c r="F7659" s="444" t="s">
        <v>28</v>
      </c>
      <c r="G7659" s="444" t="s">
        <v>29</v>
      </c>
    </row>
    <row r="7660" spans="1:123" s="88" customFormat="1" ht="24" customHeight="1" x14ac:dyDescent="0.2">
      <c r="A7660" s="93" t="s">
        <v>507</v>
      </c>
      <c r="B7660" s="93" t="s">
        <v>508</v>
      </c>
      <c r="C7660" s="449"/>
      <c r="D7660" s="449"/>
      <c r="E7660" s="447"/>
      <c r="F7660" s="445"/>
      <c r="G7660" s="445"/>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6"/>
      <c r="B7661" s="94"/>
      <c r="C7661" s="132" t="s">
        <v>603</v>
      </c>
      <c r="D7661" s="95"/>
      <c r="E7661" s="96"/>
      <c r="F7661" s="97"/>
      <c r="G7661" s="267"/>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8">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8">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8">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8">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8">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8">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8">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8">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8">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8">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8">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8">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8">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8">
        <f t="shared" si="2300"/>
        <v>0</v>
      </c>
    </row>
    <row r="7676" spans="1:7" ht="24" customHeight="1" x14ac:dyDescent="0.2">
      <c r="A7676" s="269"/>
      <c r="D7676" s="88"/>
      <c r="E7676" s="89"/>
      <c r="F7676" s="255" t="s">
        <v>30</v>
      </c>
      <c r="G7676" s="270">
        <f>SUBTOTAL(9,G7662:G7675)</f>
        <v>0</v>
      </c>
    </row>
    <row r="7677" spans="1:7" ht="24" customHeight="1" x14ac:dyDescent="0.2">
      <c r="A7677" s="269"/>
      <c r="C7677" s="98" t="s">
        <v>604</v>
      </c>
      <c r="D7677" s="88"/>
      <c r="E7677" s="89"/>
      <c r="G7677" s="271"/>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8">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8">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8">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8">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8">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8">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8">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8">
        <f t="shared" si="2305"/>
        <v>0</v>
      </c>
    </row>
    <row r="7686" spans="1:7" ht="24" customHeight="1" x14ac:dyDescent="0.2">
      <c r="A7686" s="269"/>
      <c r="D7686" s="88"/>
      <c r="E7686" s="89"/>
      <c r="F7686" s="255" t="s">
        <v>31</v>
      </c>
      <c r="G7686" s="270">
        <f>SUBTOTAL(9,G7678:G7685)</f>
        <v>0</v>
      </c>
    </row>
    <row r="7687" spans="1:7" ht="24" customHeight="1" x14ac:dyDescent="0.2">
      <c r="A7687" s="269"/>
      <c r="C7687" s="98" t="s">
        <v>605</v>
      </c>
      <c r="D7687" s="88"/>
      <c r="E7687" s="89"/>
      <c r="G7687" s="271"/>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8">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8">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8">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8">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8">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8">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8">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8">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8">
        <f t="shared" si="2310"/>
        <v>0</v>
      </c>
    </row>
    <row r="7697" spans="1:123" ht="24" customHeight="1" x14ac:dyDescent="0.2">
      <c r="A7697" s="272"/>
      <c r="B7697" s="88"/>
      <c r="D7697" s="88"/>
      <c r="E7697" s="89"/>
      <c r="F7697" s="255" t="s">
        <v>32</v>
      </c>
      <c r="G7697" s="270">
        <f>SUBTOTAL(9,G7688:G7696)</f>
        <v>0</v>
      </c>
    </row>
    <row r="7698" spans="1:123" ht="24" customHeight="1" x14ac:dyDescent="0.2">
      <c r="A7698" s="273"/>
      <c r="B7698" s="88"/>
      <c r="D7698" s="88"/>
      <c r="E7698" s="89"/>
      <c r="G7698" s="271"/>
    </row>
    <row r="7699" spans="1:123" ht="24" customHeight="1" x14ac:dyDescent="0.2">
      <c r="A7699" s="274" t="str">
        <f>B7657</f>
        <v>12.1.5.7</v>
      </c>
      <c r="B7699" s="275" t="str">
        <f>C7657</f>
        <v>Pileta de piso</v>
      </c>
      <c r="C7699" s="95"/>
      <c r="D7699" s="95" t="s">
        <v>33</v>
      </c>
      <c r="E7699" s="96"/>
      <c r="F7699" s="277" t="s">
        <v>34</v>
      </c>
      <c r="G7699" s="276">
        <f>SUBTOTAL(9,G7662:G7698)</f>
        <v>0</v>
      </c>
    </row>
    <row r="7701" spans="1:123" ht="24" customHeight="1" x14ac:dyDescent="0.2">
      <c r="A7701" s="256" t="s">
        <v>36</v>
      </c>
      <c r="B7701" s="257"/>
      <c r="C7701" s="257"/>
      <c r="D7701" s="257"/>
      <c r="E7701" s="257"/>
      <c r="F7701" s="257"/>
      <c r="G7701" s="258"/>
    </row>
    <row r="7702" spans="1:123" ht="24" customHeight="1" x14ac:dyDescent="0.2">
      <c r="A7702" s="259" t="s">
        <v>601</v>
      </c>
      <c r="B7702" s="84" t="str">
        <f>Comitente</f>
        <v>SUBSECRETARIA DE ARQUITECTURA</v>
      </c>
      <c r="C7702" s="80"/>
      <c r="D7702" s="85"/>
      <c r="E7702" s="85"/>
      <c r="F7702" s="86"/>
      <c r="G7702" s="260"/>
    </row>
    <row r="7703" spans="1:123" ht="24" customHeight="1" x14ac:dyDescent="0.2">
      <c r="A7703" s="259" t="s">
        <v>602</v>
      </c>
      <c r="B7703" s="84">
        <f>Contratista</f>
        <v>0</v>
      </c>
      <c r="C7703" s="81"/>
      <c r="D7703" s="81"/>
      <c r="E7703" s="81"/>
      <c r="F7703" s="87"/>
      <c r="G7703" s="261"/>
    </row>
    <row r="7704" spans="1:123" ht="24" customHeight="1" x14ac:dyDescent="0.2">
      <c r="A7704" s="259" t="s">
        <v>23</v>
      </c>
      <c r="B7704" s="84" t="str">
        <f>Obra</f>
        <v>Creacion Primaria Bº Cruce de los Andes</v>
      </c>
      <c r="C7704" s="81"/>
      <c r="D7704" s="81"/>
      <c r="E7704" s="81"/>
      <c r="F7704" s="87" t="s">
        <v>37</v>
      </c>
      <c r="G7704" s="262">
        <f>Fecha_Base</f>
        <v>0</v>
      </c>
    </row>
    <row r="7705" spans="1:123" ht="24" customHeight="1" x14ac:dyDescent="0.2">
      <c r="A7705" s="263" t="s">
        <v>600</v>
      </c>
      <c r="B7705" s="82" t="str">
        <f>Ubicación</f>
        <v>Pocito</v>
      </c>
      <c r="C7705" s="82"/>
      <c r="D7705" s="88"/>
      <c r="E7705" s="89"/>
      <c r="G7705" s="264"/>
    </row>
    <row r="7706" spans="1:123" ht="24" customHeight="1" x14ac:dyDescent="0.2">
      <c r="A7706" s="263" t="s">
        <v>38</v>
      </c>
      <c r="B7706" s="91">
        <f>IFERROR(VALUE(LEFT(B7707,FIND(".",B7707)-1)),"")</f>
        <v>12</v>
      </c>
      <c r="C7706" s="83" t="str">
        <f>IFERROR(VLOOKUP(B7706,Tabla_CyP,2,FALSE),"")</f>
        <v/>
      </c>
      <c r="E7706" s="89"/>
      <c r="G7706" s="264"/>
    </row>
    <row r="7707" spans="1:123" ht="24" customHeight="1" x14ac:dyDescent="0.2">
      <c r="A7707" s="263" t="s">
        <v>24</v>
      </c>
      <c r="B7707" s="92" t="str">
        <f>IFERROR(VLOOKUP(COUNTIF($A$1:A7707,"ANALISIS DE PRECIOS"),Tabla_NumeroItem,2,FALSE),"")</f>
        <v>12.2.1</v>
      </c>
      <c r="C7707" s="83" t="str">
        <f>IFERROR(VLOOKUP(B7707,Tabla_CyP,2,FALSE),"")</f>
        <v>Cañerías de P.V.C. y Accesorios</v>
      </c>
      <c r="D7707" s="88"/>
      <c r="E7707" s="89"/>
      <c r="F7707" s="87" t="s">
        <v>25</v>
      </c>
      <c r="G7707" s="265" t="str">
        <f>IFERROR(VLOOKUP(B7707,Tabla_CyP,4,FALSE),"")</f>
        <v>ml</v>
      </c>
    </row>
    <row r="7708" spans="1:123" ht="24" customHeight="1" x14ac:dyDescent="0.2">
      <c r="A7708" s="263"/>
      <c r="B7708" s="82"/>
      <c r="D7708" s="88"/>
      <c r="E7708" s="89"/>
      <c r="G7708" s="264"/>
    </row>
    <row r="7709" spans="1:123" ht="24" customHeight="1" x14ac:dyDescent="0.2">
      <c r="A7709" s="450" t="s">
        <v>506</v>
      </c>
      <c r="B7709" s="451"/>
      <c r="C7709" s="448" t="s">
        <v>0</v>
      </c>
      <c r="D7709" s="448" t="s">
        <v>26</v>
      </c>
      <c r="E7709" s="446" t="s">
        <v>27</v>
      </c>
      <c r="F7709" s="444" t="s">
        <v>28</v>
      </c>
      <c r="G7709" s="444" t="s">
        <v>29</v>
      </c>
    </row>
    <row r="7710" spans="1:123" s="88" customFormat="1" ht="24" customHeight="1" x14ac:dyDescent="0.2">
      <c r="A7710" s="93" t="s">
        <v>507</v>
      </c>
      <c r="B7710" s="93" t="s">
        <v>508</v>
      </c>
      <c r="C7710" s="449"/>
      <c r="D7710" s="449"/>
      <c r="E7710" s="447"/>
      <c r="F7710" s="445"/>
      <c r="G7710" s="445"/>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6"/>
      <c r="B7711" s="94"/>
      <c r="C7711" s="132" t="s">
        <v>603</v>
      </c>
      <c r="D7711" s="95"/>
      <c r="E7711" s="96"/>
      <c r="F7711" s="97"/>
      <c r="G7711" s="267"/>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8">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8">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8">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8">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8">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8">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8">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8">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8">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8">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8">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8">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8">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8">
        <f t="shared" si="2315"/>
        <v>0</v>
      </c>
    </row>
    <row r="7726" spans="1:7" ht="24" customHeight="1" x14ac:dyDescent="0.2">
      <c r="A7726" s="269"/>
      <c r="D7726" s="88"/>
      <c r="E7726" s="89"/>
      <c r="F7726" s="255" t="s">
        <v>30</v>
      </c>
      <c r="G7726" s="270">
        <f>SUBTOTAL(9,G7712:G7725)</f>
        <v>0</v>
      </c>
    </row>
    <row r="7727" spans="1:7" ht="24" customHeight="1" x14ac:dyDescent="0.2">
      <c r="A7727" s="269"/>
      <c r="C7727" s="98" t="s">
        <v>604</v>
      </c>
      <c r="D7727" s="88"/>
      <c r="E7727" s="89"/>
      <c r="G7727" s="271"/>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8">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8">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8">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8">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8">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8">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8">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8">
        <f t="shared" si="2320"/>
        <v>0</v>
      </c>
    </row>
    <row r="7736" spans="1:7" ht="24" customHeight="1" x14ac:dyDescent="0.2">
      <c r="A7736" s="269"/>
      <c r="D7736" s="88"/>
      <c r="E7736" s="89"/>
      <c r="F7736" s="255" t="s">
        <v>31</v>
      </c>
      <c r="G7736" s="270">
        <f>SUBTOTAL(9,G7728:G7735)</f>
        <v>0</v>
      </c>
    </row>
    <row r="7737" spans="1:7" ht="24" customHeight="1" x14ac:dyDescent="0.2">
      <c r="A7737" s="269"/>
      <c r="C7737" s="98" t="s">
        <v>605</v>
      </c>
      <c r="D7737" s="88"/>
      <c r="E7737" s="89"/>
      <c r="G7737" s="271"/>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8">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8">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8">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8">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8">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8">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8">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8">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8">
        <f t="shared" si="2325"/>
        <v>0</v>
      </c>
    </row>
    <row r="7747" spans="1:123" ht="24" customHeight="1" x14ac:dyDescent="0.2">
      <c r="A7747" s="272"/>
      <c r="B7747" s="88"/>
      <c r="D7747" s="88"/>
      <c r="E7747" s="89"/>
      <c r="F7747" s="255" t="s">
        <v>32</v>
      </c>
      <c r="G7747" s="270">
        <f>SUBTOTAL(9,G7738:G7746)</f>
        <v>0</v>
      </c>
    </row>
    <row r="7748" spans="1:123" ht="24" customHeight="1" x14ac:dyDescent="0.2">
      <c r="A7748" s="273"/>
      <c r="B7748" s="88"/>
      <c r="D7748" s="88"/>
      <c r="E7748" s="89"/>
      <c r="G7748" s="271"/>
    </row>
    <row r="7749" spans="1:123" ht="24" customHeight="1" x14ac:dyDescent="0.2">
      <c r="A7749" s="274" t="str">
        <f>B7707</f>
        <v>12.2.1</v>
      </c>
      <c r="B7749" s="275" t="str">
        <f>C7707</f>
        <v>Cañerías de P.V.C. y Accesorios</v>
      </c>
      <c r="C7749" s="95"/>
      <c r="D7749" s="95" t="s">
        <v>33</v>
      </c>
      <c r="E7749" s="96"/>
      <c r="F7749" s="277" t="s">
        <v>34</v>
      </c>
      <c r="G7749" s="276">
        <f>SUBTOTAL(9,G7712:G7748)</f>
        <v>0</v>
      </c>
    </row>
    <row r="7751" spans="1:123" ht="24" customHeight="1" x14ac:dyDescent="0.2">
      <c r="A7751" s="256" t="s">
        <v>36</v>
      </c>
      <c r="B7751" s="257"/>
      <c r="C7751" s="257"/>
      <c r="D7751" s="257"/>
      <c r="E7751" s="257"/>
      <c r="F7751" s="257"/>
      <c r="G7751" s="258"/>
    </row>
    <row r="7752" spans="1:123" ht="24" customHeight="1" x14ac:dyDescent="0.2">
      <c r="A7752" s="259" t="s">
        <v>601</v>
      </c>
      <c r="B7752" s="84" t="str">
        <f>Comitente</f>
        <v>SUBSECRETARIA DE ARQUITECTURA</v>
      </c>
      <c r="C7752" s="80"/>
      <c r="D7752" s="85"/>
      <c r="E7752" s="85"/>
      <c r="F7752" s="86"/>
      <c r="G7752" s="260"/>
    </row>
    <row r="7753" spans="1:123" ht="24" customHeight="1" x14ac:dyDescent="0.2">
      <c r="A7753" s="259" t="s">
        <v>602</v>
      </c>
      <c r="B7753" s="84">
        <f>Contratista</f>
        <v>0</v>
      </c>
      <c r="C7753" s="81"/>
      <c r="D7753" s="81"/>
      <c r="E7753" s="81"/>
      <c r="F7753" s="87"/>
      <c r="G7753" s="261"/>
    </row>
    <row r="7754" spans="1:123" ht="24" customHeight="1" x14ac:dyDescent="0.2">
      <c r="A7754" s="259" t="s">
        <v>23</v>
      </c>
      <c r="B7754" s="84" t="str">
        <f>Obra</f>
        <v>Creacion Primaria Bº Cruce de los Andes</v>
      </c>
      <c r="C7754" s="81"/>
      <c r="D7754" s="81"/>
      <c r="E7754" s="81"/>
      <c r="F7754" s="87" t="s">
        <v>37</v>
      </c>
      <c r="G7754" s="262">
        <f>Fecha_Base</f>
        <v>0</v>
      </c>
    </row>
    <row r="7755" spans="1:123" ht="24" customHeight="1" x14ac:dyDescent="0.2">
      <c r="A7755" s="263" t="s">
        <v>600</v>
      </c>
      <c r="B7755" s="82" t="str">
        <f>Ubicación</f>
        <v>Pocito</v>
      </c>
      <c r="C7755" s="82"/>
      <c r="D7755" s="88"/>
      <c r="E7755" s="89"/>
      <c r="G7755" s="264"/>
    </row>
    <row r="7756" spans="1:123" ht="24" customHeight="1" x14ac:dyDescent="0.2">
      <c r="A7756" s="263" t="s">
        <v>38</v>
      </c>
      <c r="B7756" s="91">
        <f>IFERROR(VALUE(LEFT(B7757,FIND(".",B7757)-1)),"")</f>
        <v>12</v>
      </c>
      <c r="C7756" s="83" t="str">
        <f>IFERROR(VLOOKUP(B7756,Tabla_CyP,2,FALSE),"")</f>
        <v/>
      </c>
      <c r="E7756" s="89"/>
      <c r="G7756" s="264"/>
    </row>
    <row r="7757" spans="1:123" ht="24" customHeight="1" x14ac:dyDescent="0.2">
      <c r="A7757" s="263" t="s">
        <v>24</v>
      </c>
      <c r="B7757" s="92" t="str">
        <f>IFERROR(VLOOKUP(COUNTIF($A$1:A7757,"ANALISIS DE PRECIOS"),Tabla_NumeroItem,2,FALSE),"")</f>
        <v>12.3.1</v>
      </c>
      <c r="C7757" s="83" t="str">
        <f>IFERROR(VLOOKUP(B7757,Tabla_CyP,2,FALSE),"")</f>
        <v>Tratamiento de Efluentes</v>
      </c>
      <c r="D7757" s="88"/>
      <c r="E7757" s="89"/>
      <c r="F7757" s="87" t="s">
        <v>25</v>
      </c>
      <c r="G7757" s="265" t="str">
        <f>IFERROR(VLOOKUP(B7757,Tabla_CyP,4,FALSE),"")</f>
        <v>gl</v>
      </c>
    </row>
    <row r="7758" spans="1:123" ht="24" customHeight="1" x14ac:dyDescent="0.2">
      <c r="A7758" s="263"/>
      <c r="B7758" s="82"/>
      <c r="D7758" s="88"/>
      <c r="E7758" s="89"/>
      <c r="G7758" s="264"/>
    </row>
    <row r="7759" spans="1:123" ht="24" customHeight="1" x14ac:dyDescent="0.2">
      <c r="A7759" s="450" t="s">
        <v>506</v>
      </c>
      <c r="B7759" s="451"/>
      <c r="C7759" s="448" t="s">
        <v>0</v>
      </c>
      <c r="D7759" s="448" t="s">
        <v>26</v>
      </c>
      <c r="E7759" s="446" t="s">
        <v>27</v>
      </c>
      <c r="F7759" s="444" t="s">
        <v>28</v>
      </c>
      <c r="G7759" s="444" t="s">
        <v>29</v>
      </c>
    </row>
    <row r="7760" spans="1:123" s="88" customFormat="1" ht="24" customHeight="1" x14ac:dyDescent="0.2">
      <c r="A7760" s="93" t="s">
        <v>507</v>
      </c>
      <c r="B7760" s="93" t="s">
        <v>508</v>
      </c>
      <c r="C7760" s="449"/>
      <c r="D7760" s="449"/>
      <c r="E7760" s="447"/>
      <c r="F7760" s="445"/>
      <c r="G7760" s="445"/>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6"/>
      <c r="B7761" s="94"/>
      <c r="C7761" s="132" t="s">
        <v>603</v>
      </c>
      <c r="D7761" s="95"/>
      <c r="E7761" s="96"/>
      <c r="F7761" s="97"/>
      <c r="G7761" s="267"/>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8">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8">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8">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8">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8">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8">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8">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8">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8">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8">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8">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8">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8">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8">
        <f t="shared" si="2330"/>
        <v>0</v>
      </c>
    </row>
    <row r="7776" spans="1:7" ht="24" customHeight="1" x14ac:dyDescent="0.2">
      <c r="A7776" s="269"/>
      <c r="D7776" s="88"/>
      <c r="E7776" s="89"/>
      <c r="F7776" s="255" t="s">
        <v>30</v>
      </c>
      <c r="G7776" s="270">
        <f>SUBTOTAL(9,G7762:G7775)</f>
        <v>0</v>
      </c>
    </row>
    <row r="7777" spans="1:7" ht="24" customHeight="1" x14ac:dyDescent="0.2">
      <c r="A7777" s="269"/>
      <c r="C7777" s="98" t="s">
        <v>604</v>
      </c>
      <c r="D7777" s="88"/>
      <c r="E7777" s="89"/>
      <c r="G7777" s="271"/>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8">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8">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8">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8">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8">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8">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8">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8">
        <f t="shared" si="2335"/>
        <v>0</v>
      </c>
    </row>
    <row r="7786" spans="1:7" ht="24" customHeight="1" x14ac:dyDescent="0.2">
      <c r="A7786" s="269"/>
      <c r="D7786" s="88"/>
      <c r="E7786" s="89"/>
      <c r="F7786" s="255" t="s">
        <v>31</v>
      </c>
      <c r="G7786" s="270">
        <f>SUBTOTAL(9,G7778:G7785)</f>
        <v>0</v>
      </c>
    </row>
    <row r="7787" spans="1:7" ht="24" customHeight="1" x14ac:dyDescent="0.2">
      <c r="A7787" s="269"/>
      <c r="C7787" s="98" t="s">
        <v>605</v>
      </c>
      <c r="D7787" s="88"/>
      <c r="E7787" s="89"/>
      <c r="G7787" s="271"/>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8">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8">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8">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8">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8">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8">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8">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8">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8">
        <f t="shared" si="2340"/>
        <v>0</v>
      </c>
    </row>
    <row r="7797" spans="1:7" ht="24" customHeight="1" x14ac:dyDescent="0.2">
      <c r="A7797" s="272"/>
      <c r="B7797" s="88"/>
      <c r="D7797" s="88"/>
      <c r="E7797" s="89"/>
      <c r="F7797" s="255" t="s">
        <v>32</v>
      </c>
      <c r="G7797" s="270">
        <f>SUBTOTAL(9,G7788:G7796)</f>
        <v>0</v>
      </c>
    </row>
    <row r="7798" spans="1:7" ht="24" customHeight="1" x14ac:dyDescent="0.2">
      <c r="A7798" s="273"/>
      <c r="B7798" s="88"/>
      <c r="D7798" s="88"/>
      <c r="E7798" s="89"/>
      <c r="G7798" s="271"/>
    </row>
    <row r="7799" spans="1:7" ht="24" customHeight="1" x14ac:dyDescent="0.2">
      <c r="A7799" s="274" t="str">
        <f>B7757</f>
        <v>12.3.1</v>
      </c>
      <c r="B7799" s="275" t="str">
        <f>C7757</f>
        <v>Tratamiento de Efluentes</v>
      </c>
      <c r="C7799" s="95"/>
      <c r="D7799" s="95" t="s">
        <v>33</v>
      </c>
      <c r="E7799" s="96"/>
      <c r="F7799" s="277" t="s">
        <v>34</v>
      </c>
      <c r="G7799" s="276">
        <f>SUBTOTAL(9,G7762:G7798)</f>
        <v>0</v>
      </c>
    </row>
    <row r="7801" spans="1:7" ht="24" customHeight="1" x14ac:dyDescent="0.2">
      <c r="A7801" s="256" t="s">
        <v>36</v>
      </c>
      <c r="B7801" s="257"/>
      <c r="C7801" s="257"/>
      <c r="D7801" s="257"/>
      <c r="E7801" s="257"/>
      <c r="F7801" s="257"/>
      <c r="G7801" s="258"/>
    </row>
    <row r="7802" spans="1:7" ht="24" customHeight="1" x14ac:dyDescent="0.2">
      <c r="A7802" s="259" t="s">
        <v>601</v>
      </c>
      <c r="B7802" s="84" t="str">
        <f>Comitente</f>
        <v>SUBSECRETARIA DE ARQUITECTURA</v>
      </c>
      <c r="C7802" s="80"/>
      <c r="D7802" s="85"/>
      <c r="E7802" s="85"/>
      <c r="F7802" s="86"/>
      <c r="G7802" s="260"/>
    </row>
    <row r="7803" spans="1:7" ht="24" customHeight="1" x14ac:dyDescent="0.2">
      <c r="A7803" s="259" t="s">
        <v>602</v>
      </c>
      <c r="B7803" s="84">
        <f>Contratista</f>
        <v>0</v>
      </c>
      <c r="C7803" s="81"/>
      <c r="D7803" s="81"/>
      <c r="E7803" s="81"/>
      <c r="F7803" s="87"/>
      <c r="G7803" s="261"/>
    </row>
    <row r="7804" spans="1:7" ht="24" customHeight="1" x14ac:dyDescent="0.2">
      <c r="A7804" s="259" t="s">
        <v>23</v>
      </c>
      <c r="B7804" s="84" t="str">
        <f>Obra</f>
        <v>Creacion Primaria Bº Cruce de los Andes</v>
      </c>
      <c r="C7804" s="81"/>
      <c r="D7804" s="81"/>
      <c r="E7804" s="81"/>
      <c r="F7804" s="87" t="s">
        <v>37</v>
      </c>
      <c r="G7804" s="262">
        <f>Fecha_Base</f>
        <v>0</v>
      </c>
    </row>
    <row r="7805" spans="1:7" ht="24" customHeight="1" x14ac:dyDescent="0.2">
      <c r="A7805" s="263" t="s">
        <v>600</v>
      </c>
      <c r="B7805" s="82" t="str">
        <f>Ubicación</f>
        <v>Pocito</v>
      </c>
      <c r="C7805" s="82"/>
      <c r="D7805" s="88"/>
      <c r="E7805" s="89"/>
      <c r="G7805" s="264"/>
    </row>
    <row r="7806" spans="1:7" ht="24" customHeight="1" x14ac:dyDescent="0.2">
      <c r="A7806" s="263" t="s">
        <v>38</v>
      </c>
      <c r="B7806" s="91">
        <f>IFERROR(VALUE(LEFT(B7807,FIND(".",B7807)-1)),"")</f>
        <v>12</v>
      </c>
      <c r="C7806" s="83" t="str">
        <f>IFERROR(VLOOKUP(B7806,Tabla_CyP,2,FALSE),"")</f>
        <v/>
      </c>
      <c r="E7806" s="89"/>
      <c r="G7806" s="264"/>
    </row>
    <row r="7807" spans="1:7" ht="24" customHeight="1" x14ac:dyDescent="0.2">
      <c r="A7807" s="263" t="s">
        <v>24</v>
      </c>
      <c r="B7807" s="92" t="str">
        <f>IFERROR(VLOOKUP(COUNTIF($A$1:A7807,"ANALISIS DE PRECIOS"),Tabla_NumeroItem,2,FALSE),"")</f>
        <v>12.3.2</v>
      </c>
      <c r="C7807" s="83" t="str">
        <f>IFERROR(VLOOKUP(B7807,Tabla_CyP,2,FALSE),"")</f>
        <v xml:space="preserve">Cámara séptica </v>
      </c>
      <c r="D7807" s="88"/>
      <c r="E7807" s="89"/>
      <c r="F7807" s="87" t="s">
        <v>25</v>
      </c>
      <c r="G7807" s="265" t="str">
        <f>IFERROR(VLOOKUP(B7807,Tabla_CyP,4,FALSE),"")</f>
        <v>gl</v>
      </c>
    </row>
    <row r="7808" spans="1:7" ht="24" customHeight="1" x14ac:dyDescent="0.2">
      <c r="A7808" s="263"/>
      <c r="B7808" s="82"/>
      <c r="D7808" s="88"/>
      <c r="E7808" s="89"/>
      <c r="G7808" s="264"/>
    </row>
    <row r="7809" spans="1:123" ht="24" customHeight="1" x14ac:dyDescent="0.2">
      <c r="A7809" s="450" t="s">
        <v>506</v>
      </c>
      <c r="B7809" s="451"/>
      <c r="C7809" s="448" t="s">
        <v>0</v>
      </c>
      <c r="D7809" s="448" t="s">
        <v>26</v>
      </c>
      <c r="E7809" s="446" t="s">
        <v>27</v>
      </c>
      <c r="F7809" s="444" t="s">
        <v>28</v>
      </c>
      <c r="G7809" s="444" t="s">
        <v>29</v>
      </c>
    </row>
    <row r="7810" spans="1:123" s="88" customFormat="1" ht="24" customHeight="1" x14ac:dyDescent="0.2">
      <c r="A7810" s="93" t="s">
        <v>507</v>
      </c>
      <c r="B7810" s="93" t="s">
        <v>508</v>
      </c>
      <c r="C7810" s="449"/>
      <c r="D7810" s="449"/>
      <c r="E7810" s="447"/>
      <c r="F7810" s="445"/>
      <c r="G7810" s="445"/>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6"/>
      <c r="B7811" s="94"/>
      <c r="C7811" s="132" t="s">
        <v>603</v>
      </c>
      <c r="D7811" s="95"/>
      <c r="E7811" s="96"/>
      <c r="F7811" s="97"/>
      <c r="G7811" s="267"/>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8">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8">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8">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8">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8">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8">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8">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8">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8">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8">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8">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8">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8">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8">
        <f t="shared" si="2345"/>
        <v>0</v>
      </c>
    </row>
    <row r="7826" spans="1:7" ht="24" customHeight="1" x14ac:dyDescent="0.2">
      <c r="A7826" s="269"/>
      <c r="D7826" s="88"/>
      <c r="E7826" s="89"/>
      <c r="F7826" s="255" t="s">
        <v>30</v>
      </c>
      <c r="G7826" s="270">
        <f>SUBTOTAL(9,G7812:G7825)</f>
        <v>0</v>
      </c>
    </row>
    <row r="7827" spans="1:7" ht="24" customHeight="1" x14ac:dyDescent="0.2">
      <c r="A7827" s="269"/>
      <c r="C7827" s="98" t="s">
        <v>604</v>
      </c>
      <c r="D7827" s="88"/>
      <c r="E7827" s="89"/>
      <c r="G7827" s="271"/>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8">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8">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8">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8">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8">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8">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8">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8">
        <f t="shared" si="2350"/>
        <v>0</v>
      </c>
    </row>
    <row r="7836" spans="1:7" ht="24" customHeight="1" x14ac:dyDescent="0.2">
      <c r="A7836" s="269"/>
      <c r="D7836" s="88"/>
      <c r="E7836" s="89"/>
      <c r="F7836" s="255" t="s">
        <v>31</v>
      </c>
      <c r="G7836" s="270">
        <f>SUBTOTAL(9,G7828:G7835)</f>
        <v>0</v>
      </c>
    </row>
    <row r="7837" spans="1:7" ht="24" customHeight="1" x14ac:dyDescent="0.2">
      <c r="A7837" s="269"/>
      <c r="C7837" s="98" t="s">
        <v>605</v>
      </c>
      <c r="D7837" s="88"/>
      <c r="E7837" s="89"/>
      <c r="G7837" s="271"/>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8">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8">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8">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8">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8">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8">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8">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8">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8">
        <f t="shared" si="2355"/>
        <v>0</v>
      </c>
    </row>
    <row r="7847" spans="1:7" ht="24" customHeight="1" x14ac:dyDescent="0.2">
      <c r="A7847" s="272"/>
      <c r="B7847" s="88"/>
      <c r="D7847" s="88"/>
      <c r="E7847" s="89"/>
      <c r="F7847" s="255" t="s">
        <v>32</v>
      </c>
      <c r="G7847" s="270">
        <f>SUBTOTAL(9,G7838:G7846)</f>
        <v>0</v>
      </c>
    </row>
    <row r="7848" spans="1:7" ht="24" customHeight="1" x14ac:dyDescent="0.2">
      <c r="A7848" s="273"/>
      <c r="B7848" s="88"/>
      <c r="D7848" s="88"/>
      <c r="E7848" s="89"/>
      <c r="G7848" s="271"/>
    </row>
    <row r="7849" spans="1:7" ht="24" customHeight="1" x14ac:dyDescent="0.2">
      <c r="A7849" s="274" t="str">
        <f>B7807</f>
        <v>12.3.2</v>
      </c>
      <c r="B7849" s="275" t="str">
        <f>C7807</f>
        <v xml:space="preserve">Cámara séptica </v>
      </c>
      <c r="C7849" s="95"/>
      <c r="D7849" s="95" t="s">
        <v>33</v>
      </c>
      <c r="E7849" s="96"/>
      <c r="F7849" s="277" t="s">
        <v>34</v>
      </c>
      <c r="G7849" s="276">
        <f>SUBTOTAL(9,G7812:G7848)</f>
        <v>0</v>
      </c>
    </row>
    <row r="7851" spans="1:7" ht="24" customHeight="1" x14ac:dyDescent="0.2">
      <c r="A7851" s="256" t="s">
        <v>36</v>
      </c>
      <c r="B7851" s="257"/>
      <c r="C7851" s="257"/>
      <c r="D7851" s="257"/>
      <c r="E7851" s="257"/>
      <c r="F7851" s="257"/>
      <c r="G7851" s="258"/>
    </row>
    <row r="7852" spans="1:7" ht="24" customHeight="1" x14ac:dyDescent="0.2">
      <c r="A7852" s="259" t="s">
        <v>601</v>
      </c>
      <c r="B7852" s="84" t="str">
        <f>Comitente</f>
        <v>SUBSECRETARIA DE ARQUITECTURA</v>
      </c>
      <c r="C7852" s="80"/>
      <c r="D7852" s="85"/>
      <c r="E7852" s="85"/>
      <c r="F7852" s="86"/>
      <c r="G7852" s="260"/>
    </row>
    <row r="7853" spans="1:7" ht="24" customHeight="1" x14ac:dyDescent="0.2">
      <c r="A7853" s="259" t="s">
        <v>602</v>
      </c>
      <c r="B7853" s="84">
        <f>Contratista</f>
        <v>0</v>
      </c>
      <c r="C7853" s="81"/>
      <c r="D7853" s="81"/>
      <c r="E7853" s="81"/>
      <c r="F7853" s="87"/>
      <c r="G7853" s="261"/>
    </row>
    <row r="7854" spans="1:7" ht="24" customHeight="1" x14ac:dyDescent="0.2">
      <c r="A7854" s="259" t="s">
        <v>23</v>
      </c>
      <c r="B7854" s="84" t="str">
        <f>Obra</f>
        <v>Creacion Primaria Bº Cruce de los Andes</v>
      </c>
      <c r="C7854" s="81"/>
      <c r="D7854" s="81"/>
      <c r="E7854" s="81"/>
      <c r="F7854" s="87" t="s">
        <v>37</v>
      </c>
      <c r="G7854" s="262">
        <f>Fecha_Base</f>
        <v>0</v>
      </c>
    </row>
    <row r="7855" spans="1:7" ht="24" customHeight="1" x14ac:dyDescent="0.2">
      <c r="A7855" s="263" t="s">
        <v>600</v>
      </c>
      <c r="B7855" s="82" t="str">
        <f>Ubicación</f>
        <v>Pocito</v>
      </c>
      <c r="C7855" s="82"/>
      <c r="D7855" s="88"/>
      <c r="E7855" s="89"/>
      <c r="G7855" s="264"/>
    </row>
    <row r="7856" spans="1:7" ht="24" customHeight="1" x14ac:dyDescent="0.2">
      <c r="A7856" s="263" t="s">
        <v>38</v>
      </c>
      <c r="B7856" s="91">
        <f>IFERROR(VALUE(LEFT(B7857,FIND(".",B7857)-1)),"")</f>
        <v>12</v>
      </c>
      <c r="C7856" s="83" t="str">
        <f>IFERROR(VLOOKUP(B7856,Tabla_CyP,2,FALSE),"")</f>
        <v/>
      </c>
      <c r="E7856" s="89"/>
      <c r="G7856" s="264"/>
    </row>
    <row r="7857" spans="1:123" ht="24" customHeight="1" x14ac:dyDescent="0.2">
      <c r="A7857" s="263" t="s">
        <v>24</v>
      </c>
      <c r="B7857" s="92" t="str">
        <f>IFERROR(VLOOKUP(COUNTIF($A$1:A7857,"ANALISIS DE PRECIOS"),Tabla_NumeroItem,2,FALSE),"")</f>
        <v>12.3.3</v>
      </c>
      <c r="C7857" s="83" t="str">
        <f>IFERROR(VLOOKUP(B7857,Tabla_CyP,2,FALSE),"")</f>
        <v>Pozos Absorbentes y Conexiones</v>
      </c>
      <c r="D7857" s="88"/>
      <c r="E7857" s="89"/>
      <c r="F7857" s="87" t="s">
        <v>25</v>
      </c>
      <c r="G7857" s="265" t="str">
        <f>IFERROR(VLOOKUP(B7857,Tabla_CyP,4,FALSE),"")</f>
        <v>gl</v>
      </c>
    </row>
    <row r="7858" spans="1:123" ht="24" customHeight="1" x14ac:dyDescent="0.2">
      <c r="A7858" s="263"/>
      <c r="B7858" s="82"/>
      <c r="D7858" s="88"/>
      <c r="E7858" s="89"/>
      <c r="G7858" s="264"/>
    </row>
    <row r="7859" spans="1:123" ht="24" customHeight="1" x14ac:dyDescent="0.2">
      <c r="A7859" s="450" t="s">
        <v>506</v>
      </c>
      <c r="B7859" s="451"/>
      <c r="C7859" s="448" t="s">
        <v>0</v>
      </c>
      <c r="D7859" s="448" t="s">
        <v>26</v>
      </c>
      <c r="E7859" s="446" t="s">
        <v>27</v>
      </c>
      <c r="F7859" s="444" t="s">
        <v>28</v>
      </c>
      <c r="G7859" s="444" t="s">
        <v>29</v>
      </c>
    </row>
    <row r="7860" spans="1:123" s="88" customFormat="1" ht="24" customHeight="1" x14ac:dyDescent="0.2">
      <c r="A7860" s="93" t="s">
        <v>507</v>
      </c>
      <c r="B7860" s="93" t="s">
        <v>508</v>
      </c>
      <c r="C7860" s="449"/>
      <c r="D7860" s="449"/>
      <c r="E7860" s="447"/>
      <c r="F7860" s="445"/>
      <c r="G7860" s="445"/>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6"/>
      <c r="B7861" s="94"/>
      <c r="C7861" s="132" t="s">
        <v>603</v>
      </c>
      <c r="D7861" s="95"/>
      <c r="E7861" s="96"/>
      <c r="F7861" s="97"/>
      <c r="G7861" s="267"/>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8">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8">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8">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8">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8">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8">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8">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8">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8">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8">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8">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8">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8">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8">
        <f t="shared" si="2360"/>
        <v>0</v>
      </c>
    </row>
    <row r="7876" spans="1:7" ht="24" customHeight="1" x14ac:dyDescent="0.2">
      <c r="A7876" s="269"/>
      <c r="D7876" s="88"/>
      <c r="E7876" s="89"/>
      <c r="F7876" s="255" t="s">
        <v>30</v>
      </c>
      <c r="G7876" s="270">
        <f>SUBTOTAL(9,G7862:G7875)</f>
        <v>0</v>
      </c>
    </row>
    <row r="7877" spans="1:7" ht="24" customHeight="1" x14ac:dyDescent="0.2">
      <c r="A7877" s="269"/>
      <c r="C7877" s="98" t="s">
        <v>604</v>
      </c>
      <c r="D7877" s="88"/>
      <c r="E7877" s="89"/>
      <c r="G7877" s="271"/>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8">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8">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8">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8">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8">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8">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8">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8">
        <f t="shared" si="2365"/>
        <v>0</v>
      </c>
    </row>
    <row r="7886" spans="1:7" ht="24" customHeight="1" x14ac:dyDescent="0.2">
      <c r="A7886" s="269"/>
      <c r="D7886" s="88"/>
      <c r="E7886" s="89"/>
      <c r="F7886" s="255" t="s">
        <v>31</v>
      </c>
      <c r="G7886" s="270">
        <f>SUBTOTAL(9,G7878:G7885)</f>
        <v>0</v>
      </c>
    </row>
    <row r="7887" spans="1:7" ht="24" customHeight="1" x14ac:dyDescent="0.2">
      <c r="A7887" s="269"/>
      <c r="C7887" s="98" t="s">
        <v>605</v>
      </c>
      <c r="D7887" s="88"/>
      <c r="E7887" s="89"/>
      <c r="G7887" s="271"/>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8">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8">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8">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8">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8">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8">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8">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8">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8">
        <f t="shared" si="2370"/>
        <v>0</v>
      </c>
    </row>
    <row r="7897" spans="1:7" ht="24" customHeight="1" x14ac:dyDescent="0.2">
      <c r="A7897" s="272"/>
      <c r="B7897" s="88"/>
      <c r="D7897" s="88"/>
      <c r="E7897" s="89"/>
      <c r="F7897" s="255" t="s">
        <v>32</v>
      </c>
      <c r="G7897" s="270">
        <f>SUBTOTAL(9,G7888:G7896)</f>
        <v>0</v>
      </c>
    </row>
    <row r="7898" spans="1:7" ht="24" customHeight="1" x14ac:dyDescent="0.2">
      <c r="A7898" s="273"/>
      <c r="B7898" s="88"/>
      <c r="D7898" s="88"/>
      <c r="E7898" s="89"/>
      <c r="G7898" s="271"/>
    </row>
    <row r="7899" spans="1:7" ht="24" customHeight="1" x14ac:dyDescent="0.2">
      <c r="A7899" s="274" t="str">
        <f>B7857</f>
        <v>12.3.3</v>
      </c>
      <c r="B7899" s="275" t="str">
        <f>C7857</f>
        <v>Pozos Absorbentes y Conexiones</v>
      </c>
      <c r="C7899" s="95"/>
      <c r="D7899" s="95" t="s">
        <v>33</v>
      </c>
      <c r="E7899" s="96"/>
      <c r="F7899" s="277" t="s">
        <v>34</v>
      </c>
      <c r="G7899" s="276">
        <f>SUBTOTAL(9,G7862:G7898)</f>
        <v>0</v>
      </c>
    </row>
    <row r="7901" spans="1:7" ht="24" customHeight="1" x14ac:dyDescent="0.2">
      <c r="A7901" s="256" t="s">
        <v>36</v>
      </c>
      <c r="B7901" s="257"/>
      <c r="C7901" s="257"/>
      <c r="D7901" s="257"/>
      <c r="E7901" s="257"/>
      <c r="F7901" s="257"/>
      <c r="G7901" s="258"/>
    </row>
    <row r="7902" spans="1:7" ht="24" customHeight="1" x14ac:dyDescent="0.2">
      <c r="A7902" s="259" t="s">
        <v>601</v>
      </c>
      <c r="B7902" s="84" t="str">
        <f>Comitente</f>
        <v>SUBSECRETARIA DE ARQUITECTURA</v>
      </c>
      <c r="C7902" s="80"/>
      <c r="D7902" s="85"/>
      <c r="E7902" s="85"/>
      <c r="F7902" s="86"/>
      <c r="G7902" s="260"/>
    </row>
    <row r="7903" spans="1:7" ht="24" customHeight="1" x14ac:dyDescent="0.2">
      <c r="A7903" s="259" t="s">
        <v>602</v>
      </c>
      <c r="B7903" s="84">
        <f>Contratista</f>
        <v>0</v>
      </c>
      <c r="C7903" s="81"/>
      <c r="D7903" s="81"/>
      <c r="E7903" s="81"/>
      <c r="F7903" s="87"/>
      <c r="G7903" s="261"/>
    </row>
    <row r="7904" spans="1:7" ht="24" customHeight="1" x14ac:dyDescent="0.2">
      <c r="A7904" s="259" t="s">
        <v>23</v>
      </c>
      <c r="B7904" s="84" t="str">
        <f>Obra</f>
        <v>Creacion Primaria Bº Cruce de los Andes</v>
      </c>
      <c r="C7904" s="81"/>
      <c r="D7904" s="81"/>
      <c r="E7904" s="81"/>
      <c r="F7904" s="87" t="s">
        <v>37</v>
      </c>
      <c r="G7904" s="262">
        <f>Fecha_Base</f>
        <v>0</v>
      </c>
    </row>
    <row r="7905" spans="1:123" ht="24" customHeight="1" x14ac:dyDescent="0.2">
      <c r="A7905" s="263" t="s">
        <v>600</v>
      </c>
      <c r="B7905" s="82" t="str">
        <f>Ubicación</f>
        <v>Pocito</v>
      </c>
      <c r="C7905" s="82"/>
      <c r="D7905" s="88"/>
      <c r="E7905" s="89"/>
      <c r="G7905" s="264"/>
    </row>
    <row r="7906" spans="1:123" ht="24" customHeight="1" x14ac:dyDescent="0.2">
      <c r="A7906" s="263" t="s">
        <v>38</v>
      </c>
      <c r="B7906" s="91">
        <f>IFERROR(VALUE(LEFT(B7907,FIND(".",B7907)-1)),"")</f>
        <v>12</v>
      </c>
      <c r="C7906" s="83" t="str">
        <f>IFERROR(VLOOKUP(B7906,Tabla_CyP,2,FALSE),"")</f>
        <v/>
      </c>
      <c r="E7906" s="89"/>
      <c r="G7906" s="264"/>
    </row>
    <row r="7907" spans="1:123" ht="24" customHeight="1" x14ac:dyDescent="0.2">
      <c r="A7907" s="263" t="s">
        <v>24</v>
      </c>
      <c r="B7907" s="92" t="str">
        <f>IFERROR(VLOOKUP(COUNTIF($A$1:A7907,"ANALISIS DE PRECIOS"),Tabla_NumeroItem,2,FALSE),"")</f>
        <v>12.3.4</v>
      </c>
      <c r="C7907" s="83" t="str">
        <f>IFERROR(VLOOKUP(B7907,Tabla_CyP,2,FALSE),"")</f>
        <v>Interceptores de grasas y aceites</v>
      </c>
      <c r="D7907" s="88"/>
      <c r="E7907" s="89"/>
      <c r="F7907" s="87" t="s">
        <v>25</v>
      </c>
      <c r="G7907" s="265" t="str">
        <f>IFERROR(VLOOKUP(B7907,Tabla_CyP,4,FALSE),"")</f>
        <v>Un.</v>
      </c>
    </row>
    <row r="7908" spans="1:123" ht="24" customHeight="1" x14ac:dyDescent="0.2">
      <c r="A7908" s="263"/>
      <c r="B7908" s="82"/>
      <c r="D7908" s="88"/>
      <c r="E7908" s="89"/>
      <c r="G7908" s="264"/>
    </row>
    <row r="7909" spans="1:123" ht="24" customHeight="1" x14ac:dyDescent="0.2">
      <c r="A7909" s="450" t="s">
        <v>506</v>
      </c>
      <c r="B7909" s="451"/>
      <c r="C7909" s="448" t="s">
        <v>0</v>
      </c>
      <c r="D7909" s="448" t="s">
        <v>26</v>
      </c>
      <c r="E7909" s="446" t="s">
        <v>27</v>
      </c>
      <c r="F7909" s="444" t="s">
        <v>28</v>
      </c>
      <c r="G7909" s="444" t="s">
        <v>29</v>
      </c>
    </row>
    <row r="7910" spans="1:123" s="88" customFormat="1" ht="24" customHeight="1" x14ac:dyDescent="0.2">
      <c r="A7910" s="93" t="s">
        <v>507</v>
      </c>
      <c r="B7910" s="93" t="s">
        <v>508</v>
      </c>
      <c r="C7910" s="449"/>
      <c r="D7910" s="449"/>
      <c r="E7910" s="447"/>
      <c r="F7910" s="445"/>
      <c r="G7910" s="445"/>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6"/>
      <c r="B7911" s="94"/>
      <c r="C7911" s="132" t="s">
        <v>603</v>
      </c>
      <c r="D7911" s="95"/>
      <c r="E7911" s="96"/>
      <c r="F7911" s="97"/>
      <c r="G7911" s="267"/>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8">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8">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8">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8">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8">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8">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8">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8">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8">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8">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8">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8">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8">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8">
        <f t="shared" si="2375"/>
        <v>0</v>
      </c>
    </row>
    <row r="7926" spans="1:7" ht="24" customHeight="1" x14ac:dyDescent="0.2">
      <c r="A7926" s="269"/>
      <c r="D7926" s="88"/>
      <c r="E7926" s="89"/>
      <c r="F7926" s="255" t="s">
        <v>30</v>
      </c>
      <c r="G7926" s="270">
        <f>SUBTOTAL(9,G7912:G7925)</f>
        <v>0</v>
      </c>
    </row>
    <row r="7927" spans="1:7" ht="24" customHeight="1" x14ac:dyDescent="0.2">
      <c r="A7927" s="269"/>
      <c r="C7927" s="98" t="s">
        <v>604</v>
      </c>
      <c r="D7927" s="88"/>
      <c r="E7927" s="89"/>
      <c r="G7927" s="271"/>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8">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8">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8">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8">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8">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8">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8">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8">
        <f t="shared" si="2380"/>
        <v>0</v>
      </c>
    </row>
    <row r="7936" spans="1:7" ht="24" customHeight="1" x14ac:dyDescent="0.2">
      <c r="A7936" s="269"/>
      <c r="D7936" s="88"/>
      <c r="E7936" s="89"/>
      <c r="F7936" s="255" t="s">
        <v>31</v>
      </c>
      <c r="G7936" s="270">
        <f>SUBTOTAL(9,G7928:G7935)</f>
        <v>0</v>
      </c>
    </row>
    <row r="7937" spans="1:7" ht="24" customHeight="1" x14ac:dyDescent="0.2">
      <c r="A7937" s="269"/>
      <c r="C7937" s="98" t="s">
        <v>605</v>
      </c>
      <c r="D7937" s="88"/>
      <c r="E7937" s="89"/>
      <c r="G7937" s="271"/>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8">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8">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8">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8">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8">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8">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8">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8">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8">
        <f t="shared" si="2385"/>
        <v>0</v>
      </c>
    </row>
    <row r="7947" spans="1:7" ht="24" customHeight="1" x14ac:dyDescent="0.2">
      <c r="A7947" s="272"/>
      <c r="B7947" s="88"/>
      <c r="D7947" s="88"/>
      <c r="E7947" s="89"/>
      <c r="F7947" s="255" t="s">
        <v>32</v>
      </c>
      <c r="G7947" s="270">
        <f>SUBTOTAL(9,G7938:G7946)</f>
        <v>0</v>
      </c>
    </row>
    <row r="7948" spans="1:7" ht="24" customHeight="1" x14ac:dyDescent="0.2">
      <c r="A7948" s="273"/>
      <c r="B7948" s="88"/>
      <c r="D7948" s="88"/>
      <c r="E7948" s="89"/>
      <c r="G7948" s="271"/>
    </row>
    <row r="7949" spans="1:7" ht="24" customHeight="1" x14ac:dyDescent="0.2">
      <c r="A7949" s="274" t="str">
        <f>B7907</f>
        <v>12.3.4</v>
      </c>
      <c r="B7949" s="275" t="str">
        <f>C7907</f>
        <v>Interceptores de grasas y aceites</v>
      </c>
      <c r="C7949" s="95"/>
      <c r="D7949" s="95" t="s">
        <v>33</v>
      </c>
      <c r="E7949" s="96"/>
      <c r="F7949" s="277" t="s">
        <v>34</v>
      </c>
      <c r="G7949" s="276">
        <f>SUBTOTAL(9,G7912:G7948)</f>
        <v>0</v>
      </c>
    </row>
    <row r="7951" spans="1:7" ht="24" customHeight="1" x14ac:dyDescent="0.2">
      <c r="A7951" s="256" t="s">
        <v>36</v>
      </c>
      <c r="B7951" s="257"/>
      <c r="C7951" s="257"/>
      <c r="D7951" s="257"/>
      <c r="E7951" s="257"/>
      <c r="F7951" s="257"/>
      <c r="G7951" s="258"/>
    </row>
    <row r="7952" spans="1:7" ht="24" customHeight="1" x14ac:dyDescent="0.2">
      <c r="A7952" s="259" t="s">
        <v>601</v>
      </c>
      <c r="B7952" s="84" t="str">
        <f>Comitente</f>
        <v>SUBSECRETARIA DE ARQUITECTURA</v>
      </c>
      <c r="C7952" s="80"/>
      <c r="D7952" s="85"/>
      <c r="E7952" s="85"/>
      <c r="F7952" s="86"/>
      <c r="G7952" s="260"/>
    </row>
    <row r="7953" spans="1:123" ht="24" customHeight="1" x14ac:dyDescent="0.2">
      <c r="A7953" s="259" t="s">
        <v>602</v>
      </c>
      <c r="B7953" s="84">
        <f>Contratista</f>
        <v>0</v>
      </c>
      <c r="C7953" s="81"/>
      <c r="D7953" s="81"/>
      <c r="E7953" s="81"/>
      <c r="F7953" s="87"/>
      <c r="G7953" s="261"/>
    </row>
    <row r="7954" spans="1:123" ht="24" customHeight="1" x14ac:dyDescent="0.2">
      <c r="A7954" s="259" t="s">
        <v>23</v>
      </c>
      <c r="B7954" s="84" t="str">
        <f>Obra</f>
        <v>Creacion Primaria Bº Cruce de los Andes</v>
      </c>
      <c r="C7954" s="81"/>
      <c r="D7954" s="81"/>
      <c r="E7954" s="81"/>
      <c r="F7954" s="87" t="s">
        <v>37</v>
      </c>
      <c r="G7954" s="262">
        <f>Fecha_Base</f>
        <v>0</v>
      </c>
    </row>
    <row r="7955" spans="1:123" ht="24" customHeight="1" x14ac:dyDescent="0.2">
      <c r="A7955" s="263" t="s">
        <v>600</v>
      </c>
      <c r="B7955" s="82" t="str">
        <f>Ubicación</f>
        <v>Pocito</v>
      </c>
      <c r="C7955" s="82"/>
      <c r="D7955" s="88"/>
      <c r="E7955" s="89"/>
      <c r="G7955" s="264"/>
    </row>
    <row r="7956" spans="1:123" ht="24" customHeight="1" x14ac:dyDescent="0.2">
      <c r="A7956" s="263" t="s">
        <v>38</v>
      </c>
      <c r="B7956" s="91">
        <f>IFERROR(VALUE(LEFT(B7957,FIND(".",B7957)-1)),"")</f>
        <v>12</v>
      </c>
      <c r="C7956" s="83" t="str">
        <f>IFERROR(VLOOKUP(B7956,Tabla_CyP,2,FALSE),"")</f>
        <v/>
      </c>
      <c r="E7956" s="89"/>
      <c r="G7956" s="264"/>
    </row>
    <row r="7957" spans="1:123" ht="24" customHeight="1" x14ac:dyDescent="0.2">
      <c r="A7957" s="263" t="s">
        <v>24</v>
      </c>
      <c r="B7957" s="92" t="str">
        <f>IFERROR(VLOOKUP(COUNTIF($A$1:A7957,"ANALISIS DE PRECIOS"),Tabla_NumeroItem,2,FALSE),"")</f>
        <v>12.6.1</v>
      </c>
      <c r="C7957" s="83" t="str">
        <f>IFERROR(VLOOKUP(B7957,Tabla_CyP,2,FALSE),"")</f>
        <v>Piezas especiales</v>
      </c>
      <c r="D7957" s="88"/>
      <c r="E7957" s="89"/>
      <c r="F7957" s="87" t="s">
        <v>25</v>
      </c>
      <c r="G7957" s="265" t="str">
        <f>IFERROR(VLOOKUP(B7957,Tabla_CyP,4,FALSE),"")</f>
        <v>gl</v>
      </c>
    </row>
    <row r="7958" spans="1:123" ht="24" customHeight="1" x14ac:dyDescent="0.2">
      <c r="A7958" s="263"/>
      <c r="B7958" s="82"/>
      <c r="D7958" s="88"/>
      <c r="E7958" s="89"/>
      <c r="G7958" s="264"/>
    </row>
    <row r="7959" spans="1:123" ht="24" customHeight="1" x14ac:dyDescent="0.2">
      <c r="A7959" s="450" t="s">
        <v>506</v>
      </c>
      <c r="B7959" s="451"/>
      <c r="C7959" s="448" t="s">
        <v>0</v>
      </c>
      <c r="D7959" s="448" t="s">
        <v>26</v>
      </c>
      <c r="E7959" s="446" t="s">
        <v>27</v>
      </c>
      <c r="F7959" s="444" t="s">
        <v>28</v>
      </c>
      <c r="G7959" s="444" t="s">
        <v>29</v>
      </c>
    </row>
    <row r="7960" spans="1:123" s="88" customFormat="1" ht="24" customHeight="1" x14ac:dyDescent="0.2">
      <c r="A7960" s="93" t="s">
        <v>507</v>
      </c>
      <c r="B7960" s="93" t="s">
        <v>508</v>
      </c>
      <c r="C7960" s="449"/>
      <c r="D7960" s="449"/>
      <c r="E7960" s="447"/>
      <c r="F7960" s="445"/>
      <c r="G7960" s="445"/>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6"/>
      <c r="B7961" s="94"/>
      <c r="C7961" s="132" t="s">
        <v>603</v>
      </c>
      <c r="D7961" s="95"/>
      <c r="E7961" s="96"/>
      <c r="F7961" s="97"/>
      <c r="G7961" s="267"/>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8">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8">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8">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8">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8">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8">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8">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8">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8">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8">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8">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8">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8">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8">
        <f t="shared" si="2390"/>
        <v>0</v>
      </c>
    </row>
    <row r="7976" spans="1:7" ht="24" customHeight="1" x14ac:dyDescent="0.2">
      <c r="A7976" s="269"/>
      <c r="D7976" s="88"/>
      <c r="E7976" s="89"/>
      <c r="F7976" s="255" t="s">
        <v>30</v>
      </c>
      <c r="G7976" s="270">
        <f>SUBTOTAL(9,G7962:G7975)</f>
        <v>0</v>
      </c>
    </row>
    <row r="7977" spans="1:7" ht="24" customHeight="1" x14ac:dyDescent="0.2">
      <c r="A7977" s="269"/>
      <c r="C7977" s="98" t="s">
        <v>604</v>
      </c>
      <c r="D7977" s="88"/>
      <c r="E7977" s="89"/>
      <c r="G7977" s="271"/>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8">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8">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8">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8">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8">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8">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8">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8">
        <f t="shared" si="2395"/>
        <v>0</v>
      </c>
    </row>
    <row r="7986" spans="1:7" ht="24" customHeight="1" x14ac:dyDescent="0.2">
      <c r="A7986" s="269"/>
      <c r="D7986" s="88"/>
      <c r="E7986" s="89"/>
      <c r="F7986" s="255" t="s">
        <v>31</v>
      </c>
      <c r="G7986" s="270">
        <f>SUBTOTAL(9,G7978:G7985)</f>
        <v>0</v>
      </c>
    </row>
    <row r="7987" spans="1:7" ht="24" customHeight="1" x14ac:dyDescent="0.2">
      <c r="A7987" s="269"/>
      <c r="C7987" s="98" t="s">
        <v>605</v>
      </c>
      <c r="D7987" s="88"/>
      <c r="E7987" s="89"/>
      <c r="G7987" s="271"/>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8">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8">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8">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8">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8">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8">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8">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8">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8">
        <f t="shared" si="2400"/>
        <v>0</v>
      </c>
    </row>
    <row r="7997" spans="1:7" ht="24" customHeight="1" x14ac:dyDescent="0.2">
      <c r="A7997" s="272"/>
      <c r="B7997" s="88"/>
      <c r="D7997" s="88"/>
      <c r="E7997" s="89"/>
      <c r="F7997" s="255" t="s">
        <v>32</v>
      </c>
      <c r="G7997" s="270">
        <f>SUBTOTAL(9,G7988:G7996)</f>
        <v>0</v>
      </c>
    </row>
    <row r="7998" spans="1:7" ht="24" customHeight="1" x14ac:dyDescent="0.2">
      <c r="A7998" s="273"/>
      <c r="B7998" s="88"/>
      <c r="D7998" s="88"/>
      <c r="E7998" s="89"/>
      <c r="G7998" s="271"/>
    </row>
    <row r="7999" spans="1:7" ht="24" customHeight="1" x14ac:dyDescent="0.2">
      <c r="A7999" s="274" t="str">
        <f>B7957</f>
        <v>12.6.1</v>
      </c>
      <c r="B7999" s="275" t="str">
        <f>C7957</f>
        <v>Piezas especiales</v>
      </c>
      <c r="C7999" s="95"/>
      <c r="D7999" s="95" t="s">
        <v>33</v>
      </c>
      <c r="E7999" s="96"/>
      <c r="F7999" s="277" t="s">
        <v>34</v>
      </c>
      <c r="G7999" s="276">
        <f>SUBTOTAL(9,G7962:G7998)</f>
        <v>0</v>
      </c>
    </row>
    <row r="8001" spans="1:123" ht="24" customHeight="1" x14ac:dyDescent="0.2">
      <c r="A8001" s="256" t="s">
        <v>36</v>
      </c>
      <c r="B8001" s="257"/>
      <c r="C8001" s="257"/>
      <c r="D8001" s="257"/>
      <c r="E8001" s="257"/>
      <c r="F8001" s="257"/>
      <c r="G8001" s="258"/>
    </row>
    <row r="8002" spans="1:123" ht="24" customHeight="1" x14ac:dyDescent="0.2">
      <c r="A8002" s="259" t="s">
        <v>601</v>
      </c>
      <c r="B8002" s="84" t="str">
        <f>Comitente</f>
        <v>SUBSECRETARIA DE ARQUITECTURA</v>
      </c>
      <c r="C8002" s="80"/>
      <c r="D8002" s="85"/>
      <c r="E8002" s="85"/>
      <c r="F8002" s="86"/>
      <c r="G8002" s="260"/>
    </row>
    <row r="8003" spans="1:123" ht="24" customHeight="1" x14ac:dyDescent="0.2">
      <c r="A8003" s="259" t="s">
        <v>602</v>
      </c>
      <c r="B8003" s="84">
        <f>Contratista</f>
        <v>0</v>
      </c>
      <c r="C8003" s="81"/>
      <c r="D8003" s="81"/>
      <c r="E8003" s="81"/>
      <c r="F8003" s="87"/>
      <c r="G8003" s="261"/>
    </row>
    <row r="8004" spans="1:123" ht="24" customHeight="1" x14ac:dyDescent="0.2">
      <c r="A8004" s="259" t="s">
        <v>23</v>
      </c>
      <c r="B8004" s="84" t="str">
        <f>Obra</f>
        <v>Creacion Primaria Bº Cruce de los Andes</v>
      </c>
      <c r="C8004" s="81"/>
      <c r="D8004" s="81"/>
      <c r="E8004" s="81"/>
      <c r="F8004" s="87" t="s">
        <v>37</v>
      </c>
      <c r="G8004" s="262">
        <f>Fecha_Base</f>
        <v>0</v>
      </c>
    </row>
    <row r="8005" spans="1:123" ht="24" customHeight="1" x14ac:dyDescent="0.2">
      <c r="A8005" s="263" t="s">
        <v>600</v>
      </c>
      <c r="B8005" s="82" t="str">
        <f>Ubicación</f>
        <v>Pocito</v>
      </c>
      <c r="C8005" s="82"/>
      <c r="D8005" s="88"/>
      <c r="E8005" s="89"/>
      <c r="G8005" s="264"/>
    </row>
    <row r="8006" spans="1:123" ht="24" customHeight="1" x14ac:dyDescent="0.2">
      <c r="A8006" s="263" t="s">
        <v>38</v>
      </c>
      <c r="B8006" s="91">
        <f>IFERROR(VALUE(LEFT(B8007,FIND(".",B8007)-1)),"")</f>
        <v>12</v>
      </c>
      <c r="C8006" s="83" t="str">
        <f>IFERROR(VLOOKUP(B8006,Tabla_CyP,2,FALSE),"")</f>
        <v/>
      </c>
      <c r="E8006" s="89"/>
      <c r="G8006" s="264"/>
    </row>
    <row r="8007" spans="1:123" ht="24" customHeight="1" x14ac:dyDescent="0.2">
      <c r="A8007" s="263" t="s">
        <v>24</v>
      </c>
      <c r="B8007" s="92" t="str">
        <f>IFERROR(VLOOKUP(COUNTIF($A$1:A8007,"ANALISIS DE PRECIOS"),Tabla_NumeroItem,2,FALSE),"")</f>
        <v>12.6.2.1</v>
      </c>
      <c r="C8007" s="83" t="str">
        <f>IFERROR(VLOOKUP(B8007,Tabla_CyP,2,FALSE),"")</f>
        <v>Caño Acqua Fusion Ø 75mm</v>
      </c>
      <c r="D8007" s="88"/>
      <c r="E8007" s="89"/>
      <c r="F8007" s="87" t="s">
        <v>25</v>
      </c>
      <c r="G8007" s="265" t="str">
        <f>IFERROR(VLOOKUP(B8007,Tabla_CyP,4,FALSE),"")</f>
        <v>ml</v>
      </c>
    </row>
    <row r="8008" spans="1:123" ht="24" customHeight="1" x14ac:dyDescent="0.2">
      <c r="A8008" s="263"/>
      <c r="B8008" s="82"/>
      <c r="D8008" s="88"/>
      <c r="E8008" s="89"/>
      <c r="G8008" s="264"/>
    </row>
    <row r="8009" spans="1:123" ht="24" customHeight="1" x14ac:dyDescent="0.2">
      <c r="A8009" s="450" t="s">
        <v>506</v>
      </c>
      <c r="B8009" s="451"/>
      <c r="C8009" s="448" t="s">
        <v>0</v>
      </c>
      <c r="D8009" s="448" t="s">
        <v>26</v>
      </c>
      <c r="E8009" s="446" t="s">
        <v>27</v>
      </c>
      <c r="F8009" s="444" t="s">
        <v>28</v>
      </c>
      <c r="G8009" s="444" t="s">
        <v>29</v>
      </c>
    </row>
    <row r="8010" spans="1:123" s="88" customFormat="1" ht="24" customHeight="1" x14ac:dyDescent="0.2">
      <c r="A8010" s="93" t="s">
        <v>507</v>
      </c>
      <c r="B8010" s="93" t="s">
        <v>508</v>
      </c>
      <c r="C8010" s="449"/>
      <c r="D8010" s="449"/>
      <c r="E8010" s="447"/>
      <c r="F8010" s="445"/>
      <c r="G8010" s="445"/>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6"/>
      <c r="B8011" s="94"/>
      <c r="C8011" s="132" t="s">
        <v>603</v>
      </c>
      <c r="D8011" s="95"/>
      <c r="E8011" s="96"/>
      <c r="F8011" s="97"/>
      <c r="G8011" s="267"/>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8">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8">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8">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8">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8">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8">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8">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8">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8">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8">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8">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8">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8">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8">
        <f t="shared" si="2405"/>
        <v>0</v>
      </c>
    </row>
    <row r="8026" spans="1:7" ht="24" customHeight="1" x14ac:dyDescent="0.2">
      <c r="A8026" s="269"/>
      <c r="D8026" s="88"/>
      <c r="E8026" s="89"/>
      <c r="F8026" s="255" t="s">
        <v>30</v>
      </c>
      <c r="G8026" s="270">
        <f>SUBTOTAL(9,G8012:G8025)</f>
        <v>0</v>
      </c>
    </row>
    <row r="8027" spans="1:7" ht="24" customHeight="1" x14ac:dyDescent="0.2">
      <c r="A8027" s="269"/>
      <c r="C8027" s="98" t="s">
        <v>604</v>
      </c>
      <c r="D8027" s="88"/>
      <c r="E8027" s="89"/>
      <c r="G8027" s="271"/>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8">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8">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8">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8">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8">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8">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8">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8">
        <f t="shared" si="2410"/>
        <v>0</v>
      </c>
    </row>
    <row r="8036" spans="1:7" ht="24" customHeight="1" x14ac:dyDescent="0.2">
      <c r="A8036" s="269"/>
      <c r="D8036" s="88"/>
      <c r="E8036" s="89"/>
      <c r="F8036" s="255" t="s">
        <v>31</v>
      </c>
      <c r="G8036" s="270">
        <f>SUBTOTAL(9,G8028:G8035)</f>
        <v>0</v>
      </c>
    </row>
    <row r="8037" spans="1:7" ht="24" customHeight="1" x14ac:dyDescent="0.2">
      <c r="A8037" s="269"/>
      <c r="C8037" s="98" t="s">
        <v>605</v>
      </c>
      <c r="D8037" s="88"/>
      <c r="E8037" s="89"/>
      <c r="G8037" s="271"/>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8">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8">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8">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8">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8">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8">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8">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8">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8">
        <f t="shared" si="2415"/>
        <v>0</v>
      </c>
    </row>
    <row r="8047" spans="1:7" ht="24" customHeight="1" x14ac:dyDescent="0.2">
      <c r="A8047" s="272"/>
      <c r="B8047" s="88"/>
      <c r="D8047" s="88"/>
      <c r="E8047" s="89"/>
      <c r="F8047" s="255" t="s">
        <v>32</v>
      </c>
      <c r="G8047" s="270">
        <f>SUBTOTAL(9,G8038:G8046)</f>
        <v>0</v>
      </c>
    </row>
    <row r="8048" spans="1:7" ht="24" customHeight="1" x14ac:dyDescent="0.2">
      <c r="A8048" s="273"/>
      <c r="B8048" s="88"/>
      <c r="D8048" s="88"/>
      <c r="E8048" s="89"/>
      <c r="G8048" s="271"/>
    </row>
    <row r="8049" spans="1:123" ht="24" customHeight="1" x14ac:dyDescent="0.2">
      <c r="A8049" s="274" t="str">
        <f>B8007</f>
        <v>12.6.2.1</v>
      </c>
      <c r="B8049" s="275" t="str">
        <f>C8007</f>
        <v>Caño Acqua Fusion Ø 75mm</v>
      </c>
      <c r="C8049" s="95"/>
      <c r="D8049" s="95" t="s">
        <v>33</v>
      </c>
      <c r="E8049" s="96"/>
      <c r="F8049" s="277" t="s">
        <v>34</v>
      </c>
      <c r="G8049" s="276">
        <f>SUBTOTAL(9,G8012:G8048)</f>
        <v>0</v>
      </c>
    </row>
    <row r="8051" spans="1:123" ht="24" customHeight="1" x14ac:dyDescent="0.2">
      <c r="A8051" s="256" t="s">
        <v>36</v>
      </c>
      <c r="B8051" s="257"/>
      <c r="C8051" s="257"/>
      <c r="D8051" s="257"/>
      <c r="E8051" s="257"/>
      <c r="F8051" s="257"/>
      <c r="G8051" s="258"/>
    </row>
    <row r="8052" spans="1:123" ht="24" customHeight="1" x14ac:dyDescent="0.2">
      <c r="A8052" s="259" t="s">
        <v>601</v>
      </c>
      <c r="B8052" s="84" t="str">
        <f>Comitente</f>
        <v>SUBSECRETARIA DE ARQUITECTURA</v>
      </c>
      <c r="C8052" s="80"/>
      <c r="D8052" s="85"/>
      <c r="E8052" s="85"/>
      <c r="F8052" s="86"/>
      <c r="G8052" s="260"/>
    </row>
    <row r="8053" spans="1:123" ht="24" customHeight="1" x14ac:dyDescent="0.2">
      <c r="A8053" s="259" t="s">
        <v>602</v>
      </c>
      <c r="B8053" s="84">
        <f>Contratista</f>
        <v>0</v>
      </c>
      <c r="C8053" s="81"/>
      <c r="D8053" s="81"/>
      <c r="E8053" s="81"/>
      <c r="F8053" s="87"/>
      <c r="G8053" s="261"/>
    </row>
    <row r="8054" spans="1:123" ht="24" customHeight="1" x14ac:dyDescent="0.2">
      <c r="A8054" s="259" t="s">
        <v>23</v>
      </c>
      <c r="B8054" s="84" t="str">
        <f>Obra</f>
        <v>Creacion Primaria Bº Cruce de los Andes</v>
      </c>
      <c r="C8054" s="81"/>
      <c r="D8054" s="81"/>
      <c r="E8054" s="81"/>
      <c r="F8054" s="87" t="s">
        <v>37</v>
      </c>
      <c r="G8054" s="262">
        <f>Fecha_Base</f>
        <v>0</v>
      </c>
    </row>
    <row r="8055" spans="1:123" ht="24" customHeight="1" x14ac:dyDescent="0.2">
      <c r="A8055" s="263" t="s">
        <v>600</v>
      </c>
      <c r="B8055" s="82" t="str">
        <f>Ubicación</f>
        <v>Pocito</v>
      </c>
      <c r="C8055" s="82"/>
      <c r="D8055" s="88"/>
      <c r="E8055" s="89"/>
      <c r="G8055" s="264"/>
    </row>
    <row r="8056" spans="1:123" ht="24" customHeight="1" x14ac:dyDescent="0.2">
      <c r="A8056" s="263" t="s">
        <v>38</v>
      </c>
      <c r="B8056" s="91">
        <f>IFERROR(VALUE(LEFT(B8057,FIND(".",B8057)-1)),"")</f>
        <v>12</v>
      </c>
      <c r="C8056" s="83" t="str">
        <f>IFERROR(VLOOKUP(B8056,Tabla_CyP,2,FALSE),"")</f>
        <v/>
      </c>
      <c r="E8056" s="89"/>
      <c r="G8056" s="264"/>
    </row>
    <row r="8057" spans="1:123" ht="24" customHeight="1" x14ac:dyDescent="0.2">
      <c r="A8057" s="263" t="s">
        <v>24</v>
      </c>
      <c r="B8057" s="92" t="str">
        <f>IFERROR(VLOOKUP(COUNTIF($A$1:A8057,"ANALISIS DE PRECIOS"),Tabla_NumeroItem,2,FALSE),"")</f>
        <v>12.6.2.2</v>
      </c>
      <c r="C8057" s="83" t="str">
        <f>IFERROR(VLOOKUP(B8057,Tabla_CyP,2,FALSE),"")</f>
        <v>Caño Acqua Fusion Ø 63mm- P/colector</v>
      </c>
      <c r="D8057" s="88"/>
      <c r="E8057" s="89"/>
      <c r="F8057" s="87" t="s">
        <v>25</v>
      </c>
      <c r="G8057" s="265" t="str">
        <f>IFERROR(VLOOKUP(B8057,Tabla_CyP,4,FALSE),"")</f>
        <v>ml</v>
      </c>
    </row>
    <row r="8058" spans="1:123" ht="24" customHeight="1" x14ac:dyDescent="0.2">
      <c r="A8058" s="263"/>
      <c r="B8058" s="82"/>
      <c r="D8058" s="88"/>
      <c r="E8058" s="89"/>
      <c r="G8058" s="264"/>
    </row>
    <row r="8059" spans="1:123" ht="24" customHeight="1" x14ac:dyDescent="0.2">
      <c r="A8059" s="450" t="s">
        <v>506</v>
      </c>
      <c r="B8059" s="451"/>
      <c r="C8059" s="448" t="s">
        <v>0</v>
      </c>
      <c r="D8059" s="448" t="s">
        <v>26</v>
      </c>
      <c r="E8059" s="446" t="s">
        <v>27</v>
      </c>
      <c r="F8059" s="444" t="s">
        <v>28</v>
      </c>
      <c r="G8059" s="444" t="s">
        <v>29</v>
      </c>
    </row>
    <row r="8060" spans="1:123" s="88" customFormat="1" ht="24" customHeight="1" x14ac:dyDescent="0.2">
      <c r="A8060" s="93" t="s">
        <v>507</v>
      </c>
      <c r="B8060" s="93" t="s">
        <v>508</v>
      </c>
      <c r="C8060" s="449"/>
      <c r="D8060" s="449"/>
      <c r="E8060" s="447"/>
      <c r="F8060" s="445"/>
      <c r="G8060" s="445"/>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6"/>
      <c r="B8061" s="94"/>
      <c r="C8061" s="132" t="s">
        <v>603</v>
      </c>
      <c r="D8061" s="95"/>
      <c r="E8061" s="96"/>
      <c r="F8061" s="97"/>
      <c r="G8061" s="267"/>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8">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8">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8">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8">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8">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8">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8">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8">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8">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8">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8">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8">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8">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8">
        <f t="shared" si="2420"/>
        <v>0</v>
      </c>
    </row>
    <row r="8076" spans="1:7" ht="24" customHeight="1" x14ac:dyDescent="0.2">
      <c r="A8076" s="269"/>
      <c r="D8076" s="88"/>
      <c r="E8076" s="89"/>
      <c r="F8076" s="255" t="s">
        <v>30</v>
      </c>
      <c r="G8076" s="270">
        <f>SUBTOTAL(9,G8062:G8075)</f>
        <v>0</v>
      </c>
    </row>
    <row r="8077" spans="1:7" ht="24" customHeight="1" x14ac:dyDescent="0.2">
      <c r="A8077" s="269"/>
      <c r="C8077" s="98" t="s">
        <v>604</v>
      </c>
      <c r="D8077" s="88"/>
      <c r="E8077" s="89"/>
      <c r="G8077" s="271"/>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8">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8">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8">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8">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8">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8">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8">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8">
        <f t="shared" si="2425"/>
        <v>0</v>
      </c>
    </row>
    <row r="8086" spans="1:7" ht="24" customHeight="1" x14ac:dyDescent="0.2">
      <c r="A8086" s="269"/>
      <c r="D8086" s="88"/>
      <c r="E8086" s="89"/>
      <c r="F8086" s="255" t="s">
        <v>31</v>
      </c>
      <c r="G8086" s="270">
        <f>SUBTOTAL(9,G8078:G8085)</f>
        <v>0</v>
      </c>
    </row>
    <row r="8087" spans="1:7" ht="24" customHeight="1" x14ac:dyDescent="0.2">
      <c r="A8087" s="269"/>
      <c r="C8087" s="98" t="s">
        <v>605</v>
      </c>
      <c r="D8087" s="88"/>
      <c r="E8087" s="89"/>
      <c r="G8087" s="271"/>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8">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8">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8">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8">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8">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8">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8">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8">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8">
        <f t="shared" si="2430"/>
        <v>0</v>
      </c>
    </row>
    <row r="8097" spans="1:123" ht="24" customHeight="1" x14ac:dyDescent="0.2">
      <c r="A8097" s="272"/>
      <c r="B8097" s="88"/>
      <c r="D8097" s="88"/>
      <c r="E8097" s="89"/>
      <c r="F8097" s="255" t="s">
        <v>32</v>
      </c>
      <c r="G8097" s="270">
        <f>SUBTOTAL(9,G8088:G8096)</f>
        <v>0</v>
      </c>
    </row>
    <row r="8098" spans="1:123" ht="24" customHeight="1" x14ac:dyDescent="0.2">
      <c r="A8098" s="273"/>
      <c r="B8098" s="88"/>
      <c r="D8098" s="88"/>
      <c r="E8098" s="89"/>
      <c r="G8098" s="271"/>
    </row>
    <row r="8099" spans="1:123" ht="24" customHeight="1" x14ac:dyDescent="0.2">
      <c r="A8099" s="274" t="str">
        <f>B8057</f>
        <v>12.6.2.2</v>
      </c>
      <c r="B8099" s="275" t="str">
        <f>C8057</f>
        <v>Caño Acqua Fusion Ø 63mm- P/colector</v>
      </c>
      <c r="C8099" s="95"/>
      <c r="D8099" s="95" t="s">
        <v>33</v>
      </c>
      <c r="E8099" s="96"/>
      <c r="F8099" s="277" t="s">
        <v>34</v>
      </c>
      <c r="G8099" s="276">
        <f>SUBTOTAL(9,G8062:G8098)</f>
        <v>0</v>
      </c>
    </row>
    <row r="8101" spans="1:123" ht="24" customHeight="1" x14ac:dyDescent="0.2">
      <c r="A8101" s="256" t="s">
        <v>36</v>
      </c>
      <c r="B8101" s="257"/>
      <c r="C8101" s="257"/>
      <c r="D8101" s="257"/>
      <c r="E8101" s="257"/>
      <c r="F8101" s="257"/>
      <c r="G8101" s="258"/>
    </row>
    <row r="8102" spans="1:123" ht="24" customHeight="1" x14ac:dyDescent="0.2">
      <c r="A8102" s="259" t="s">
        <v>601</v>
      </c>
      <c r="B8102" s="84" t="str">
        <f>Comitente</f>
        <v>SUBSECRETARIA DE ARQUITECTURA</v>
      </c>
      <c r="C8102" s="80"/>
      <c r="D8102" s="85"/>
      <c r="E8102" s="85"/>
      <c r="F8102" s="86"/>
      <c r="G8102" s="260"/>
    </row>
    <row r="8103" spans="1:123" ht="24" customHeight="1" x14ac:dyDescent="0.2">
      <c r="A8103" s="259" t="s">
        <v>602</v>
      </c>
      <c r="B8103" s="84">
        <f>Contratista</f>
        <v>0</v>
      </c>
      <c r="C8103" s="81"/>
      <c r="D8103" s="81"/>
      <c r="E8103" s="81"/>
      <c r="F8103" s="87"/>
      <c r="G8103" s="261"/>
    </row>
    <row r="8104" spans="1:123" ht="24" customHeight="1" x14ac:dyDescent="0.2">
      <c r="A8104" s="259" t="s">
        <v>23</v>
      </c>
      <c r="B8104" s="84" t="str">
        <f>Obra</f>
        <v>Creacion Primaria Bº Cruce de los Andes</v>
      </c>
      <c r="C8104" s="81"/>
      <c r="D8104" s="81"/>
      <c r="E8104" s="81"/>
      <c r="F8104" s="87" t="s">
        <v>37</v>
      </c>
      <c r="G8104" s="262">
        <f>Fecha_Base</f>
        <v>0</v>
      </c>
    </row>
    <row r="8105" spans="1:123" ht="24" customHeight="1" x14ac:dyDescent="0.2">
      <c r="A8105" s="263" t="s">
        <v>600</v>
      </c>
      <c r="B8105" s="82" t="str">
        <f>Ubicación</f>
        <v>Pocito</v>
      </c>
      <c r="C8105" s="82"/>
      <c r="D8105" s="88"/>
      <c r="E8105" s="89"/>
      <c r="G8105" s="264"/>
    </row>
    <row r="8106" spans="1:123" ht="24" customHeight="1" x14ac:dyDescent="0.2">
      <c r="A8106" s="263" t="s">
        <v>38</v>
      </c>
      <c r="B8106" s="91">
        <f>IFERROR(VALUE(LEFT(B8107,FIND(".",B8107)-1)),"")</f>
        <v>12</v>
      </c>
      <c r="C8106" s="83" t="str">
        <f>IFERROR(VLOOKUP(B8106,Tabla_CyP,2,FALSE),"")</f>
        <v/>
      </c>
      <c r="E8106" s="89"/>
      <c r="G8106" s="264"/>
    </row>
    <row r="8107" spans="1:123" ht="24" customHeight="1" x14ac:dyDescent="0.2">
      <c r="A8107" s="263" t="s">
        <v>24</v>
      </c>
      <c r="B8107" s="92" t="str">
        <f>IFERROR(VLOOKUP(COUNTIF($A$1:A8107,"ANALISIS DE PRECIOS"),Tabla_NumeroItem,2,FALSE),"")</f>
        <v>12.6.2.3</v>
      </c>
      <c r="C8107" s="83" t="str">
        <f>IFERROR(VLOOKUP(B8107,Tabla_CyP,2,FALSE),"")</f>
        <v>Caño Acqua Fusion Ø 50mm</v>
      </c>
      <c r="D8107" s="88"/>
      <c r="E8107" s="89"/>
      <c r="F8107" s="87" t="s">
        <v>25</v>
      </c>
      <c r="G8107" s="265" t="str">
        <f>IFERROR(VLOOKUP(B8107,Tabla_CyP,4,FALSE),"")</f>
        <v>ml</v>
      </c>
    </row>
    <row r="8108" spans="1:123" ht="24" customHeight="1" x14ac:dyDescent="0.2">
      <c r="A8108" s="263"/>
      <c r="B8108" s="82"/>
      <c r="D8108" s="88"/>
      <c r="E8108" s="89"/>
      <c r="G8108" s="264"/>
    </row>
    <row r="8109" spans="1:123" ht="24" customHeight="1" x14ac:dyDescent="0.2">
      <c r="A8109" s="450" t="s">
        <v>506</v>
      </c>
      <c r="B8109" s="451"/>
      <c r="C8109" s="448" t="s">
        <v>0</v>
      </c>
      <c r="D8109" s="448" t="s">
        <v>26</v>
      </c>
      <c r="E8109" s="446" t="s">
        <v>27</v>
      </c>
      <c r="F8109" s="444" t="s">
        <v>28</v>
      </c>
      <c r="G8109" s="444" t="s">
        <v>29</v>
      </c>
    </row>
    <row r="8110" spans="1:123" s="88" customFormat="1" ht="24" customHeight="1" x14ac:dyDescent="0.2">
      <c r="A8110" s="93" t="s">
        <v>507</v>
      </c>
      <c r="B8110" s="93" t="s">
        <v>508</v>
      </c>
      <c r="C8110" s="449"/>
      <c r="D8110" s="449"/>
      <c r="E8110" s="447"/>
      <c r="F8110" s="445"/>
      <c r="G8110" s="445"/>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6"/>
      <c r="B8111" s="94"/>
      <c r="C8111" s="132" t="s">
        <v>603</v>
      </c>
      <c r="D8111" s="95"/>
      <c r="E8111" s="96"/>
      <c r="F8111" s="97"/>
      <c r="G8111" s="267"/>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8">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8">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8">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8">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8">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8">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8">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8">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8">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8">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8">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8">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8">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8">
        <f t="shared" si="2435"/>
        <v>0</v>
      </c>
    </row>
    <row r="8126" spans="1:7" ht="24" customHeight="1" x14ac:dyDescent="0.2">
      <c r="A8126" s="269"/>
      <c r="D8126" s="88"/>
      <c r="E8126" s="89"/>
      <c r="F8126" s="255" t="s">
        <v>30</v>
      </c>
      <c r="G8126" s="270">
        <f>SUBTOTAL(9,G8112:G8125)</f>
        <v>0</v>
      </c>
    </row>
    <row r="8127" spans="1:7" ht="24" customHeight="1" x14ac:dyDescent="0.2">
      <c r="A8127" s="269"/>
      <c r="C8127" s="98" t="s">
        <v>604</v>
      </c>
      <c r="D8127" s="88"/>
      <c r="E8127" s="89"/>
      <c r="G8127" s="271"/>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8">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8">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8">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8">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8">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8">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8">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8">
        <f t="shared" si="2440"/>
        <v>0</v>
      </c>
    </row>
    <row r="8136" spans="1:7" ht="24" customHeight="1" x14ac:dyDescent="0.2">
      <c r="A8136" s="269"/>
      <c r="D8136" s="88"/>
      <c r="E8136" s="89"/>
      <c r="F8136" s="255" t="s">
        <v>31</v>
      </c>
      <c r="G8136" s="270">
        <f>SUBTOTAL(9,G8128:G8135)</f>
        <v>0</v>
      </c>
    </row>
    <row r="8137" spans="1:7" ht="24" customHeight="1" x14ac:dyDescent="0.2">
      <c r="A8137" s="269"/>
      <c r="C8137" s="98" t="s">
        <v>605</v>
      </c>
      <c r="D8137" s="88"/>
      <c r="E8137" s="89"/>
      <c r="G8137" s="271"/>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8">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8">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8">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8">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8">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8">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8">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8">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8">
        <f t="shared" si="2445"/>
        <v>0</v>
      </c>
    </row>
    <row r="8147" spans="1:123" ht="24" customHeight="1" x14ac:dyDescent="0.2">
      <c r="A8147" s="272"/>
      <c r="B8147" s="88"/>
      <c r="D8147" s="88"/>
      <c r="E8147" s="89"/>
      <c r="F8147" s="255" t="s">
        <v>32</v>
      </c>
      <c r="G8147" s="270">
        <f>SUBTOTAL(9,G8138:G8146)</f>
        <v>0</v>
      </c>
    </row>
    <row r="8148" spans="1:123" ht="24" customHeight="1" x14ac:dyDescent="0.2">
      <c r="A8148" s="273"/>
      <c r="B8148" s="88"/>
      <c r="D8148" s="88"/>
      <c r="E8148" s="89"/>
      <c r="G8148" s="271"/>
    </row>
    <row r="8149" spans="1:123" ht="24" customHeight="1" x14ac:dyDescent="0.2">
      <c r="A8149" s="274" t="str">
        <f>B8107</f>
        <v>12.6.2.3</v>
      </c>
      <c r="B8149" s="275" t="str">
        <f>C8107</f>
        <v>Caño Acqua Fusion Ø 50mm</v>
      </c>
      <c r="C8149" s="95"/>
      <c r="D8149" s="95" t="s">
        <v>33</v>
      </c>
      <c r="E8149" s="96"/>
      <c r="F8149" s="277" t="s">
        <v>34</v>
      </c>
      <c r="G8149" s="276">
        <f>SUBTOTAL(9,G8112:G8148)</f>
        <v>0</v>
      </c>
    </row>
    <row r="8151" spans="1:123" ht="24" customHeight="1" x14ac:dyDescent="0.2">
      <c r="A8151" s="256" t="s">
        <v>36</v>
      </c>
      <c r="B8151" s="257"/>
      <c r="C8151" s="257"/>
      <c r="D8151" s="257"/>
      <c r="E8151" s="257"/>
      <c r="F8151" s="257"/>
      <c r="G8151" s="258"/>
    </row>
    <row r="8152" spans="1:123" ht="24" customHeight="1" x14ac:dyDescent="0.2">
      <c r="A8152" s="259" t="s">
        <v>601</v>
      </c>
      <c r="B8152" s="84" t="str">
        <f>Comitente</f>
        <v>SUBSECRETARIA DE ARQUITECTURA</v>
      </c>
      <c r="C8152" s="80"/>
      <c r="D8152" s="85"/>
      <c r="E8152" s="85"/>
      <c r="F8152" s="86"/>
      <c r="G8152" s="260"/>
    </row>
    <row r="8153" spans="1:123" ht="24" customHeight="1" x14ac:dyDescent="0.2">
      <c r="A8153" s="259" t="s">
        <v>602</v>
      </c>
      <c r="B8153" s="84">
        <f>Contratista</f>
        <v>0</v>
      </c>
      <c r="C8153" s="81"/>
      <c r="D8153" s="81"/>
      <c r="E8153" s="81"/>
      <c r="F8153" s="87"/>
      <c r="G8153" s="261"/>
    </row>
    <row r="8154" spans="1:123" ht="24" customHeight="1" x14ac:dyDescent="0.2">
      <c r="A8154" s="259" t="s">
        <v>23</v>
      </c>
      <c r="B8154" s="84" t="str">
        <f>Obra</f>
        <v>Creacion Primaria Bº Cruce de los Andes</v>
      </c>
      <c r="C8154" s="81"/>
      <c r="D8154" s="81"/>
      <c r="E8154" s="81"/>
      <c r="F8154" s="87" t="s">
        <v>37</v>
      </c>
      <c r="G8154" s="262">
        <f>Fecha_Base</f>
        <v>0</v>
      </c>
    </row>
    <row r="8155" spans="1:123" ht="24" customHeight="1" x14ac:dyDescent="0.2">
      <c r="A8155" s="263" t="s">
        <v>600</v>
      </c>
      <c r="B8155" s="82" t="str">
        <f>Ubicación</f>
        <v>Pocito</v>
      </c>
      <c r="C8155" s="82"/>
      <c r="D8155" s="88"/>
      <c r="E8155" s="89"/>
      <c r="G8155" s="264"/>
    </row>
    <row r="8156" spans="1:123" ht="24" customHeight="1" x14ac:dyDescent="0.2">
      <c r="A8156" s="263" t="s">
        <v>38</v>
      </c>
      <c r="B8156" s="91">
        <f>IFERROR(VALUE(LEFT(B8157,FIND(".",B8157)-1)),"")</f>
        <v>12</v>
      </c>
      <c r="C8156" s="83" t="str">
        <f>IFERROR(VLOOKUP(B8156,Tabla_CyP,2,FALSE),"")</f>
        <v/>
      </c>
      <c r="E8156" s="89"/>
      <c r="G8156" s="264"/>
    </row>
    <row r="8157" spans="1:123" ht="24" customHeight="1" x14ac:dyDescent="0.2">
      <c r="A8157" s="263" t="s">
        <v>24</v>
      </c>
      <c r="B8157" s="92" t="str">
        <f>IFERROR(VLOOKUP(COUNTIF($A$1:A8157,"ANALISIS DE PRECIOS"),Tabla_NumeroItem,2,FALSE),"")</f>
        <v>12.6.2.4</v>
      </c>
      <c r="C8157" s="83" t="str">
        <f>IFERROR(VLOOKUP(B8157,Tabla_CyP,2,FALSE),"")</f>
        <v>Caño Acqua Fusion Ø40mm</v>
      </c>
      <c r="D8157" s="88"/>
      <c r="E8157" s="89"/>
      <c r="F8157" s="87" t="s">
        <v>25</v>
      </c>
      <c r="G8157" s="265" t="str">
        <f>IFERROR(VLOOKUP(B8157,Tabla_CyP,4,FALSE),"")</f>
        <v>ml</v>
      </c>
    </row>
    <row r="8158" spans="1:123" ht="24" customHeight="1" x14ac:dyDescent="0.2">
      <c r="A8158" s="263"/>
      <c r="B8158" s="82"/>
      <c r="D8158" s="88"/>
      <c r="E8158" s="89"/>
      <c r="G8158" s="264"/>
    </row>
    <row r="8159" spans="1:123" ht="24" customHeight="1" x14ac:dyDescent="0.2">
      <c r="A8159" s="450" t="s">
        <v>506</v>
      </c>
      <c r="B8159" s="451"/>
      <c r="C8159" s="448" t="s">
        <v>0</v>
      </c>
      <c r="D8159" s="448" t="s">
        <v>26</v>
      </c>
      <c r="E8159" s="446" t="s">
        <v>27</v>
      </c>
      <c r="F8159" s="444" t="s">
        <v>28</v>
      </c>
      <c r="G8159" s="444" t="s">
        <v>29</v>
      </c>
    </row>
    <row r="8160" spans="1:123" s="88" customFormat="1" ht="24" customHeight="1" x14ac:dyDescent="0.2">
      <c r="A8160" s="93" t="s">
        <v>507</v>
      </c>
      <c r="B8160" s="93" t="s">
        <v>508</v>
      </c>
      <c r="C8160" s="449"/>
      <c r="D8160" s="449"/>
      <c r="E8160" s="447"/>
      <c r="F8160" s="445"/>
      <c r="G8160" s="445"/>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6"/>
      <c r="B8161" s="94"/>
      <c r="C8161" s="132" t="s">
        <v>603</v>
      </c>
      <c r="D8161" s="95"/>
      <c r="E8161" s="96"/>
      <c r="F8161" s="97"/>
      <c r="G8161" s="267"/>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8">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8">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8">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8">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8">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8">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8">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8">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8">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8">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8">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8">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8">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8">
        <f t="shared" si="2450"/>
        <v>0</v>
      </c>
    </row>
    <row r="8176" spans="1:7" ht="24" customHeight="1" x14ac:dyDescent="0.2">
      <c r="A8176" s="269"/>
      <c r="D8176" s="88"/>
      <c r="E8176" s="89"/>
      <c r="F8176" s="255" t="s">
        <v>30</v>
      </c>
      <c r="G8176" s="270">
        <f>SUBTOTAL(9,G8162:G8175)</f>
        <v>0</v>
      </c>
    </row>
    <row r="8177" spans="1:7" ht="24" customHeight="1" x14ac:dyDescent="0.2">
      <c r="A8177" s="269"/>
      <c r="C8177" s="98" t="s">
        <v>604</v>
      </c>
      <c r="D8177" s="88"/>
      <c r="E8177" s="89"/>
      <c r="G8177" s="271"/>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8">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8">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8">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8">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8">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8">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8">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8">
        <f t="shared" si="2455"/>
        <v>0</v>
      </c>
    </row>
    <row r="8186" spans="1:7" ht="24" customHeight="1" x14ac:dyDescent="0.2">
      <c r="A8186" s="269"/>
      <c r="D8186" s="88"/>
      <c r="E8186" s="89"/>
      <c r="F8186" s="255" t="s">
        <v>31</v>
      </c>
      <c r="G8186" s="270">
        <f>SUBTOTAL(9,G8178:G8185)</f>
        <v>0</v>
      </c>
    </row>
    <row r="8187" spans="1:7" ht="24" customHeight="1" x14ac:dyDescent="0.2">
      <c r="A8187" s="269"/>
      <c r="C8187" s="98" t="s">
        <v>605</v>
      </c>
      <c r="D8187" s="88"/>
      <c r="E8187" s="89"/>
      <c r="G8187" s="271"/>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8">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8">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8">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8">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8">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8">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8">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8">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8">
        <f t="shared" si="2460"/>
        <v>0</v>
      </c>
    </row>
    <row r="8197" spans="1:7" ht="24" customHeight="1" x14ac:dyDescent="0.2">
      <c r="A8197" s="272"/>
      <c r="B8197" s="88"/>
      <c r="D8197" s="88"/>
      <c r="E8197" s="89"/>
      <c r="F8197" s="255" t="s">
        <v>32</v>
      </c>
      <c r="G8197" s="270">
        <f>SUBTOTAL(9,G8188:G8196)</f>
        <v>0</v>
      </c>
    </row>
    <row r="8198" spans="1:7" ht="24" customHeight="1" x14ac:dyDescent="0.2">
      <c r="A8198" s="273"/>
      <c r="B8198" s="88"/>
      <c r="D8198" s="88"/>
      <c r="E8198" s="89"/>
      <c r="G8198" s="271"/>
    </row>
    <row r="8199" spans="1:7" ht="24" customHeight="1" x14ac:dyDescent="0.2">
      <c r="A8199" s="274" t="str">
        <f>B8157</f>
        <v>12.6.2.4</v>
      </c>
      <c r="B8199" s="275" t="str">
        <f>C8157</f>
        <v>Caño Acqua Fusion Ø40mm</v>
      </c>
      <c r="C8199" s="95"/>
      <c r="D8199" s="95" t="s">
        <v>33</v>
      </c>
      <c r="E8199" s="96"/>
      <c r="F8199" s="277" t="s">
        <v>34</v>
      </c>
      <c r="G8199" s="276">
        <f>SUBTOTAL(9,G8162:G8198)</f>
        <v>0</v>
      </c>
    </row>
    <row r="8201" spans="1:7" ht="24" customHeight="1" x14ac:dyDescent="0.2">
      <c r="A8201" s="256" t="s">
        <v>36</v>
      </c>
      <c r="B8201" s="257"/>
      <c r="C8201" s="257"/>
      <c r="D8201" s="257"/>
      <c r="E8201" s="257"/>
      <c r="F8201" s="257"/>
      <c r="G8201" s="258"/>
    </row>
    <row r="8202" spans="1:7" ht="24" customHeight="1" x14ac:dyDescent="0.2">
      <c r="A8202" s="259" t="s">
        <v>601</v>
      </c>
      <c r="B8202" s="84" t="str">
        <f>Comitente</f>
        <v>SUBSECRETARIA DE ARQUITECTURA</v>
      </c>
      <c r="C8202" s="80"/>
      <c r="D8202" s="85"/>
      <c r="E8202" s="85"/>
      <c r="F8202" s="86"/>
      <c r="G8202" s="260"/>
    </row>
    <row r="8203" spans="1:7" ht="24" customHeight="1" x14ac:dyDescent="0.2">
      <c r="A8203" s="259" t="s">
        <v>602</v>
      </c>
      <c r="B8203" s="84">
        <f>Contratista</f>
        <v>0</v>
      </c>
      <c r="C8203" s="81"/>
      <c r="D8203" s="81"/>
      <c r="E8203" s="81"/>
      <c r="F8203" s="87"/>
      <c r="G8203" s="261"/>
    </row>
    <row r="8204" spans="1:7" ht="24" customHeight="1" x14ac:dyDescent="0.2">
      <c r="A8204" s="259" t="s">
        <v>23</v>
      </c>
      <c r="B8204" s="84" t="str">
        <f>Obra</f>
        <v>Creacion Primaria Bº Cruce de los Andes</v>
      </c>
      <c r="C8204" s="81"/>
      <c r="D8204" s="81"/>
      <c r="E8204" s="81"/>
      <c r="F8204" s="87" t="s">
        <v>37</v>
      </c>
      <c r="G8204" s="262">
        <f>Fecha_Base</f>
        <v>0</v>
      </c>
    </row>
    <row r="8205" spans="1:7" ht="24" customHeight="1" x14ac:dyDescent="0.2">
      <c r="A8205" s="263" t="s">
        <v>600</v>
      </c>
      <c r="B8205" s="82" t="str">
        <f>Ubicación</f>
        <v>Pocito</v>
      </c>
      <c r="C8205" s="82"/>
      <c r="D8205" s="88"/>
      <c r="E8205" s="89"/>
      <c r="G8205" s="264"/>
    </row>
    <row r="8206" spans="1:7" ht="24" customHeight="1" x14ac:dyDescent="0.2">
      <c r="A8206" s="263" t="s">
        <v>38</v>
      </c>
      <c r="B8206" s="91">
        <f>IFERROR(VALUE(LEFT(B8207,FIND(".",B8207)-1)),"")</f>
        <v>12</v>
      </c>
      <c r="C8206" s="83" t="str">
        <f>IFERROR(VLOOKUP(B8206,Tabla_CyP,2,FALSE),"")</f>
        <v/>
      </c>
      <c r="E8206" s="89"/>
      <c r="G8206" s="264"/>
    </row>
    <row r="8207" spans="1:7" ht="24" customHeight="1" x14ac:dyDescent="0.2">
      <c r="A8207" s="263" t="s">
        <v>24</v>
      </c>
      <c r="B8207" s="92" t="str">
        <f>IFERROR(VLOOKUP(COUNTIF($A$1:A8207,"ANALISIS DE PRECIOS"),Tabla_NumeroItem,2,FALSE),"")</f>
        <v>12.6.2.5</v>
      </c>
      <c r="C8207" s="83" t="str">
        <f>IFERROR(VLOOKUP(B8207,Tabla_CyP,2,FALSE),"")</f>
        <v>Caño Acqua Fusion Ø 32mm</v>
      </c>
      <c r="D8207" s="88"/>
      <c r="E8207" s="89"/>
      <c r="F8207" s="87" t="s">
        <v>25</v>
      </c>
      <c r="G8207" s="265" t="str">
        <f>IFERROR(VLOOKUP(B8207,Tabla_CyP,4,FALSE),"")</f>
        <v>ml</v>
      </c>
    </row>
    <row r="8208" spans="1:7" ht="24" customHeight="1" x14ac:dyDescent="0.2">
      <c r="A8208" s="263"/>
      <c r="B8208" s="82"/>
      <c r="D8208" s="88"/>
      <c r="E8208" s="89"/>
      <c r="G8208" s="264"/>
    </row>
    <row r="8209" spans="1:123" ht="24" customHeight="1" x14ac:dyDescent="0.2">
      <c r="A8209" s="450" t="s">
        <v>506</v>
      </c>
      <c r="B8209" s="451"/>
      <c r="C8209" s="448" t="s">
        <v>0</v>
      </c>
      <c r="D8209" s="448" t="s">
        <v>26</v>
      </c>
      <c r="E8209" s="446" t="s">
        <v>27</v>
      </c>
      <c r="F8209" s="444" t="s">
        <v>28</v>
      </c>
      <c r="G8209" s="444" t="s">
        <v>29</v>
      </c>
    </row>
    <row r="8210" spans="1:123" s="88" customFormat="1" ht="24" customHeight="1" x14ac:dyDescent="0.2">
      <c r="A8210" s="93" t="s">
        <v>507</v>
      </c>
      <c r="B8210" s="93" t="s">
        <v>508</v>
      </c>
      <c r="C8210" s="449"/>
      <c r="D8210" s="449"/>
      <c r="E8210" s="447"/>
      <c r="F8210" s="445"/>
      <c r="G8210" s="445"/>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6"/>
      <c r="B8211" s="94"/>
      <c r="C8211" s="132" t="s">
        <v>603</v>
      </c>
      <c r="D8211" s="95"/>
      <c r="E8211" s="96"/>
      <c r="F8211" s="97"/>
      <c r="G8211" s="267"/>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8">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8">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8">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8">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8">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8">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8">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8">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8">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8">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8">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8">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8">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8">
        <f t="shared" si="2465"/>
        <v>0</v>
      </c>
    </row>
    <row r="8226" spans="1:7" ht="24" customHeight="1" x14ac:dyDescent="0.2">
      <c r="A8226" s="269"/>
      <c r="D8226" s="88"/>
      <c r="E8226" s="89"/>
      <c r="F8226" s="255" t="s">
        <v>30</v>
      </c>
      <c r="G8226" s="270">
        <f>SUBTOTAL(9,G8212:G8225)</f>
        <v>0</v>
      </c>
    </row>
    <row r="8227" spans="1:7" ht="24" customHeight="1" x14ac:dyDescent="0.2">
      <c r="A8227" s="269"/>
      <c r="C8227" s="98" t="s">
        <v>604</v>
      </c>
      <c r="D8227" s="88"/>
      <c r="E8227" s="89"/>
      <c r="G8227" s="271"/>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8">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8">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8">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8">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8">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8">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8">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8">
        <f t="shared" si="2470"/>
        <v>0</v>
      </c>
    </row>
    <row r="8236" spans="1:7" ht="24" customHeight="1" x14ac:dyDescent="0.2">
      <c r="A8236" s="269"/>
      <c r="D8236" s="88"/>
      <c r="E8236" s="89"/>
      <c r="F8236" s="255" t="s">
        <v>31</v>
      </c>
      <c r="G8236" s="270">
        <f>SUBTOTAL(9,G8228:G8235)</f>
        <v>0</v>
      </c>
    </row>
    <row r="8237" spans="1:7" ht="24" customHeight="1" x14ac:dyDescent="0.2">
      <c r="A8237" s="269"/>
      <c r="C8237" s="98" t="s">
        <v>605</v>
      </c>
      <c r="D8237" s="88"/>
      <c r="E8237" s="89"/>
      <c r="G8237" s="271"/>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8">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8">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8">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8">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8">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8">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8">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8">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8">
        <f t="shared" si="2475"/>
        <v>0</v>
      </c>
    </row>
    <row r="8247" spans="1:7" ht="24" customHeight="1" x14ac:dyDescent="0.2">
      <c r="A8247" s="272"/>
      <c r="B8247" s="88"/>
      <c r="D8247" s="88"/>
      <c r="E8247" s="89"/>
      <c r="F8247" s="255" t="s">
        <v>32</v>
      </c>
      <c r="G8247" s="270">
        <f>SUBTOTAL(9,G8238:G8246)</f>
        <v>0</v>
      </c>
    </row>
    <row r="8248" spans="1:7" ht="24" customHeight="1" x14ac:dyDescent="0.2">
      <c r="A8248" s="273"/>
      <c r="B8248" s="88"/>
      <c r="D8248" s="88"/>
      <c r="E8248" s="89"/>
      <c r="G8248" s="271"/>
    </row>
    <row r="8249" spans="1:7" ht="24" customHeight="1" x14ac:dyDescent="0.2">
      <c r="A8249" s="274" t="str">
        <f>B8207</f>
        <v>12.6.2.5</v>
      </c>
      <c r="B8249" s="275" t="str">
        <f>C8207</f>
        <v>Caño Acqua Fusion Ø 32mm</v>
      </c>
      <c r="C8249" s="95"/>
      <c r="D8249" s="95" t="s">
        <v>33</v>
      </c>
      <c r="E8249" s="96"/>
      <c r="F8249" s="277" t="s">
        <v>34</v>
      </c>
      <c r="G8249" s="276">
        <f>SUBTOTAL(9,G8212:G8248)</f>
        <v>0</v>
      </c>
    </row>
    <row r="8251" spans="1:7" ht="24" customHeight="1" x14ac:dyDescent="0.2">
      <c r="A8251" s="256" t="s">
        <v>36</v>
      </c>
      <c r="B8251" s="257"/>
      <c r="C8251" s="257"/>
      <c r="D8251" s="257"/>
      <c r="E8251" s="257"/>
      <c r="F8251" s="257"/>
      <c r="G8251" s="258"/>
    </row>
    <row r="8252" spans="1:7" ht="24" customHeight="1" x14ac:dyDescent="0.2">
      <c r="A8252" s="259" t="s">
        <v>601</v>
      </c>
      <c r="B8252" s="84" t="str">
        <f>Comitente</f>
        <v>SUBSECRETARIA DE ARQUITECTURA</v>
      </c>
      <c r="C8252" s="80"/>
      <c r="D8252" s="85"/>
      <c r="E8252" s="85"/>
      <c r="F8252" s="86"/>
      <c r="G8252" s="260"/>
    </row>
    <row r="8253" spans="1:7" ht="24" customHeight="1" x14ac:dyDescent="0.2">
      <c r="A8253" s="259" t="s">
        <v>602</v>
      </c>
      <c r="B8253" s="84">
        <f>Contratista</f>
        <v>0</v>
      </c>
      <c r="C8253" s="81"/>
      <c r="D8253" s="81"/>
      <c r="E8253" s="81"/>
      <c r="F8253" s="87"/>
      <c r="G8253" s="261"/>
    </row>
    <row r="8254" spans="1:7" ht="24" customHeight="1" x14ac:dyDescent="0.2">
      <c r="A8254" s="259" t="s">
        <v>23</v>
      </c>
      <c r="B8254" s="84" t="str">
        <f>Obra</f>
        <v>Creacion Primaria Bº Cruce de los Andes</v>
      </c>
      <c r="C8254" s="81"/>
      <c r="D8254" s="81"/>
      <c r="E8254" s="81"/>
      <c r="F8254" s="87" t="s">
        <v>37</v>
      </c>
      <c r="G8254" s="262">
        <f>Fecha_Base</f>
        <v>0</v>
      </c>
    </row>
    <row r="8255" spans="1:7" ht="24" customHeight="1" x14ac:dyDescent="0.2">
      <c r="A8255" s="263" t="s">
        <v>600</v>
      </c>
      <c r="B8255" s="82" t="str">
        <f>Ubicación</f>
        <v>Pocito</v>
      </c>
      <c r="C8255" s="82"/>
      <c r="D8255" s="88"/>
      <c r="E8255" s="89"/>
      <c r="G8255" s="264"/>
    </row>
    <row r="8256" spans="1:7" ht="24" customHeight="1" x14ac:dyDescent="0.2">
      <c r="A8256" s="263" t="s">
        <v>38</v>
      </c>
      <c r="B8256" s="91">
        <f>IFERROR(VALUE(LEFT(B8257,FIND(".",B8257)-1)),"")</f>
        <v>12</v>
      </c>
      <c r="C8256" s="83" t="str">
        <f>IFERROR(VLOOKUP(B8256,Tabla_CyP,2,FALSE),"")</f>
        <v/>
      </c>
      <c r="E8256" s="89"/>
      <c r="G8256" s="264"/>
    </row>
    <row r="8257" spans="1:123" ht="24" customHeight="1" x14ac:dyDescent="0.2">
      <c r="A8257" s="263" t="s">
        <v>24</v>
      </c>
      <c r="B8257" s="92" t="str">
        <f>IFERROR(VLOOKUP(COUNTIF($A$1:A8257,"ANALISIS DE PRECIOS"),Tabla_NumeroItem,2,FALSE),"")</f>
        <v>12.6.2.6</v>
      </c>
      <c r="C8257" s="83" t="str">
        <f>IFERROR(VLOOKUP(B8257,Tabla_CyP,2,FALSE),"")</f>
        <v>Caño Acqua Fusion Ø 25mm</v>
      </c>
      <c r="D8257" s="88"/>
      <c r="E8257" s="89"/>
      <c r="F8257" s="87" t="s">
        <v>25</v>
      </c>
      <c r="G8257" s="265" t="str">
        <f>IFERROR(VLOOKUP(B8257,Tabla_CyP,4,FALSE),"")</f>
        <v>ml</v>
      </c>
    </row>
    <row r="8258" spans="1:123" ht="24" customHeight="1" x14ac:dyDescent="0.2">
      <c r="A8258" s="263"/>
      <c r="B8258" s="82"/>
      <c r="D8258" s="88"/>
      <c r="E8258" s="89"/>
      <c r="G8258" s="264"/>
    </row>
    <row r="8259" spans="1:123" ht="24" customHeight="1" x14ac:dyDescent="0.2">
      <c r="A8259" s="450" t="s">
        <v>506</v>
      </c>
      <c r="B8259" s="451"/>
      <c r="C8259" s="448" t="s">
        <v>0</v>
      </c>
      <c r="D8259" s="448" t="s">
        <v>26</v>
      </c>
      <c r="E8259" s="446" t="s">
        <v>27</v>
      </c>
      <c r="F8259" s="444" t="s">
        <v>28</v>
      </c>
      <c r="G8259" s="444" t="s">
        <v>29</v>
      </c>
    </row>
    <row r="8260" spans="1:123" s="88" customFormat="1" ht="24" customHeight="1" x14ac:dyDescent="0.2">
      <c r="A8260" s="93" t="s">
        <v>507</v>
      </c>
      <c r="B8260" s="93" t="s">
        <v>508</v>
      </c>
      <c r="C8260" s="449"/>
      <c r="D8260" s="449"/>
      <c r="E8260" s="447"/>
      <c r="F8260" s="445"/>
      <c r="G8260" s="445"/>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6"/>
      <c r="B8261" s="94"/>
      <c r="C8261" s="132" t="s">
        <v>603</v>
      </c>
      <c r="D8261" s="95"/>
      <c r="E8261" s="96"/>
      <c r="F8261" s="97"/>
      <c r="G8261" s="267"/>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8">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8">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8">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8">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8">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8">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8">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8">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8">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8">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8">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8">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8">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8">
        <f t="shared" si="2480"/>
        <v>0</v>
      </c>
    </row>
    <row r="8276" spans="1:7" ht="24" customHeight="1" x14ac:dyDescent="0.2">
      <c r="A8276" s="269"/>
      <c r="D8276" s="88"/>
      <c r="E8276" s="89"/>
      <c r="F8276" s="255" t="s">
        <v>30</v>
      </c>
      <c r="G8276" s="270">
        <f>SUBTOTAL(9,G8262:G8275)</f>
        <v>0</v>
      </c>
    </row>
    <row r="8277" spans="1:7" ht="24" customHeight="1" x14ac:dyDescent="0.2">
      <c r="A8277" s="269"/>
      <c r="C8277" s="98" t="s">
        <v>604</v>
      </c>
      <c r="D8277" s="88"/>
      <c r="E8277" s="89"/>
      <c r="G8277" s="271"/>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8">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8">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8">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8">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8">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8">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8">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8">
        <f t="shared" si="2485"/>
        <v>0</v>
      </c>
    </row>
    <row r="8286" spans="1:7" ht="24" customHeight="1" x14ac:dyDescent="0.2">
      <c r="A8286" s="269"/>
      <c r="D8286" s="88"/>
      <c r="E8286" s="89"/>
      <c r="F8286" s="255" t="s">
        <v>31</v>
      </c>
      <c r="G8286" s="270">
        <f>SUBTOTAL(9,G8278:G8285)</f>
        <v>0</v>
      </c>
    </row>
    <row r="8287" spans="1:7" ht="24" customHeight="1" x14ac:dyDescent="0.2">
      <c r="A8287" s="269"/>
      <c r="C8287" s="98" t="s">
        <v>605</v>
      </c>
      <c r="D8287" s="88"/>
      <c r="E8287" s="89"/>
      <c r="G8287" s="271"/>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8">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8">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8">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8">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8">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8">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8">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8">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8">
        <f t="shared" si="2490"/>
        <v>0</v>
      </c>
    </row>
    <row r="8297" spans="1:7" ht="24" customHeight="1" x14ac:dyDescent="0.2">
      <c r="A8297" s="272"/>
      <c r="B8297" s="88"/>
      <c r="D8297" s="88"/>
      <c r="E8297" s="89"/>
      <c r="F8297" s="255" t="s">
        <v>32</v>
      </c>
      <c r="G8297" s="270">
        <f>SUBTOTAL(9,G8288:G8296)</f>
        <v>0</v>
      </c>
    </row>
    <row r="8298" spans="1:7" ht="24" customHeight="1" x14ac:dyDescent="0.2">
      <c r="A8298" s="273"/>
      <c r="B8298" s="88"/>
      <c r="D8298" s="88"/>
      <c r="E8298" s="89"/>
      <c r="G8298" s="271"/>
    </row>
    <row r="8299" spans="1:7" ht="24" customHeight="1" x14ac:dyDescent="0.2">
      <c r="A8299" s="274" t="str">
        <f>B8257</f>
        <v>12.6.2.6</v>
      </c>
      <c r="B8299" s="275" t="str">
        <f>C8257</f>
        <v>Caño Acqua Fusion Ø 25mm</v>
      </c>
      <c r="C8299" s="95"/>
      <c r="D8299" s="95" t="s">
        <v>33</v>
      </c>
      <c r="E8299" s="96"/>
      <c r="F8299" s="277" t="s">
        <v>34</v>
      </c>
      <c r="G8299" s="276">
        <f>SUBTOTAL(9,G8262:G8298)</f>
        <v>0</v>
      </c>
    </row>
    <row r="8301" spans="1:7" ht="24" customHeight="1" x14ac:dyDescent="0.2">
      <c r="A8301" s="256" t="s">
        <v>36</v>
      </c>
      <c r="B8301" s="257"/>
      <c r="C8301" s="257"/>
      <c r="D8301" s="257"/>
      <c r="E8301" s="257"/>
      <c r="F8301" s="257"/>
      <c r="G8301" s="258"/>
    </row>
    <row r="8302" spans="1:7" ht="24" customHeight="1" x14ac:dyDescent="0.2">
      <c r="A8302" s="259" t="s">
        <v>601</v>
      </c>
      <c r="B8302" s="84" t="str">
        <f>Comitente</f>
        <v>SUBSECRETARIA DE ARQUITECTURA</v>
      </c>
      <c r="C8302" s="80"/>
      <c r="D8302" s="85"/>
      <c r="E8302" s="85"/>
      <c r="F8302" s="86"/>
      <c r="G8302" s="260"/>
    </row>
    <row r="8303" spans="1:7" ht="24" customHeight="1" x14ac:dyDescent="0.2">
      <c r="A8303" s="259" t="s">
        <v>602</v>
      </c>
      <c r="B8303" s="84">
        <f>Contratista</f>
        <v>0</v>
      </c>
      <c r="C8303" s="81"/>
      <c r="D8303" s="81"/>
      <c r="E8303" s="81"/>
      <c r="F8303" s="87"/>
      <c r="G8303" s="261"/>
    </row>
    <row r="8304" spans="1:7" ht="24" customHeight="1" x14ac:dyDescent="0.2">
      <c r="A8304" s="259" t="s">
        <v>23</v>
      </c>
      <c r="B8304" s="84" t="str">
        <f>Obra</f>
        <v>Creacion Primaria Bº Cruce de los Andes</v>
      </c>
      <c r="C8304" s="81"/>
      <c r="D8304" s="81"/>
      <c r="E8304" s="81"/>
      <c r="F8304" s="87" t="s">
        <v>37</v>
      </c>
      <c r="G8304" s="262">
        <f>Fecha_Base</f>
        <v>0</v>
      </c>
    </row>
    <row r="8305" spans="1:123" ht="24" customHeight="1" x14ac:dyDescent="0.2">
      <c r="A8305" s="263" t="s">
        <v>600</v>
      </c>
      <c r="B8305" s="82" t="str">
        <f>Ubicación</f>
        <v>Pocito</v>
      </c>
      <c r="C8305" s="82"/>
      <c r="D8305" s="88"/>
      <c r="E8305" s="89"/>
      <c r="G8305" s="264"/>
    </row>
    <row r="8306" spans="1:123" ht="24" customHeight="1" x14ac:dyDescent="0.2">
      <c r="A8306" s="263" t="s">
        <v>38</v>
      </c>
      <c r="B8306" s="91">
        <f>IFERROR(VALUE(LEFT(B8307,FIND(".",B8307)-1)),"")</f>
        <v>12</v>
      </c>
      <c r="C8306" s="83" t="str">
        <f>IFERROR(VLOOKUP(B8306,Tabla_CyP,2,FALSE),"")</f>
        <v/>
      </c>
      <c r="E8306" s="89"/>
      <c r="G8306" s="264"/>
    </row>
    <row r="8307" spans="1:123" ht="24" customHeight="1" x14ac:dyDescent="0.2">
      <c r="A8307" s="263" t="s">
        <v>24</v>
      </c>
      <c r="B8307" s="92" t="str">
        <f>IFERROR(VLOOKUP(COUNTIF($A$1:A8307,"ANALISIS DE PRECIOS"),Tabla_NumeroItem,2,FALSE),"")</f>
        <v>12.6.2.7</v>
      </c>
      <c r="C8307" s="83" t="str">
        <f>IFERROR(VLOOKUP(B8307,Tabla_CyP,2,FALSE),"")</f>
        <v>Caño AcquaØ 20mm</v>
      </c>
      <c r="D8307" s="88"/>
      <c r="E8307" s="89"/>
      <c r="F8307" s="87" t="s">
        <v>25</v>
      </c>
      <c r="G8307" s="265" t="str">
        <f>IFERROR(VLOOKUP(B8307,Tabla_CyP,4,FALSE),"")</f>
        <v>ml</v>
      </c>
    </row>
    <row r="8308" spans="1:123" ht="24" customHeight="1" x14ac:dyDescent="0.2">
      <c r="A8308" s="263"/>
      <c r="B8308" s="82"/>
      <c r="D8308" s="88"/>
      <c r="E8308" s="89"/>
      <c r="G8308" s="264"/>
    </row>
    <row r="8309" spans="1:123" ht="24" customHeight="1" x14ac:dyDescent="0.2">
      <c r="A8309" s="450" t="s">
        <v>506</v>
      </c>
      <c r="B8309" s="451"/>
      <c r="C8309" s="448" t="s">
        <v>0</v>
      </c>
      <c r="D8309" s="448" t="s">
        <v>26</v>
      </c>
      <c r="E8309" s="446" t="s">
        <v>27</v>
      </c>
      <c r="F8309" s="444" t="s">
        <v>28</v>
      </c>
      <c r="G8309" s="444" t="s">
        <v>29</v>
      </c>
    </row>
    <row r="8310" spans="1:123" s="88" customFormat="1" ht="24" customHeight="1" x14ac:dyDescent="0.2">
      <c r="A8310" s="93" t="s">
        <v>507</v>
      </c>
      <c r="B8310" s="93" t="s">
        <v>508</v>
      </c>
      <c r="C8310" s="449"/>
      <c r="D8310" s="449"/>
      <c r="E8310" s="447"/>
      <c r="F8310" s="445"/>
      <c r="G8310" s="445"/>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6"/>
      <c r="B8311" s="94"/>
      <c r="C8311" s="132" t="s">
        <v>603</v>
      </c>
      <c r="D8311" s="95"/>
      <c r="E8311" s="96"/>
      <c r="F8311" s="97"/>
      <c r="G8311" s="267"/>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8">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8">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8">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8">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8">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8">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8">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8">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8">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8">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8">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8">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8">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8">
        <f t="shared" si="2495"/>
        <v>0</v>
      </c>
    </row>
    <row r="8326" spans="1:7" ht="24" customHeight="1" x14ac:dyDescent="0.2">
      <c r="A8326" s="269"/>
      <c r="D8326" s="88"/>
      <c r="E8326" s="89"/>
      <c r="F8326" s="255" t="s">
        <v>30</v>
      </c>
      <c r="G8326" s="270">
        <f>SUBTOTAL(9,G8312:G8325)</f>
        <v>0</v>
      </c>
    </row>
    <row r="8327" spans="1:7" ht="24" customHeight="1" x14ac:dyDescent="0.2">
      <c r="A8327" s="269"/>
      <c r="C8327" s="98" t="s">
        <v>604</v>
      </c>
      <c r="D8327" s="88"/>
      <c r="E8327" s="89"/>
      <c r="G8327" s="271"/>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8">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8">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8">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8">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8">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8">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8">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8">
        <f t="shared" si="2500"/>
        <v>0</v>
      </c>
    </row>
    <row r="8336" spans="1:7" ht="24" customHeight="1" x14ac:dyDescent="0.2">
      <c r="A8336" s="269"/>
      <c r="D8336" s="88"/>
      <c r="E8336" s="89"/>
      <c r="F8336" s="255" t="s">
        <v>31</v>
      </c>
      <c r="G8336" s="270">
        <f>SUBTOTAL(9,G8328:G8335)</f>
        <v>0</v>
      </c>
    </row>
    <row r="8337" spans="1:7" ht="24" customHeight="1" x14ac:dyDescent="0.2">
      <c r="A8337" s="269"/>
      <c r="C8337" s="98" t="s">
        <v>605</v>
      </c>
      <c r="D8337" s="88"/>
      <c r="E8337" s="89"/>
      <c r="G8337" s="271"/>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8">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8">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8">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8">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8">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8">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8">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8">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8">
        <f t="shared" si="2505"/>
        <v>0</v>
      </c>
    </row>
    <row r="8347" spans="1:7" ht="24" customHeight="1" x14ac:dyDescent="0.2">
      <c r="A8347" s="272"/>
      <c r="B8347" s="88"/>
      <c r="D8347" s="88"/>
      <c r="E8347" s="89"/>
      <c r="F8347" s="255" t="s">
        <v>32</v>
      </c>
      <c r="G8347" s="270">
        <f>SUBTOTAL(9,G8338:G8346)</f>
        <v>0</v>
      </c>
    </row>
    <row r="8348" spans="1:7" ht="24" customHeight="1" x14ac:dyDescent="0.2">
      <c r="A8348" s="273"/>
      <c r="B8348" s="88"/>
      <c r="D8348" s="88"/>
      <c r="E8348" s="89"/>
      <c r="G8348" s="271"/>
    </row>
    <row r="8349" spans="1:7" ht="24" customHeight="1" x14ac:dyDescent="0.2">
      <c r="A8349" s="274" t="str">
        <f>B8307</f>
        <v>12.6.2.7</v>
      </c>
      <c r="B8349" s="275" t="str">
        <f>C8307</f>
        <v>Caño AcquaØ 20mm</v>
      </c>
      <c r="C8349" s="95"/>
      <c r="D8349" s="95" t="s">
        <v>33</v>
      </c>
      <c r="E8349" s="96"/>
      <c r="F8349" s="277" t="s">
        <v>34</v>
      </c>
      <c r="G8349" s="276">
        <f>SUBTOTAL(9,G8312:G8348)</f>
        <v>0</v>
      </c>
    </row>
    <row r="8351" spans="1:7" ht="24" customHeight="1" x14ac:dyDescent="0.2">
      <c r="A8351" s="256" t="s">
        <v>36</v>
      </c>
      <c r="B8351" s="257"/>
      <c r="C8351" s="257"/>
      <c r="D8351" s="257"/>
      <c r="E8351" s="257"/>
      <c r="F8351" s="257"/>
      <c r="G8351" s="258"/>
    </row>
    <row r="8352" spans="1:7" ht="24" customHeight="1" x14ac:dyDescent="0.2">
      <c r="A8352" s="259" t="s">
        <v>601</v>
      </c>
      <c r="B8352" s="84" t="str">
        <f>Comitente</f>
        <v>SUBSECRETARIA DE ARQUITECTURA</v>
      </c>
      <c r="C8352" s="80"/>
      <c r="D8352" s="85"/>
      <c r="E8352" s="85"/>
      <c r="F8352" s="86"/>
      <c r="G8352" s="260"/>
    </row>
    <row r="8353" spans="1:123" ht="24" customHeight="1" x14ac:dyDescent="0.2">
      <c r="A8353" s="259" t="s">
        <v>602</v>
      </c>
      <c r="B8353" s="84">
        <f>Contratista</f>
        <v>0</v>
      </c>
      <c r="C8353" s="81"/>
      <c r="D8353" s="81"/>
      <c r="E8353" s="81"/>
      <c r="F8353" s="87"/>
      <c r="G8353" s="261"/>
    </row>
    <row r="8354" spans="1:123" ht="24" customHeight="1" x14ac:dyDescent="0.2">
      <c r="A8354" s="259" t="s">
        <v>23</v>
      </c>
      <c r="B8354" s="84" t="str">
        <f>Obra</f>
        <v>Creacion Primaria Bº Cruce de los Andes</v>
      </c>
      <c r="C8354" s="81"/>
      <c r="D8354" s="81"/>
      <c r="E8354" s="81"/>
      <c r="F8354" s="87" t="s">
        <v>37</v>
      </c>
      <c r="G8354" s="262">
        <f>Fecha_Base</f>
        <v>0</v>
      </c>
    </row>
    <row r="8355" spans="1:123" ht="24" customHeight="1" x14ac:dyDescent="0.2">
      <c r="A8355" s="263" t="s">
        <v>600</v>
      </c>
      <c r="B8355" s="82" t="str">
        <f>Ubicación</f>
        <v>Pocito</v>
      </c>
      <c r="C8355" s="82"/>
      <c r="D8355" s="88"/>
      <c r="E8355" s="89"/>
      <c r="G8355" s="264"/>
    </row>
    <row r="8356" spans="1:123" ht="24" customHeight="1" x14ac:dyDescent="0.2">
      <c r="A8356" s="263" t="s">
        <v>38</v>
      </c>
      <c r="B8356" s="91">
        <f>IFERROR(VALUE(LEFT(B8357,FIND(".",B8357)-1)),"")</f>
        <v>12</v>
      </c>
      <c r="C8356" s="83" t="str">
        <f>IFERROR(VLOOKUP(B8356,Tabla_CyP,2,FALSE),"")</f>
        <v/>
      </c>
      <c r="E8356" s="89"/>
      <c r="G8356" s="264"/>
    </row>
    <row r="8357" spans="1:123" ht="24" customHeight="1" x14ac:dyDescent="0.2">
      <c r="A8357" s="263" t="s">
        <v>24</v>
      </c>
      <c r="B8357" s="92" t="str">
        <f>IFERROR(VLOOKUP(COUNTIF($A$1:A8357,"ANALISIS DE PRECIOS"),Tabla_NumeroItem,2,FALSE),"")</f>
        <v>12.6.2.8</v>
      </c>
      <c r="C8357" s="83" t="str">
        <f>IFERROR(VLOOKUP(B8357,Tabla_CyP,2,FALSE),"")</f>
        <v>Varios</v>
      </c>
      <c r="D8357" s="88"/>
      <c r="E8357" s="89"/>
      <c r="F8357" s="87" t="s">
        <v>25</v>
      </c>
      <c r="G8357" s="265" t="str">
        <f>IFERROR(VLOOKUP(B8357,Tabla_CyP,4,FALSE),"")</f>
        <v>gl</v>
      </c>
    </row>
    <row r="8358" spans="1:123" ht="24" customHeight="1" x14ac:dyDescent="0.2">
      <c r="A8358" s="263"/>
      <c r="B8358" s="82"/>
      <c r="D8358" s="88"/>
      <c r="E8358" s="89"/>
      <c r="G8358" s="264"/>
    </row>
    <row r="8359" spans="1:123" ht="24" customHeight="1" x14ac:dyDescent="0.2">
      <c r="A8359" s="450" t="s">
        <v>506</v>
      </c>
      <c r="B8359" s="451"/>
      <c r="C8359" s="448" t="s">
        <v>0</v>
      </c>
      <c r="D8359" s="448" t="s">
        <v>26</v>
      </c>
      <c r="E8359" s="446" t="s">
        <v>27</v>
      </c>
      <c r="F8359" s="444" t="s">
        <v>28</v>
      </c>
      <c r="G8359" s="444" t="s">
        <v>29</v>
      </c>
    </row>
    <row r="8360" spans="1:123" s="88" customFormat="1" ht="24" customHeight="1" x14ac:dyDescent="0.2">
      <c r="A8360" s="93" t="s">
        <v>507</v>
      </c>
      <c r="B8360" s="93" t="s">
        <v>508</v>
      </c>
      <c r="C8360" s="449"/>
      <c r="D8360" s="449"/>
      <c r="E8360" s="447"/>
      <c r="F8360" s="445"/>
      <c r="G8360" s="445"/>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6"/>
      <c r="B8361" s="94"/>
      <c r="C8361" s="132" t="s">
        <v>603</v>
      </c>
      <c r="D8361" s="95"/>
      <c r="E8361" s="96"/>
      <c r="F8361" s="97"/>
      <c r="G8361" s="267"/>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8">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8">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8">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8">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8">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8">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8">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8">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8">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8">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8">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8">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8">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8">
        <f t="shared" si="2510"/>
        <v>0</v>
      </c>
    </row>
    <row r="8376" spans="1:7" ht="24" customHeight="1" x14ac:dyDescent="0.2">
      <c r="A8376" s="269"/>
      <c r="D8376" s="88"/>
      <c r="E8376" s="89"/>
      <c r="F8376" s="255" t="s">
        <v>30</v>
      </c>
      <c r="G8376" s="270">
        <f>SUBTOTAL(9,G8362:G8375)</f>
        <v>0</v>
      </c>
    </row>
    <row r="8377" spans="1:7" ht="24" customHeight="1" x14ac:dyDescent="0.2">
      <c r="A8377" s="269"/>
      <c r="C8377" s="98" t="s">
        <v>604</v>
      </c>
      <c r="D8377" s="88"/>
      <c r="E8377" s="89"/>
      <c r="G8377" s="271"/>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8">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8">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8">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8">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8">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8">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8">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8">
        <f t="shared" si="2515"/>
        <v>0</v>
      </c>
    </row>
    <row r="8386" spans="1:7" ht="24" customHeight="1" x14ac:dyDescent="0.2">
      <c r="A8386" s="269"/>
      <c r="D8386" s="88"/>
      <c r="E8386" s="89"/>
      <c r="F8386" s="255" t="s">
        <v>31</v>
      </c>
      <c r="G8386" s="270">
        <f>SUBTOTAL(9,G8378:G8385)</f>
        <v>0</v>
      </c>
    </row>
    <row r="8387" spans="1:7" ht="24" customHeight="1" x14ac:dyDescent="0.2">
      <c r="A8387" s="269"/>
      <c r="C8387" s="98" t="s">
        <v>605</v>
      </c>
      <c r="D8387" s="88"/>
      <c r="E8387" s="89"/>
      <c r="G8387" s="271"/>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8">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8">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8">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8">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8">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8">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8">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8">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8">
        <f t="shared" si="2520"/>
        <v>0</v>
      </c>
    </row>
    <row r="8397" spans="1:7" ht="24" customHeight="1" x14ac:dyDescent="0.2">
      <c r="A8397" s="272"/>
      <c r="B8397" s="88"/>
      <c r="D8397" s="88"/>
      <c r="E8397" s="89"/>
      <c r="F8397" s="255" t="s">
        <v>32</v>
      </c>
      <c r="G8397" s="270">
        <f>SUBTOTAL(9,G8388:G8396)</f>
        <v>0</v>
      </c>
    </row>
    <row r="8398" spans="1:7" ht="24" customHeight="1" x14ac:dyDescent="0.2">
      <c r="A8398" s="273"/>
      <c r="B8398" s="88"/>
      <c r="D8398" s="88"/>
      <c r="E8398" s="89"/>
      <c r="G8398" s="271"/>
    </row>
    <row r="8399" spans="1:7" ht="24" customHeight="1" x14ac:dyDescent="0.2">
      <c r="A8399" s="274" t="str">
        <f>B8357</f>
        <v>12.6.2.8</v>
      </c>
      <c r="B8399" s="275" t="str">
        <f>C8357</f>
        <v>Varios</v>
      </c>
      <c r="C8399" s="95"/>
      <c r="D8399" s="95" t="s">
        <v>33</v>
      </c>
      <c r="E8399" s="96"/>
      <c r="F8399" s="277" t="s">
        <v>34</v>
      </c>
      <c r="G8399" s="276">
        <f>SUBTOTAL(9,G8362:G8398)</f>
        <v>0</v>
      </c>
    </row>
    <row r="8401" spans="1:123" ht="24" customHeight="1" x14ac:dyDescent="0.2">
      <c r="A8401" s="256" t="s">
        <v>36</v>
      </c>
      <c r="B8401" s="257"/>
      <c r="C8401" s="257"/>
      <c r="D8401" s="257"/>
      <c r="E8401" s="257"/>
      <c r="F8401" s="257"/>
      <c r="G8401" s="258"/>
    </row>
    <row r="8402" spans="1:123" ht="24" customHeight="1" x14ac:dyDescent="0.2">
      <c r="A8402" s="259" t="s">
        <v>601</v>
      </c>
      <c r="B8402" s="84" t="str">
        <f>Comitente</f>
        <v>SUBSECRETARIA DE ARQUITECTURA</v>
      </c>
      <c r="C8402" s="80"/>
      <c r="D8402" s="85"/>
      <c r="E8402" s="85"/>
      <c r="F8402" s="86"/>
      <c r="G8402" s="260"/>
    </row>
    <row r="8403" spans="1:123" ht="24" customHeight="1" x14ac:dyDescent="0.2">
      <c r="A8403" s="259" t="s">
        <v>602</v>
      </c>
      <c r="B8403" s="84">
        <f>Contratista</f>
        <v>0</v>
      </c>
      <c r="C8403" s="81"/>
      <c r="D8403" s="81"/>
      <c r="E8403" s="81"/>
      <c r="F8403" s="87"/>
      <c r="G8403" s="261"/>
    </row>
    <row r="8404" spans="1:123" ht="24" customHeight="1" x14ac:dyDescent="0.2">
      <c r="A8404" s="259" t="s">
        <v>23</v>
      </c>
      <c r="B8404" s="84" t="str">
        <f>Obra</f>
        <v>Creacion Primaria Bº Cruce de los Andes</v>
      </c>
      <c r="C8404" s="81"/>
      <c r="D8404" s="81"/>
      <c r="E8404" s="81"/>
      <c r="F8404" s="87" t="s">
        <v>37</v>
      </c>
      <c r="G8404" s="262">
        <f>Fecha_Base</f>
        <v>0</v>
      </c>
    </row>
    <row r="8405" spans="1:123" ht="24" customHeight="1" x14ac:dyDescent="0.2">
      <c r="A8405" s="263" t="s">
        <v>600</v>
      </c>
      <c r="B8405" s="82" t="str">
        <f>Ubicación</f>
        <v>Pocito</v>
      </c>
      <c r="C8405" s="82"/>
      <c r="D8405" s="88"/>
      <c r="E8405" s="89"/>
      <c r="G8405" s="264"/>
    </row>
    <row r="8406" spans="1:123" ht="24" customHeight="1" x14ac:dyDescent="0.2">
      <c r="A8406" s="263" t="s">
        <v>38</v>
      </c>
      <c r="B8406" s="91">
        <f>IFERROR(VALUE(LEFT(B8407,FIND(".",B8407)-1)),"")</f>
        <v>12</v>
      </c>
      <c r="C8406" s="83" t="str">
        <f>IFERROR(VLOOKUP(B8406,Tabla_CyP,2,FALSE),"")</f>
        <v/>
      </c>
      <c r="E8406" s="89"/>
      <c r="G8406" s="264"/>
    </row>
    <row r="8407" spans="1:123" ht="24" customHeight="1" x14ac:dyDescent="0.2">
      <c r="A8407" s="263" t="s">
        <v>24</v>
      </c>
      <c r="B8407" s="92" t="str">
        <f>IFERROR(VLOOKUP(COUNTIF($A$1:A8407,"ANALISIS DE PRECIOS"),Tabla_NumeroItem,2,FALSE),"")</f>
        <v>12.6.3</v>
      </c>
      <c r="C8407" s="83" t="str">
        <f>IFERROR(VLOOKUP(B8407,Tabla_CyP,2,FALSE),"")</f>
        <v>Revestimientos de cañerías</v>
      </c>
      <c r="D8407" s="88"/>
      <c r="E8407" s="89"/>
      <c r="F8407" s="87" t="s">
        <v>25</v>
      </c>
      <c r="G8407" s="265" t="str">
        <f>IFERROR(VLOOKUP(B8407,Tabla_CyP,4,FALSE),"")</f>
        <v>ml</v>
      </c>
    </row>
    <row r="8408" spans="1:123" ht="24" customHeight="1" x14ac:dyDescent="0.2">
      <c r="A8408" s="263"/>
      <c r="B8408" s="82"/>
      <c r="D8408" s="88"/>
      <c r="E8408" s="89"/>
      <c r="G8408" s="264"/>
    </row>
    <row r="8409" spans="1:123" ht="24" customHeight="1" x14ac:dyDescent="0.2">
      <c r="A8409" s="450" t="s">
        <v>506</v>
      </c>
      <c r="B8409" s="451"/>
      <c r="C8409" s="448" t="s">
        <v>0</v>
      </c>
      <c r="D8409" s="448" t="s">
        <v>26</v>
      </c>
      <c r="E8409" s="446" t="s">
        <v>27</v>
      </c>
      <c r="F8409" s="444" t="s">
        <v>28</v>
      </c>
      <c r="G8409" s="444" t="s">
        <v>29</v>
      </c>
    </row>
    <row r="8410" spans="1:123" s="88" customFormat="1" ht="24" customHeight="1" x14ac:dyDescent="0.2">
      <c r="A8410" s="93" t="s">
        <v>507</v>
      </c>
      <c r="B8410" s="93" t="s">
        <v>508</v>
      </c>
      <c r="C8410" s="449"/>
      <c r="D8410" s="449"/>
      <c r="E8410" s="447"/>
      <c r="F8410" s="445"/>
      <c r="G8410" s="445"/>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6"/>
      <c r="B8411" s="94"/>
      <c r="C8411" s="132" t="s">
        <v>603</v>
      </c>
      <c r="D8411" s="95"/>
      <c r="E8411" s="96"/>
      <c r="F8411" s="97"/>
      <c r="G8411" s="267"/>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8">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8">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8">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8">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8">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8">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8">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8">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8">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8">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8">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8">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8">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8">
        <f t="shared" si="2525"/>
        <v>0</v>
      </c>
    </row>
    <row r="8426" spans="1:7" ht="24" customHeight="1" x14ac:dyDescent="0.2">
      <c r="A8426" s="269"/>
      <c r="D8426" s="88"/>
      <c r="E8426" s="89"/>
      <c r="F8426" s="255" t="s">
        <v>30</v>
      </c>
      <c r="G8426" s="270">
        <f>SUBTOTAL(9,G8412:G8425)</f>
        <v>0</v>
      </c>
    </row>
    <row r="8427" spans="1:7" ht="24" customHeight="1" x14ac:dyDescent="0.2">
      <c r="A8427" s="269"/>
      <c r="C8427" s="98" t="s">
        <v>604</v>
      </c>
      <c r="D8427" s="88"/>
      <c r="E8427" s="89"/>
      <c r="G8427" s="271"/>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8">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8">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8">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8">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8">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8">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8">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8">
        <f t="shared" si="2530"/>
        <v>0</v>
      </c>
    </row>
    <row r="8436" spans="1:7" ht="24" customHeight="1" x14ac:dyDescent="0.2">
      <c r="A8436" s="269"/>
      <c r="D8436" s="88"/>
      <c r="E8436" s="89"/>
      <c r="F8436" s="255" t="s">
        <v>31</v>
      </c>
      <c r="G8436" s="270">
        <f>SUBTOTAL(9,G8428:G8435)</f>
        <v>0</v>
      </c>
    </row>
    <row r="8437" spans="1:7" ht="24" customHeight="1" x14ac:dyDescent="0.2">
      <c r="A8437" s="269"/>
      <c r="C8437" s="98" t="s">
        <v>605</v>
      </c>
      <c r="D8437" s="88"/>
      <c r="E8437" s="89"/>
      <c r="G8437" s="271"/>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8">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8">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8">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8">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8">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8">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8">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8">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8">
        <f t="shared" si="2535"/>
        <v>0</v>
      </c>
    </row>
    <row r="8447" spans="1:7" ht="24" customHeight="1" x14ac:dyDescent="0.2">
      <c r="A8447" s="272"/>
      <c r="B8447" s="88"/>
      <c r="D8447" s="88"/>
      <c r="E8447" s="89"/>
      <c r="F8447" s="255" t="s">
        <v>32</v>
      </c>
      <c r="G8447" s="270">
        <f>SUBTOTAL(9,G8438:G8446)</f>
        <v>0</v>
      </c>
    </row>
    <row r="8448" spans="1:7" ht="24" customHeight="1" x14ac:dyDescent="0.2">
      <c r="A8448" s="273"/>
      <c r="B8448" s="88"/>
      <c r="D8448" s="88"/>
      <c r="E8448" s="89"/>
      <c r="G8448" s="271"/>
    </row>
    <row r="8449" spans="1:123" ht="24" customHeight="1" x14ac:dyDescent="0.2">
      <c r="A8449" s="274" t="str">
        <f>B8407</f>
        <v>12.6.3</v>
      </c>
      <c r="B8449" s="275" t="str">
        <f>C8407</f>
        <v>Revestimientos de cañerías</v>
      </c>
      <c r="C8449" s="95"/>
      <c r="D8449" s="95" t="s">
        <v>33</v>
      </c>
      <c r="E8449" s="96"/>
      <c r="F8449" s="277" t="s">
        <v>34</v>
      </c>
      <c r="G8449" s="276">
        <f>SUBTOTAL(9,G8412:G8448)</f>
        <v>0</v>
      </c>
    </row>
    <row r="8451" spans="1:123" ht="24" customHeight="1" x14ac:dyDescent="0.2">
      <c r="A8451" s="256" t="s">
        <v>36</v>
      </c>
      <c r="B8451" s="257"/>
      <c r="C8451" s="257"/>
      <c r="D8451" s="257"/>
      <c r="E8451" s="257"/>
      <c r="F8451" s="257"/>
      <c r="G8451" s="258"/>
    </row>
    <row r="8452" spans="1:123" ht="24" customHeight="1" x14ac:dyDescent="0.2">
      <c r="A8452" s="259" t="s">
        <v>601</v>
      </c>
      <c r="B8452" s="84" t="str">
        <f>Comitente</f>
        <v>SUBSECRETARIA DE ARQUITECTURA</v>
      </c>
      <c r="C8452" s="80"/>
      <c r="D8452" s="85"/>
      <c r="E8452" s="85"/>
      <c r="F8452" s="86"/>
      <c r="G8452" s="260"/>
    </row>
    <row r="8453" spans="1:123" ht="24" customHeight="1" x14ac:dyDescent="0.2">
      <c r="A8453" s="259" t="s">
        <v>602</v>
      </c>
      <c r="B8453" s="84">
        <f>Contratista</f>
        <v>0</v>
      </c>
      <c r="C8453" s="81"/>
      <c r="D8453" s="81"/>
      <c r="E8453" s="81"/>
      <c r="F8453" s="87"/>
      <c r="G8453" s="261"/>
    </row>
    <row r="8454" spans="1:123" ht="24" customHeight="1" x14ac:dyDescent="0.2">
      <c r="A8454" s="259" t="s">
        <v>23</v>
      </c>
      <c r="B8454" s="84" t="str">
        <f>Obra</f>
        <v>Creacion Primaria Bº Cruce de los Andes</v>
      </c>
      <c r="C8454" s="81"/>
      <c r="D8454" s="81"/>
      <c r="E8454" s="81"/>
      <c r="F8454" s="87" t="s">
        <v>37</v>
      </c>
      <c r="G8454" s="262">
        <f>Fecha_Base</f>
        <v>0</v>
      </c>
    </row>
    <row r="8455" spans="1:123" ht="24" customHeight="1" x14ac:dyDescent="0.2">
      <c r="A8455" s="263" t="s">
        <v>600</v>
      </c>
      <c r="B8455" s="82" t="str">
        <f>Ubicación</f>
        <v>Pocito</v>
      </c>
      <c r="C8455" s="82"/>
      <c r="D8455" s="88"/>
      <c r="E8455" s="89"/>
      <c r="G8455" s="264"/>
    </row>
    <row r="8456" spans="1:123" ht="24" customHeight="1" x14ac:dyDescent="0.2">
      <c r="A8456" s="263" t="s">
        <v>38</v>
      </c>
      <c r="B8456" s="91">
        <f>IFERROR(VALUE(LEFT(B8457,FIND(".",B8457)-1)),"")</f>
        <v>12</v>
      </c>
      <c r="C8456" s="83" t="str">
        <f>IFERROR(VLOOKUP(B8456,Tabla_CyP,2,FALSE),"")</f>
        <v/>
      </c>
      <c r="E8456" s="89"/>
      <c r="G8456" s="264"/>
    </row>
    <row r="8457" spans="1:123" ht="24" customHeight="1" x14ac:dyDescent="0.2">
      <c r="A8457" s="263" t="s">
        <v>24</v>
      </c>
      <c r="B8457" s="92" t="str">
        <f>IFERROR(VLOOKUP(COUNTIF($A$1:A8457,"ANALISIS DE PRECIOS"),Tabla_NumeroItem,2,FALSE),"")</f>
        <v>12.7.1</v>
      </c>
      <c r="C8457" s="83" t="str">
        <f>IFERROR(VLOOKUP(B8457,Tabla_CyP,2,FALSE),"")</f>
        <v>Tanques de Reserva</v>
      </c>
      <c r="D8457" s="88"/>
      <c r="E8457" s="89"/>
      <c r="F8457" s="87" t="s">
        <v>25</v>
      </c>
      <c r="G8457" s="265" t="str">
        <f>IFERROR(VLOOKUP(B8457,Tabla_CyP,4,FALSE),"")</f>
        <v>Un</v>
      </c>
    </row>
    <row r="8458" spans="1:123" ht="24" customHeight="1" x14ac:dyDescent="0.2">
      <c r="A8458" s="263"/>
      <c r="B8458" s="82"/>
      <c r="D8458" s="88"/>
      <c r="E8458" s="89"/>
      <c r="G8458" s="264"/>
    </row>
    <row r="8459" spans="1:123" ht="24" customHeight="1" x14ac:dyDescent="0.2">
      <c r="A8459" s="450" t="s">
        <v>506</v>
      </c>
      <c r="B8459" s="451"/>
      <c r="C8459" s="448" t="s">
        <v>0</v>
      </c>
      <c r="D8459" s="448" t="s">
        <v>26</v>
      </c>
      <c r="E8459" s="446" t="s">
        <v>27</v>
      </c>
      <c r="F8459" s="444" t="s">
        <v>28</v>
      </c>
      <c r="G8459" s="444" t="s">
        <v>29</v>
      </c>
    </row>
    <row r="8460" spans="1:123" s="88" customFormat="1" ht="24" customHeight="1" x14ac:dyDescent="0.2">
      <c r="A8460" s="93" t="s">
        <v>507</v>
      </c>
      <c r="B8460" s="93" t="s">
        <v>508</v>
      </c>
      <c r="C8460" s="449"/>
      <c r="D8460" s="449"/>
      <c r="E8460" s="447"/>
      <c r="F8460" s="445"/>
      <c r="G8460" s="445"/>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6"/>
      <c r="B8461" s="94"/>
      <c r="C8461" s="132" t="s">
        <v>603</v>
      </c>
      <c r="D8461" s="95"/>
      <c r="E8461" s="96"/>
      <c r="F8461" s="97"/>
      <c r="G8461" s="267"/>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8">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8">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8">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8">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8">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8">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8">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8">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8">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8">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8">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8">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8">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8">
        <f t="shared" si="2540"/>
        <v>0</v>
      </c>
    </row>
    <row r="8476" spans="1:7" ht="24" customHeight="1" x14ac:dyDescent="0.2">
      <c r="A8476" s="269"/>
      <c r="D8476" s="88"/>
      <c r="E8476" s="89"/>
      <c r="F8476" s="255" t="s">
        <v>30</v>
      </c>
      <c r="G8476" s="270">
        <f>SUBTOTAL(9,G8462:G8475)</f>
        <v>0</v>
      </c>
    </row>
    <row r="8477" spans="1:7" ht="24" customHeight="1" x14ac:dyDescent="0.2">
      <c r="A8477" s="269"/>
      <c r="C8477" s="98" t="s">
        <v>604</v>
      </c>
      <c r="D8477" s="88"/>
      <c r="E8477" s="89"/>
      <c r="G8477" s="271"/>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8">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8">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8">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8">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8">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8">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8">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8">
        <f t="shared" si="2545"/>
        <v>0</v>
      </c>
    </row>
    <row r="8486" spans="1:7" ht="24" customHeight="1" x14ac:dyDescent="0.2">
      <c r="A8486" s="269"/>
      <c r="D8486" s="88"/>
      <c r="E8486" s="89"/>
      <c r="F8486" s="255" t="s">
        <v>31</v>
      </c>
      <c r="G8486" s="270">
        <f>SUBTOTAL(9,G8478:G8485)</f>
        <v>0</v>
      </c>
    </row>
    <row r="8487" spans="1:7" ht="24" customHeight="1" x14ac:dyDescent="0.2">
      <c r="A8487" s="269"/>
      <c r="C8487" s="98" t="s">
        <v>605</v>
      </c>
      <c r="D8487" s="88"/>
      <c r="E8487" s="89"/>
      <c r="G8487" s="271"/>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8">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8">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8">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8">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8">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8">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8">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8">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8">
        <f t="shared" si="2550"/>
        <v>0</v>
      </c>
    </row>
    <row r="8497" spans="1:123" ht="24" customHeight="1" x14ac:dyDescent="0.2">
      <c r="A8497" s="272"/>
      <c r="B8497" s="88"/>
      <c r="D8497" s="88"/>
      <c r="E8497" s="89"/>
      <c r="F8497" s="255" t="s">
        <v>32</v>
      </c>
      <c r="G8497" s="270">
        <f>SUBTOTAL(9,G8488:G8496)</f>
        <v>0</v>
      </c>
    </row>
    <row r="8498" spans="1:123" ht="24" customHeight="1" x14ac:dyDescent="0.2">
      <c r="A8498" s="273"/>
      <c r="B8498" s="88"/>
      <c r="D8498" s="88"/>
      <c r="E8498" s="89"/>
      <c r="G8498" s="271"/>
    </row>
    <row r="8499" spans="1:123" ht="24" customHeight="1" x14ac:dyDescent="0.2">
      <c r="A8499" s="274" t="str">
        <f>B8457</f>
        <v>12.7.1</v>
      </c>
      <c r="B8499" s="275" t="str">
        <f>C8457</f>
        <v>Tanques de Reserva</v>
      </c>
      <c r="C8499" s="95"/>
      <c r="D8499" s="95" t="s">
        <v>33</v>
      </c>
      <c r="E8499" s="96"/>
      <c r="F8499" s="277" t="s">
        <v>34</v>
      </c>
      <c r="G8499" s="276">
        <f>SUBTOTAL(9,G8462:G8498)</f>
        <v>0</v>
      </c>
    </row>
    <row r="8501" spans="1:123" ht="24" customHeight="1" x14ac:dyDescent="0.2">
      <c r="A8501" s="256" t="s">
        <v>36</v>
      </c>
      <c r="B8501" s="257"/>
      <c r="C8501" s="257"/>
      <c r="D8501" s="257"/>
      <c r="E8501" s="257"/>
      <c r="F8501" s="257"/>
      <c r="G8501" s="258"/>
    </row>
    <row r="8502" spans="1:123" ht="24" customHeight="1" x14ac:dyDescent="0.2">
      <c r="A8502" s="259" t="s">
        <v>601</v>
      </c>
      <c r="B8502" s="84" t="str">
        <f>Comitente</f>
        <v>SUBSECRETARIA DE ARQUITECTURA</v>
      </c>
      <c r="C8502" s="80"/>
      <c r="D8502" s="85"/>
      <c r="E8502" s="85"/>
      <c r="F8502" s="86"/>
      <c r="G8502" s="260"/>
    </row>
    <row r="8503" spans="1:123" ht="24" customHeight="1" x14ac:dyDescent="0.2">
      <c r="A8503" s="259" t="s">
        <v>602</v>
      </c>
      <c r="B8503" s="84">
        <f>Contratista</f>
        <v>0</v>
      </c>
      <c r="C8503" s="81"/>
      <c r="D8503" s="81"/>
      <c r="E8503" s="81"/>
      <c r="F8503" s="87"/>
      <c r="G8503" s="261"/>
    </row>
    <row r="8504" spans="1:123" ht="24" customHeight="1" x14ac:dyDescent="0.2">
      <c r="A8504" s="259" t="s">
        <v>23</v>
      </c>
      <c r="B8504" s="84" t="str">
        <f>Obra</f>
        <v>Creacion Primaria Bº Cruce de los Andes</v>
      </c>
      <c r="C8504" s="81"/>
      <c r="D8504" s="81"/>
      <c r="E8504" s="81"/>
      <c r="F8504" s="87" t="s">
        <v>37</v>
      </c>
      <c r="G8504" s="262">
        <f>Fecha_Base</f>
        <v>0</v>
      </c>
    </row>
    <row r="8505" spans="1:123" ht="24" customHeight="1" x14ac:dyDescent="0.2">
      <c r="A8505" s="263" t="s">
        <v>600</v>
      </c>
      <c r="B8505" s="82" t="str">
        <f>Ubicación</f>
        <v>Pocito</v>
      </c>
      <c r="C8505" s="82"/>
      <c r="D8505" s="88"/>
      <c r="E8505" s="89"/>
      <c r="G8505" s="264"/>
    </row>
    <row r="8506" spans="1:123" ht="24" customHeight="1" x14ac:dyDescent="0.2">
      <c r="A8506" s="263" t="s">
        <v>38</v>
      </c>
      <c r="B8506" s="91">
        <f>IFERROR(VALUE(LEFT(B8507,FIND(".",B8507)-1)),"")</f>
        <v>12</v>
      </c>
      <c r="C8506" s="83" t="str">
        <f>IFERROR(VLOOKUP(B8506,Tabla_CyP,2,FALSE),"")</f>
        <v/>
      </c>
      <c r="E8506" s="89"/>
      <c r="G8506" s="264"/>
    </row>
    <row r="8507" spans="1:123" ht="24" customHeight="1" x14ac:dyDescent="0.2">
      <c r="A8507" s="263" t="s">
        <v>24</v>
      </c>
      <c r="B8507" s="92" t="str">
        <f>IFERROR(VLOOKUP(COUNTIF($A$1:A8507,"ANALISIS DE PRECIOS"),Tabla_NumeroItem,2,FALSE),"")</f>
        <v>12.7.2</v>
      </c>
      <c r="C8507" s="83" t="str">
        <f>IFERROR(VLOOKUP(B8507,Tabla_CyP,2,FALSE),"")</f>
        <v>Tanque de bombeo</v>
      </c>
      <c r="D8507" s="88"/>
      <c r="E8507" s="89"/>
      <c r="F8507" s="87" t="s">
        <v>25</v>
      </c>
      <c r="G8507" s="265" t="str">
        <f>IFERROR(VLOOKUP(B8507,Tabla_CyP,4,FALSE),"")</f>
        <v>gl</v>
      </c>
    </row>
    <row r="8508" spans="1:123" ht="24" customHeight="1" x14ac:dyDescent="0.2">
      <c r="A8508" s="263"/>
      <c r="B8508" s="82"/>
      <c r="D8508" s="88"/>
      <c r="E8508" s="89"/>
      <c r="G8508" s="264"/>
    </row>
    <row r="8509" spans="1:123" ht="24" customHeight="1" x14ac:dyDescent="0.2">
      <c r="A8509" s="450" t="s">
        <v>506</v>
      </c>
      <c r="B8509" s="451"/>
      <c r="C8509" s="448" t="s">
        <v>0</v>
      </c>
      <c r="D8509" s="448" t="s">
        <v>26</v>
      </c>
      <c r="E8509" s="446" t="s">
        <v>27</v>
      </c>
      <c r="F8509" s="444" t="s">
        <v>28</v>
      </c>
      <c r="G8509" s="444" t="s">
        <v>29</v>
      </c>
    </row>
    <row r="8510" spans="1:123" s="88" customFormat="1" ht="24" customHeight="1" x14ac:dyDescent="0.2">
      <c r="A8510" s="93" t="s">
        <v>507</v>
      </c>
      <c r="B8510" s="93" t="s">
        <v>508</v>
      </c>
      <c r="C8510" s="449"/>
      <c r="D8510" s="449"/>
      <c r="E8510" s="447"/>
      <c r="F8510" s="445"/>
      <c r="G8510" s="445"/>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6"/>
      <c r="B8511" s="94"/>
      <c r="C8511" s="132" t="s">
        <v>603</v>
      </c>
      <c r="D8511" s="95"/>
      <c r="E8511" s="96"/>
      <c r="F8511" s="97"/>
      <c r="G8511" s="267"/>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8">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8">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8">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8">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8">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8">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8">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8">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8">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8">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8">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8">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8">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8">
        <f t="shared" si="2555"/>
        <v>0</v>
      </c>
    </row>
    <row r="8526" spans="1:7" ht="24" customHeight="1" x14ac:dyDescent="0.2">
      <c r="A8526" s="269"/>
      <c r="D8526" s="88"/>
      <c r="E8526" s="89"/>
      <c r="F8526" s="255" t="s">
        <v>30</v>
      </c>
      <c r="G8526" s="270">
        <f>SUBTOTAL(9,G8512:G8525)</f>
        <v>0</v>
      </c>
    </row>
    <row r="8527" spans="1:7" ht="24" customHeight="1" x14ac:dyDescent="0.2">
      <c r="A8527" s="269"/>
      <c r="C8527" s="98" t="s">
        <v>604</v>
      </c>
      <c r="D8527" s="88"/>
      <c r="E8527" s="89"/>
      <c r="G8527" s="271"/>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8">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8">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8">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8">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8">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8">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8">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8">
        <f t="shared" si="2560"/>
        <v>0</v>
      </c>
    </row>
    <row r="8536" spans="1:7" ht="24" customHeight="1" x14ac:dyDescent="0.2">
      <c r="A8536" s="269"/>
      <c r="D8536" s="88"/>
      <c r="E8536" s="89"/>
      <c r="F8536" s="255" t="s">
        <v>31</v>
      </c>
      <c r="G8536" s="270">
        <f>SUBTOTAL(9,G8528:G8535)</f>
        <v>0</v>
      </c>
    </row>
    <row r="8537" spans="1:7" ht="24" customHeight="1" x14ac:dyDescent="0.2">
      <c r="A8537" s="269"/>
      <c r="C8537" s="98" t="s">
        <v>605</v>
      </c>
      <c r="D8537" s="88"/>
      <c r="E8537" s="89"/>
      <c r="G8537" s="271"/>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8">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8">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8">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8">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8">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8">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8">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8">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8">
        <f t="shared" si="2565"/>
        <v>0</v>
      </c>
    </row>
    <row r="8547" spans="1:123" ht="24" customHeight="1" x14ac:dyDescent="0.2">
      <c r="A8547" s="272"/>
      <c r="B8547" s="88"/>
      <c r="D8547" s="88"/>
      <c r="E8547" s="89"/>
      <c r="F8547" s="255" t="s">
        <v>32</v>
      </c>
      <c r="G8547" s="270">
        <f>SUBTOTAL(9,G8538:G8546)</f>
        <v>0</v>
      </c>
    </row>
    <row r="8548" spans="1:123" ht="24" customHeight="1" x14ac:dyDescent="0.2">
      <c r="A8548" s="273"/>
      <c r="B8548" s="88"/>
      <c r="D8548" s="88"/>
      <c r="E8548" s="89"/>
      <c r="G8548" s="271"/>
    </row>
    <row r="8549" spans="1:123" ht="24" customHeight="1" x14ac:dyDescent="0.2">
      <c r="A8549" s="274" t="str">
        <f>B8507</f>
        <v>12.7.2</v>
      </c>
      <c r="B8549" s="275" t="str">
        <f>C8507</f>
        <v>Tanque de bombeo</v>
      </c>
      <c r="C8549" s="95"/>
      <c r="D8549" s="95" t="s">
        <v>33</v>
      </c>
      <c r="E8549" s="96"/>
      <c r="F8549" s="277" t="s">
        <v>34</v>
      </c>
      <c r="G8549" s="276">
        <f>SUBTOTAL(9,G8512:G8548)</f>
        <v>0</v>
      </c>
    </row>
    <row r="8551" spans="1:123" ht="24" customHeight="1" x14ac:dyDescent="0.2">
      <c r="A8551" s="256" t="s">
        <v>36</v>
      </c>
      <c r="B8551" s="257"/>
      <c r="C8551" s="257"/>
      <c r="D8551" s="257"/>
      <c r="E8551" s="257"/>
      <c r="F8551" s="257"/>
      <c r="G8551" s="258"/>
    </row>
    <row r="8552" spans="1:123" ht="24" customHeight="1" x14ac:dyDescent="0.2">
      <c r="A8552" s="259" t="s">
        <v>601</v>
      </c>
      <c r="B8552" s="84" t="str">
        <f>Comitente</f>
        <v>SUBSECRETARIA DE ARQUITECTURA</v>
      </c>
      <c r="C8552" s="80"/>
      <c r="D8552" s="85"/>
      <c r="E8552" s="85"/>
      <c r="F8552" s="86"/>
      <c r="G8552" s="260"/>
    </row>
    <row r="8553" spans="1:123" ht="24" customHeight="1" x14ac:dyDescent="0.2">
      <c r="A8553" s="259" t="s">
        <v>602</v>
      </c>
      <c r="B8553" s="84">
        <f>Contratista</f>
        <v>0</v>
      </c>
      <c r="C8553" s="81"/>
      <c r="D8553" s="81"/>
      <c r="E8553" s="81"/>
      <c r="F8553" s="87"/>
      <c r="G8553" s="261"/>
    </row>
    <row r="8554" spans="1:123" ht="24" customHeight="1" x14ac:dyDescent="0.2">
      <c r="A8554" s="259" t="s">
        <v>23</v>
      </c>
      <c r="B8554" s="84" t="str">
        <f>Obra</f>
        <v>Creacion Primaria Bº Cruce de los Andes</v>
      </c>
      <c r="C8554" s="81"/>
      <c r="D8554" s="81"/>
      <c r="E8554" s="81"/>
      <c r="F8554" s="87" t="s">
        <v>37</v>
      </c>
      <c r="G8554" s="262">
        <f>Fecha_Base</f>
        <v>0</v>
      </c>
    </row>
    <row r="8555" spans="1:123" ht="24" customHeight="1" x14ac:dyDescent="0.2">
      <c r="A8555" s="263" t="s">
        <v>600</v>
      </c>
      <c r="B8555" s="82" t="str">
        <f>Ubicación</f>
        <v>Pocito</v>
      </c>
      <c r="C8555" s="82"/>
      <c r="D8555" s="88"/>
      <c r="E8555" s="89"/>
      <c r="G8555" s="264"/>
    </row>
    <row r="8556" spans="1:123" ht="24" customHeight="1" x14ac:dyDescent="0.2">
      <c r="A8556" s="263" t="s">
        <v>38</v>
      </c>
      <c r="B8556" s="91">
        <f>IFERROR(VALUE(LEFT(B8557,FIND(".",B8557)-1)),"")</f>
        <v>12</v>
      </c>
      <c r="C8556" s="83" t="str">
        <f>IFERROR(VLOOKUP(B8556,Tabla_CyP,2,FALSE),"")</f>
        <v/>
      </c>
      <c r="E8556" s="89"/>
      <c r="G8556" s="264"/>
    </row>
    <row r="8557" spans="1:123" ht="24" customHeight="1" x14ac:dyDescent="0.2">
      <c r="A8557" s="263" t="s">
        <v>24</v>
      </c>
      <c r="B8557" s="92" t="str">
        <f>IFERROR(VLOOKUP(COUNTIF($A$1:A8557,"ANALISIS DE PRECIOS"),Tabla_NumeroItem,2,FALSE),"")</f>
        <v>12.8.1.1</v>
      </c>
      <c r="C8557" s="83" t="str">
        <f>IFERROR(VLOOKUP(B8557,Tabla_CyP,2,FALSE),"")</f>
        <v xml:space="preserve">Inodoro Ferrum </v>
      </c>
      <c r="D8557" s="88"/>
      <c r="E8557" s="89"/>
      <c r="F8557" s="87" t="s">
        <v>25</v>
      </c>
      <c r="G8557" s="265" t="str">
        <f>IFERROR(VLOOKUP(B8557,Tabla_CyP,4,FALSE),"")</f>
        <v>Un</v>
      </c>
    </row>
    <row r="8558" spans="1:123" ht="24" customHeight="1" x14ac:dyDescent="0.2">
      <c r="A8558" s="263"/>
      <c r="B8558" s="82"/>
      <c r="D8558" s="88"/>
      <c r="E8558" s="89"/>
      <c r="G8558" s="264"/>
    </row>
    <row r="8559" spans="1:123" ht="24" customHeight="1" x14ac:dyDescent="0.2">
      <c r="A8559" s="450" t="s">
        <v>506</v>
      </c>
      <c r="B8559" s="451"/>
      <c r="C8559" s="448" t="s">
        <v>0</v>
      </c>
      <c r="D8559" s="448" t="s">
        <v>26</v>
      </c>
      <c r="E8559" s="446" t="s">
        <v>27</v>
      </c>
      <c r="F8559" s="444" t="s">
        <v>28</v>
      </c>
      <c r="G8559" s="444" t="s">
        <v>29</v>
      </c>
    </row>
    <row r="8560" spans="1:123" s="88" customFormat="1" ht="24" customHeight="1" x14ac:dyDescent="0.2">
      <c r="A8560" s="93" t="s">
        <v>507</v>
      </c>
      <c r="B8560" s="93" t="s">
        <v>508</v>
      </c>
      <c r="C8560" s="449"/>
      <c r="D8560" s="449"/>
      <c r="E8560" s="447"/>
      <c r="F8560" s="445"/>
      <c r="G8560" s="445"/>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6"/>
      <c r="B8561" s="94"/>
      <c r="C8561" s="132" t="s">
        <v>603</v>
      </c>
      <c r="D8561" s="95"/>
      <c r="E8561" s="96"/>
      <c r="F8561" s="97"/>
      <c r="G8561" s="267"/>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8">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8">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8">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8">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8">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8">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8">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8">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8">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8">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8">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8">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8">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8">
        <f t="shared" si="2570"/>
        <v>0</v>
      </c>
    </row>
    <row r="8576" spans="1:7" ht="24" customHeight="1" x14ac:dyDescent="0.2">
      <c r="A8576" s="269"/>
      <c r="D8576" s="88"/>
      <c r="E8576" s="89"/>
      <c r="F8576" s="255" t="s">
        <v>30</v>
      </c>
      <c r="G8576" s="270">
        <f>SUBTOTAL(9,G8562:G8575)</f>
        <v>0</v>
      </c>
    </row>
    <row r="8577" spans="1:7" ht="24" customHeight="1" x14ac:dyDescent="0.2">
      <c r="A8577" s="269"/>
      <c r="C8577" s="98" t="s">
        <v>604</v>
      </c>
      <c r="D8577" s="88"/>
      <c r="E8577" s="89"/>
      <c r="G8577" s="271"/>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8">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8">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8">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8">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8">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8">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8">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8">
        <f t="shared" si="2575"/>
        <v>0</v>
      </c>
    </row>
    <row r="8586" spans="1:7" ht="24" customHeight="1" x14ac:dyDescent="0.2">
      <c r="A8586" s="269"/>
      <c r="D8586" s="88"/>
      <c r="E8586" s="89"/>
      <c r="F8586" s="255" t="s">
        <v>31</v>
      </c>
      <c r="G8586" s="270">
        <f>SUBTOTAL(9,G8578:G8585)</f>
        <v>0</v>
      </c>
    </row>
    <row r="8587" spans="1:7" ht="24" customHeight="1" x14ac:dyDescent="0.2">
      <c r="A8587" s="269"/>
      <c r="C8587" s="98" t="s">
        <v>605</v>
      </c>
      <c r="D8587" s="88"/>
      <c r="E8587" s="89"/>
      <c r="G8587" s="271"/>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8">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8">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8">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8">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8">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8">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8">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8">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8">
        <f t="shared" si="2580"/>
        <v>0</v>
      </c>
    </row>
    <row r="8597" spans="1:7" ht="24" customHeight="1" x14ac:dyDescent="0.2">
      <c r="A8597" s="272"/>
      <c r="B8597" s="88"/>
      <c r="D8597" s="88"/>
      <c r="E8597" s="89"/>
      <c r="F8597" s="255" t="s">
        <v>32</v>
      </c>
      <c r="G8597" s="270">
        <f>SUBTOTAL(9,G8588:G8596)</f>
        <v>0</v>
      </c>
    </row>
    <row r="8598" spans="1:7" ht="24" customHeight="1" x14ac:dyDescent="0.2">
      <c r="A8598" s="273"/>
      <c r="B8598" s="88"/>
      <c r="D8598" s="88"/>
      <c r="E8598" s="89"/>
      <c r="G8598" s="271"/>
    </row>
    <row r="8599" spans="1:7" ht="24" customHeight="1" x14ac:dyDescent="0.2">
      <c r="A8599" s="274" t="str">
        <f>B8557</f>
        <v>12.8.1.1</v>
      </c>
      <c r="B8599" s="275" t="str">
        <f>C8557</f>
        <v xml:space="preserve">Inodoro Ferrum </v>
      </c>
      <c r="C8599" s="95"/>
      <c r="D8599" s="95" t="s">
        <v>33</v>
      </c>
      <c r="E8599" s="96"/>
      <c r="F8599" s="277" t="s">
        <v>34</v>
      </c>
      <c r="G8599" s="276">
        <f>SUBTOTAL(9,G8562:G8598)</f>
        <v>0</v>
      </c>
    </row>
    <row r="8601" spans="1:7" ht="24" customHeight="1" x14ac:dyDescent="0.2">
      <c r="A8601" s="256" t="s">
        <v>36</v>
      </c>
      <c r="B8601" s="257"/>
      <c r="C8601" s="257"/>
      <c r="D8601" s="257"/>
      <c r="E8601" s="257"/>
      <c r="F8601" s="257"/>
      <c r="G8601" s="258"/>
    </row>
    <row r="8602" spans="1:7" ht="24" customHeight="1" x14ac:dyDescent="0.2">
      <c r="A8602" s="259" t="s">
        <v>601</v>
      </c>
      <c r="B8602" s="84" t="str">
        <f>Comitente</f>
        <v>SUBSECRETARIA DE ARQUITECTURA</v>
      </c>
      <c r="C8602" s="80"/>
      <c r="D8602" s="85"/>
      <c r="E8602" s="85"/>
      <c r="F8602" s="86"/>
      <c r="G8602" s="260"/>
    </row>
    <row r="8603" spans="1:7" ht="24" customHeight="1" x14ac:dyDescent="0.2">
      <c r="A8603" s="259" t="s">
        <v>602</v>
      </c>
      <c r="B8603" s="84">
        <f>Contratista</f>
        <v>0</v>
      </c>
      <c r="C8603" s="81"/>
      <c r="D8603" s="81"/>
      <c r="E8603" s="81"/>
      <c r="F8603" s="87"/>
      <c r="G8603" s="261"/>
    </row>
    <row r="8604" spans="1:7" ht="24" customHeight="1" x14ac:dyDescent="0.2">
      <c r="A8604" s="259" t="s">
        <v>23</v>
      </c>
      <c r="B8604" s="84" t="str">
        <f>Obra</f>
        <v>Creacion Primaria Bº Cruce de los Andes</v>
      </c>
      <c r="C8604" s="81"/>
      <c r="D8604" s="81"/>
      <c r="E8604" s="81"/>
      <c r="F8604" s="87" t="s">
        <v>37</v>
      </c>
      <c r="G8604" s="262">
        <f>Fecha_Base</f>
        <v>0</v>
      </c>
    </row>
    <row r="8605" spans="1:7" ht="24" customHeight="1" x14ac:dyDescent="0.2">
      <c r="A8605" s="263" t="s">
        <v>600</v>
      </c>
      <c r="B8605" s="82" t="str">
        <f>Ubicación</f>
        <v>Pocito</v>
      </c>
      <c r="C8605" s="82"/>
      <c r="D8605" s="88"/>
      <c r="E8605" s="89"/>
      <c r="G8605" s="264"/>
    </row>
    <row r="8606" spans="1:7" ht="24" customHeight="1" x14ac:dyDescent="0.2">
      <c r="A8606" s="263" t="s">
        <v>38</v>
      </c>
      <c r="B8606" s="91">
        <f>IFERROR(VALUE(LEFT(B8607,FIND(".",B8607)-1)),"")</f>
        <v>12</v>
      </c>
      <c r="C8606" s="83" t="str">
        <f>IFERROR(VLOOKUP(B8606,Tabla_CyP,2,FALSE),"")</f>
        <v/>
      </c>
      <c r="E8606" s="89"/>
      <c r="G8606" s="264"/>
    </row>
    <row r="8607" spans="1:7" ht="24" customHeight="1" x14ac:dyDescent="0.2">
      <c r="A8607" s="263" t="s">
        <v>24</v>
      </c>
      <c r="B8607" s="92" t="str">
        <f>IFERROR(VLOOKUP(COUNTIF($A$1:A8607,"ANALISIS DE PRECIOS"),Tabla_NumeroItem,2,FALSE),"")</f>
        <v>12.8.1.2</v>
      </c>
      <c r="C8607" s="83" t="str">
        <f>IFERROR(VLOOKUP(B8607,Tabla_CyP,2,FALSE),"")</f>
        <v>Inodoro Ferrum discapasitado c/depósito mochila</v>
      </c>
      <c r="D8607" s="88"/>
      <c r="E8607" s="89"/>
      <c r="F8607" s="87" t="s">
        <v>25</v>
      </c>
      <c r="G8607" s="265" t="str">
        <f>IFERROR(VLOOKUP(B8607,Tabla_CyP,4,FALSE),"")</f>
        <v>Un</v>
      </c>
    </row>
    <row r="8608" spans="1:7" ht="24" customHeight="1" x14ac:dyDescent="0.2">
      <c r="A8608" s="263"/>
      <c r="B8608" s="82"/>
      <c r="D8608" s="88"/>
      <c r="E8608" s="89"/>
      <c r="G8608" s="264"/>
    </row>
    <row r="8609" spans="1:123" ht="24" customHeight="1" x14ac:dyDescent="0.2">
      <c r="A8609" s="450" t="s">
        <v>506</v>
      </c>
      <c r="B8609" s="451"/>
      <c r="C8609" s="448" t="s">
        <v>0</v>
      </c>
      <c r="D8609" s="448" t="s">
        <v>26</v>
      </c>
      <c r="E8609" s="446" t="s">
        <v>27</v>
      </c>
      <c r="F8609" s="444" t="s">
        <v>28</v>
      </c>
      <c r="G8609" s="444" t="s">
        <v>29</v>
      </c>
    </row>
    <row r="8610" spans="1:123" s="88" customFormat="1" ht="24" customHeight="1" x14ac:dyDescent="0.2">
      <c r="A8610" s="93" t="s">
        <v>507</v>
      </c>
      <c r="B8610" s="93" t="s">
        <v>508</v>
      </c>
      <c r="C8610" s="449"/>
      <c r="D8610" s="449"/>
      <c r="E8610" s="447"/>
      <c r="F8610" s="445"/>
      <c r="G8610" s="445"/>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6"/>
      <c r="B8611" s="94"/>
      <c r="C8611" s="132" t="s">
        <v>603</v>
      </c>
      <c r="D8611" s="95"/>
      <c r="E8611" s="96"/>
      <c r="F8611" s="97"/>
      <c r="G8611" s="267"/>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8">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8">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8">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8">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8">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8">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8">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8">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8">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8">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8">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8">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8">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8">
        <f t="shared" si="2585"/>
        <v>0</v>
      </c>
    </row>
    <row r="8626" spans="1:7" ht="24" customHeight="1" x14ac:dyDescent="0.2">
      <c r="A8626" s="269"/>
      <c r="D8626" s="88"/>
      <c r="E8626" s="89"/>
      <c r="F8626" s="255" t="s">
        <v>30</v>
      </c>
      <c r="G8626" s="270">
        <f>SUBTOTAL(9,G8612:G8625)</f>
        <v>0</v>
      </c>
    </row>
    <row r="8627" spans="1:7" ht="24" customHeight="1" x14ac:dyDescent="0.2">
      <c r="A8627" s="269"/>
      <c r="C8627" s="98" t="s">
        <v>604</v>
      </c>
      <c r="D8627" s="88"/>
      <c r="E8627" s="89"/>
      <c r="G8627" s="271"/>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8">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8">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8">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8">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8">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8">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8">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8">
        <f t="shared" si="2590"/>
        <v>0</v>
      </c>
    </row>
    <row r="8636" spans="1:7" ht="24" customHeight="1" x14ac:dyDescent="0.2">
      <c r="A8636" s="269"/>
      <c r="D8636" s="88"/>
      <c r="E8636" s="89"/>
      <c r="F8636" s="255" t="s">
        <v>31</v>
      </c>
      <c r="G8636" s="270">
        <f>SUBTOTAL(9,G8628:G8635)</f>
        <v>0</v>
      </c>
    </row>
    <row r="8637" spans="1:7" ht="24" customHeight="1" x14ac:dyDescent="0.2">
      <c r="A8637" s="269"/>
      <c r="C8637" s="98" t="s">
        <v>605</v>
      </c>
      <c r="D8637" s="88"/>
      <c r="E8637" s="89"/>
      <c r="G8637" s="271"/>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8">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8">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8">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8">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8">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8">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8">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8">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8">
        <f t="shared" si="2595"/>
        <v>0</v>
      </c>
    </row>
    <row r="8647" spans="1:7" ht="24" customHeight="1" x14ac:dyDescent="0.2">
      <c r="A8647" s="272"/>
      <c r="B8647" s="88"/>
      <c r="D8647" s="88"/>
      <c r="E8647" s="89"/>
      <c r="F8647" s="255" t="s">
        <v>32</v>
      </c>
      <c r="G8647" s="270">
        <f>SUBTOTAL(9,G8638:G8646)</f>
        <v>0</v>
      </c>
    </row>
    <row r="8648" spans="1:7" ht="24" customHeight="1" x14ac:dyDescent="0.2">
      <c r="A8648" s="273"/>
      <c r="B8648" s="88"/>
      <c r="D8648" s="88"/>
      <c r="E8648" s="89"/>
      <c r="G8648" s="271"/>
    </row>
    <row r="8649" spans="1:7" ht="24" customHeight="1" x14ac:dyDescent="0.2">
      <c r="A8649" s="274" t="str">
        <f>B8607</f>
        <v>12.8.1.2</v>
      </c>
      <c r="B8649" s="275" t="str">
        <f>C8607</f>
        <v>Inodoro Ferrum discapasitado c/depósito mochila</v>
      </c>
      <c r="C8649" s="95"/>
      <c r="D8649" s="95" t="s">
        <v>33</v>
      </c>
      <c r="E8649" s="96"/>
      <c r="F8649" s="277" t="s">
        <v>34</v>
      </c>
      <c r="G8649" s="276">
        <f>SUBTOTAL(9,G8612:G8648)</f>
        <v>0</v>
      </c>
    </row>
    <row r="8651" spans="1:7" ht="24" customHeight="1" x14ac:dyDescent="0.2">
      <c r="A8651" s="256" t="s">
        <v>36</v>
      </c>
      <c r="B8651" s="257"/>
      <c r="C8651" s="257"/>
      <c r="D8651" s="257"/>
      <c r="E8651" s="257"/>
      <c r="F8651" s="257"/>
      <c r="G8651" s="258"/>
    </row>
    <row r="8652" spans="1:7" ht="24" customHeight="1" x14ac:dyDescent="0.2">
      <c r="A8652" s="259" t="s">
        <v>601</v>
      </c>
      <c r="B8652" s="84" t="str">
        <f>Comitente</f>
        <v>SUBSECRETARIA DE ARQUITECTURA</v>
      </c>
      <c r="C8652" s="80"/>
      <c r="D8652" s="85"/>
      <c r="E8652" s="85"/>
      <c r="F8652" s="86"/>
      <c r="G8652" s="260"/>
    </row>
    <row r="8653" spans="1:7" ht="24" customHeight="1" x14ac:dyDescent="0.2">
      <c r="A8653" s="259" t="s">
        <v>602</v>
      </c>
      <c r="B8653" s="84">
        <f>Contratista</f>
        <v>0</v>
      </c>
      <c r="C8653" s="81"/>
      <c r="D8653" s="81"/>
      <c r="E8653" s="81"/>
      <c r="F8653" s="87"/>
      <c r="G8653" s="261"/>
    </row>
    <row r="8654" spans="1:7" ht="24" customHeight="1" x14ac:dyDescent="0.2">
      <c r="A8654" s="259" t="s">
        <v>23</v>
      </c>
      <c r="B8654" s="84" t="str">
        <f>Obra</f>
        <v>Creacion Primaria Bº Cruce de los Andes</v>
      </c>
      <c r="C8654" s="81"/>
      <c r="D8654" s="81"/>
      <c r="E8654" s="81"/>
      <c r="F8654" s="87" t="s">
        <v>37</v>
      </c>
      <c r="G8654" s="262">
        <f>Fecha_Base</f>
        <v>0</v>
      </c>
    </row>
    <row r="8655" spans="1:7" ht="24" customHeight="1" x14ac:dyDescent="0.2">
      <c r="A8655" s="263" t="s">
        <v>600</v>
      </c>
      <c r="B8655" s="82" t="str">
        <f>Ubicación</f>
        <v>Pocito</v>
      </c>
      <c r="C8655" s="82"/>
      <c r="D8655" s="88"/>
      <c r="E8655" s="89"/>
      <c r="G8655" s="264"/>
    </row>
    <row r="8656" spans="1:7" ht="24" customHeight="1" x14ac:dyDescent="0.2">
      <c r="A8656" s="263" t="s">
        <v>38</v>
      </c>
      <c r="B8656" s="91">
        <f>IFERROR(VALUE(LEFT(B8657,FIND(".",B8657)-1)),"")</f>
        <v>12</v>
      </c>
      <c r="C8656" s="83" t="str">
        <f>IFERROR(VLOOKUP(B8656,Tabla_CyP,2,FALSE),"")</f>
        <v/>
      </c>
      <c r="E8656" s="89"/>
      <c r="G8656" s="264"/>
    </row>
    <row r="8657" spans="1:123" ht="24" customHeight="1" x14ac:dyDescent="0.2">
      <c r="A8657" s="263" t="s">
        <v>24</v>
      </c>
      <c r="B8657" s="92" t="str">
        <f>IFERROR(VLOOKUP(COUNTIF($A$1:A8657,"ANALISIS DE PRECIOS"),Tabla_NumeroItem,2,FALSE),"")</f>
        <v>12.8.1.3</v>
      </c>
      <c r="C8657" s="83" t="str">
        <f>IFERROR(VLOOKUP(B8657,Tabla_CyP,2,FALSE),"")</f>
        <v xml:space="preserve">Lavatorio sin pie </v>
      </c>
      <c r="D8657" s="88"/>
      <c r="E8657" s="89"/>
      <c r="F8657" s="87" t="s">
        <v>25</v>
      </c>
      <c r="G8657" s="265" t="str">
        <f>IFERROR(VLOOKUP(B8657,Tabla_CyP,4,FALSE),"")</f>
        <v>Un</v>
      </c>
    </row>
    <row r="8658" spans="1:123" ht="24" customHeight="1" x14ac:dyDescent="0.2">
      <c r="A8658" s="263"/>
      <c r="B8658" s="82"/>
      <c r="D8658" s="88"/>
      <c r="E8658" s="89"/>
      <c r="G8658" s="264"/>
    </row>
    <row r="8659" spans="1:123" ht="24" customHeight="1" x14ac:dyDescent="0.2">
      <c r="A8659" s="450" t="s">
        <v>506</v>
      </c>
      <c r="B8659" s="451"/>
      <c r="C8659" s="448" t="s">
        <v>0</v>
      </c>
      <c r="D8659" s="448" t="s">
        <v>26</v>
      </c>
      <c r="E8659" s="446" t="s">
        <v>27</v>
      </c>
      <c r="F8659" s="444" t="s">
        <v>28</v>
      </c>
      <c r="G8659" s="444" t="s">
        <v>29</v>
      </c>
    </row>
    <row r="8660" spans="1:123" s="88" customFormat="1" ht="24" customHeight="1" x14ac:dyDescent="0.2">
      <c r="A8660" s="93" t="s">
        <v>507</v>
      </c>
      <c r="B8660" s="93" t="s">
        <v>508</v>
      </c>
      <c r="C8660" s="449"/>
      <c r="D8660" s="449"/>
      <c r="E8660" s="447"/>
      <c r="F8660" s="445"/>
      <c r="G8660" s="445"/>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6"/>
      <c r="B8661" s="94"/>
      <c r="C8661" s="132" t="s">
        <v>603</v>
      </c>
      <c r="D8661" s="95"/>
      <c r="E8661" s="96"/>
      <c r="F8661" s="97"/>
      <c r="G8661" s="267"/>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8">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8">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8">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8">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8">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8">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8">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8">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8">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8">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8">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8">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8">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8">
        <f t="shared" si="2600"/>
        <v>0</v>
      </c>
    </row>
    <row r="8676" spans="1:7" ht="24" customHeight="1" x14ac:dyDescent="0.2">
      <c r="A8676" s="269"/>
      <c r="D8676" s="88"/>
      <c r="E8676" s="89"/>
      <c r="F8676" s="255" t="s">
        <v>30</v>
      </c>
      <c r="G8676" s="270">
        <f>SUBTOTAL(9,G8662:G8675)</f>
        <v>0</v>
      </c>
    </row>
    <row r="8677" spans="1:7" ht="24" customHeight="1" x14ac:dyDescent="0.2">
      <c r="A8677" s="269"/>
      <c r="C8677" s="98" t="s">
        <v>604</v>
      </c>
      <c r="D8677" s="88"/>
      <c r="E8677" s="89"/>
      <c r="G8677" s="271"/>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8">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8">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8">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8">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8">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8">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8">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8">
        <f t="shared" si="2605"/>
        <v>0</v>
      </c>
    </row>
    <row r="8686" spans="1:7" ht="24" customHeight="1" x14ac:dyDescent="0.2">
      <c r="A8686" s="269"/>
      <c r="D8686" s="88"/>
      <c r="E8686" s="89"/>
      <c r="F8686" s="255" t="s">
        <v>31</v>
      </c>
      <c r="G8686" s="270">
        <f>SUBTOTAL(9,G8678:G8685)</f>
        <v>0</v>
      </c>
    </row>
    <row r="8687" spans="1:7" ht="24" customHeight="1" x14ac:dyDescent="0.2">
      <c r="A8687" s="269"/>
      <c r="C8687" s="98" t="s">
        <v>605</v>
      </c>
      <c r="D8687" s="88"/>
      <c r="E8687" s="89"/>
      <c r="G8687" s="271"/>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8">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8">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8">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8">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8">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8">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8">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8">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8">
        <f t="shared" si="2610"/>
        <v>0</v>
      </c>
    </row>
    <row r="8697" spans="1:7" ht="24" customHeight="1" x14ac:dyDescent="0.2">
      <c r="A8697" s="272"/>
      <c r="B8697" s="88"/>
      <c r="D8697" s="88"/>
      <c r="E8697" s="89"/>
      <c r="F8697" s="255" t="s">
        <v>32</v>
      </c>
      <c r="G8697" s="270">
        <f>SUBTOTAL(9,G8688:G8696)</f>
        <v>0</v>
      </c>
    </row>
    <row r="8698" spans="1:7" ht="24" customHeight="1" x14ac:dyDescent="0.2">
      <c r="A8698" s="273"/>
      <c r="B8698" s="88"/>
      <c r="D8698" s="88"/>
      <c r="E8698" s="89"/>
      <c r="G8698" s="271"/>
    </row>
    <row r="8699" spans="1:7" ht="24" customHeight="1" x14ac:dyDescent="0.2">
      <c r="A8699" s="274" t="str">
        <f>B8657</f>
        <v>12.8.1.3</v>
      </c>
      <c r="B8699" s="275" t="str">
        <f>C8657</f>
        <v xml:space="preserve">Lavatorio sin pie </v>
      </c>
      <c r="C8699" s="95"/>
      <c r="D8699" s="95" t="s">
        <v>33</v>
      </c>
      <c r="E8699" s="96"/>
      <c r="F8699" s="277" t="s">
        <v>34</v>
      </c>
      <c r="G8699" s="276">
        <f>SUBTOTAL(9,G8662:G8698)</f>
        <v>0</v>
      </c>
    </row>
    <row r="8701" spans="1:7" ht="24" customHeight="1" x14ac:dyDescent="0.2">
      <c r="A8701" s="256" t="s">
        <v>36</v>
      </c>
      <c r="B8701" s="257"/>
      <c r="C8701" s="257"/>
      <c r="D8701" s="257"/>
      <c r="E8701" s="257"/>
      <c r="F8701" s="257"/>
      <c r="G8701" s="258"/>
    </row>
    <row r="8702" spans="1:7" ht="24" customHeight="1" x14ac:dyDescent="0.2">
      <c r="A8702" s="259" t="s">
        <v>601</v>
      </c>
      <c r="B8702" s="84" t="str">
        <f>Comitente</f>
        <v>SUBSECRETARIA DE ARQUITECTURA</v>
      </c>
      <c r="C8702" s="80"/>
      <c r="D8702" s="85"/>
      <c r="E8702" s="85"/>
      <c r="F8702" s="86"/>
      <c r="G8702" s="260"/>
    </row>
    <row r="8703" spans="1:7" ht="24" customHeight="1" x14ac:dyDescent="0.2">
      <c r="A8703" s="259" t="s">
        <v>602</v>
      </c>
      <c r="B8703" s="84">
        <f>Contratista</f>
        <v>0</v>
      </c>
      <c r="C8703" s="81"/>
      <c r="D8703" s="81"/>
      <c r="E8703" s="81"/>
      <c r="F8703" s="87"/>
      <c r="G8703" s="261"/>
    </row>
    <row r="8704" spans="1:7" ht="24" customHeight="1" x14ac:dyDescent="0.2">
      <c r="A8704" s="259" t="s">
        <v>23</v>
      </c>
      <c r="B8704" s="84" t="str">
        <f>Obra</f>
        <v>Creacion Primaria Bº Cruce de los Andes</v>
      </c>
      <c r="C8704" s="81"/>
      <c r="D8704" s="81"/>
      <c r="E8704" s="81"/>
      <c r="F8704" s="87" t="s">
        <v>37</v>
      </c>
      <c r="G8704" s="262">
        <f>Fecha_Base</f>
        <v>0</v>
      </c>
    </row>
    <row r="8705" spans="1:123" ht="24" customHeight="1" x14ac:dyDescent="0.2">
      <c r="A8705" s="263" t="s">
        <v>600</v>
      </c>
      <c r="B8705" s="82" t="str">
        <f>Ubicación</f>
        <v>Pocito</v>
      </c>
      <c r="C8705" s="82"/>
      <c r="D8705" s="88"/>
      <c r="E8705" s="89"/>
      <c r="G8705" s="264"/>
    </row>
    <row r="8706" spans="1:123" ht="24" customHeight="1" x14ac:dyDescent="0.2">
      <c r="A8706" s="263" t="s">
        <v>38</v>
      </c>
      <c r="B8706" s="91">
        <f>IFERROR(VALUE(LEFT(B8707,FIND(".",B8707)-1)),"")</f>
        <v>12</v>
      </c>
      <c r="C8706" s="83" t="str">
        <f>IFERROR(VLOOKUP(B8706,Tabla_CyP,2,FALSE),"")</f>
        <v/>
      </c>
      <c r="E8706" s="89"/>
      <c r="G8706" s="264"/>
    </row>
    <row r="8707" spans="1:123" ht="24" customHeight="1" x14ac:dyDescent="0.2">
      <c r="A8707" s="263" t="s">
        <v>24</v>
      </c>
      <c r="B8707" s="92" t="str">
        <f>IFERROR(VLOOKUP(COUNTIF($A$1:A8707,"ANALISIS DE PRECIOS"),Tabla_NumeroItem,2,FALSE),"")</f>
        <v>12.8.1.4</v>
      </c>
      <c r="C8707" s="83" t="str">
        <f>IFERROR(VLOOKUP(B8707,Tabla_CyP,2,FALSE),"")</f>
        <v xml:space="preserve">Griferia FV para Lavatorio </v>
      </c>
      <c r="D8707" s="88"/>
      <c r="E8707" s="89"/>
      <c r="F8707" s="87" t="s">
        <v>25</v>
      </c>
      <c r="G8707" s="265" t="str">
        <f>IFERROR(VLOOKUP(B8707,Tabla_CyP,4,FALSE),"")</f>
        <v>Un</v>
      </c>
    </row>
    <row r="8708" spans="1:123" ht="24" customHeight="1" x14ac:dyDescent="0.2">
      <c r="A8708" s="263"/>
      <c r="B8708" s="82"/>
      <c r="D8708" s="88"/>
      <c r="E8708" s="89"/>
      <c r="G8708" s="264"/>
    </row>
    <row r="8709" spans="1:123" ht="24" customHeight="1" x14ac:dyDescent="0.2">
      <c r="A8709" s="450" t="s">
        <v>506</v>
      </c>
      <c r="B8709" s="451"/>
      <c r="C8709" s="448" t="s">
        <v>0</v>
      </c>
      <c r="D8709" s="448" t="s">
        <v>26</v>
      </c>
      <c r="E8709" s="446" t="s">
        <v>27</v>
      </c>
      <c r="F8709" s="444" t="s">
        <v>28</v>
      </c>
      <c r="G8709" s="444" t="s">
        <v>29</v>
      </c>
    </row>
    <row r="8710" spans="1:123" s="88" customFormat="1" ht="24" customHeight="1" x14ac:dyDescent="0.2">
      <c r="A8710" s="93" t="s">
        <v>507</v>
      </c>
      <c r="B8710" s="93" t="s">
        <v>508</v>
      </c>
      <c r="C8710" s="449"/>
      <c r="D8710" s="449"/>
      <c r="E8710" s="447"/>
      <c r="F8710" s="445"/>
      <c r="G8710" s="445"/>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6"/>
      <c r="B8711" s="94"/>
      <c r="C8711" s="132" t="s">
        <v>603</v>
      </c>
      <c r="D8711" s="95"/>
      <c r="E8711" s="96"/>
      <c r="F8711" s="97"/>
      <c r="G8711" s="267"/>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8">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8">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8">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8">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8">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8">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8">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8">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8">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8">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8">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8">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8">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8">
        <f t="shared" si="2615"/>
        <v>0</v>
      </c>
    </row>
    <row r="8726" spans="1:7" ht="24" customHeight="1" x14ac:dyDescent="0.2">
      <c r="A8726" s="269"/>
      <c r="D8726" s="88"/>
      <c r="E8726" s="89"/>
      <c r="F8726" s="255" t="s">
        <v>30</v>
      </c>
      <c r="G8726" s="270">
        <f>SUBTOTAL(9,G8712:G8725)</f>
        <v>0</v>
      </c>
    </row>
    <row r="8727" spans="1:7" ht="24" customHeight="1" x14ac:dyDescent="0.2">
      <c r="A8727" s="269"/>
      <c r="C8727" s="98" t="s">
        <v>604</v>
      </c>
      <c r="D8727" s="88"/>
      <c r="E8727" s="89"/>
      <c r="G8727" s="271"/>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8">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8">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8">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8">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8">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8">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8">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8">
        <f t="shared" si="2620"/>
        <v>0</v>
      </c>
    </row>
    <row r="8736" spans="1:7" ht="24" customHeight="1" x14ac:dyDescent="0.2">
      <c r="A8736" s="269"/>
      <c r="D8736" s="88"/>
      <c r="E8736" s="89"/>
      <c r="F8736" s="255" t="s">
        <v>31</v>
      </c>
      <c r="G8736" s="270">
        <f>SUBTOTAL(9,G8728:G8735)</f>
        <v>0</v>
      </c>
    </row>
    <row r="8737" spans="1:7" ht="24" customHeight="1" x14ac:dyDescent="0.2">
      <c r="A8737" s="269"/>
      <c r="C8737" s="98" t="s">
        <v>605</v>
      </c>
      <c r="D8737" s="88"/>
      <c r="E8737" s="89"/>
      <c r="G8737" s="271"/>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8">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8">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8">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8">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8">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8">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8">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8">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8">
        <f t="shared" si="2625"/>
        <v>0</v>
      </c>
    </row>
    <row r="8747" spans="1:7" ht="24" customHeight="1" x14ac:dyDescent="0.2">
      <c r="A8747" s="272"/>
      <c r="B8747" s="88"/>
      <c r="D8747" s="88"/>
      <c r="E8747" s="89"/>
      <c r="F8747" s="255" t="s">
        <v>32</v>
      </c>
      <c r="G8747" s="270">
        <f>SUBTOTAL(9,G8738:G8746)</f>
        <v>0</v>
      </c>
    </row>
    <row r="8748" spans="1:7" ht="24" customHeight="1" x14ac:dyDescent="0.2">
      <c r="A8748" s="273"/>
      <c r="B8748" s="88"/>
      <c r="D8748" s="88"/>
      <c r="E8748" s="89"/>
      <c r="G8748" s="271"/>
    </row>
    <row r="8749" spans="1:7" ht="24" customHeight="1" x14ac:dyDescent="0.2">
      <c r="A8749" s="274" t="str">
        <f>B8707</f>
        <v>12.8.1.4</v>
      </c>
      <c r="B8749" s="275" t="str">
        <f>C8707</f>
        <v xml:space="preserve">Griferia FV para Lavatorio </v>
      </c>
      <c r="C8749" s="95"/>
      <c r="D8749" s="95" t="s">
        <v>33</v>
      </c>
      <c r="E8749" s="96"/>
      <c r="F8749" s="277" t="s">
        <v>34</v>
      </c>
      <c r="G8749" s="276">
        <f>SUBTOTAL(9,G8712:G8748)</f>
        <v>0</v>
      </c>
    </row>
    <row r="8751" spans="1:7" ht="24" customHeight="1" x14ac:dyDescent="0.2">
      <c r="A8751" s="256" t="s">
        <v>36</v>
      </c>
      <c r="B8751" s="257"/>
      <c r="C8751" s="257"/>
      <c r="D8751" s="257"/>
      <c r="E8751" s="257"/>
      <c r="F8751" s="257"/>
      <c r="G8751" s="258"/>
    </row>
    <row r="8752" spans="1:7" ht="24" customHeight="1" x14ac:dyDescent="0.2">
      <c r="A8752" s="259" t="s">
        <v>601</v>
      </c>
      <c r="B8752" s="84" t="str">
        <f>Comitente</f>
        <v>SUBSECRETARIA DE ARQUITECTURA</v>
      </c>
      <c r="C8752" s="80"/>
      <c r="D8752" s="85"/>
      <c r="E8752" s="85"/>
      <c r="F8752" s="86"/>
      <c r="G8752" s="260"/>
    </row>
    <row r="8753" spans="1:123" ht="24" customHeight="1" x14ac:dyDescent="0.2">
      <c r="A8753" s="259" t="s">
        <v>602</v>
      </c>
      <c r="B8753" s="84">
        <f>Contratista</f>
        <v>0</v>
      </c>
      <c r="C8753" s="81"/>
      <c r="D8753" s="81"/>
      <c r="E8753" s="81"/>
      <c r="F8753" s="87"/>
      <c r="G8753" s="261"/>
    </row>
    <row r="8754" spans="1:123" ht="24" customHeight="1" x14ac:dyDescent="0.2">
      <c r="A8754" s="259" t="s">
        <v>23</v>
      </c>
      <c r="B8754" s="84" t="str">
        <f>Obra</f>
        <v>Creacion Primaria Bº Cruce de los Andes</v>
      </c>
      <c r="C8754" s="81"/>
      <c r="D8754" s="81"/>
      <c r="E8754" s="81"/>
      <c r="F8754" s="87" t="s">
        <v>37</v>
      </c>
      <c r="G8754" s="262">
        <f>Fecha_Base</f>
        <v>0</v>
      </c>
    </row>
    <row r="8755" spans="1:123" ht="24" customHeight="1" x14ac:dyDescent="0.2">
      <c r="A8755" s="263" t="s">
        <v>600</v>
      </c>
      <c r="B8755" s="82" t="str">
        <f>Ubicación</f>
        <v>Pocito</v>
      </c>
      <c r="C8755" s="82"/>
      <c r="D8755" s="88"/>
      <c r="E8755" s="89"/>
      <c r="G8755" s="264"/>
    </row>
    <row r="8756" spans="1:123" ht="24" customHeight="1" x14ac:dyDescent="0.2">
      <c r="A8756" s="263" t="s">
        <v>38</v>
      </c>
      <c r="B8756" s="91">
        <f>IFERROR(VALUE(LEFT(B8757,FIND(".",B8757)-1)),"")</f>
        <v>12</v>
      </c>
      <c r="C8756" s="83" t="str">
        <f>IFERROR(VLOOKUP(B8756,Tabla_CyP,2,FALSE),"")</f>
        <v/>
      </c>
      <c r="E8756" s="89"/>
      <c r="G8756" s="264"/>
    </row>
    <row r="8757" spans="1:123" ht="24" customHeight="1" x14ac:dyDescent="0.2">
      <c r="A8757" s="263" t="s">
        <v>24</v>
      </c>
      <c r="B8757" s="92" t="str">
        <f>IFERROR(VLOOKUP(COUNTIF($A$1:A8757,"ANALISIS DE PRECIOS"),Tabla_NumeroItem,2,FALSE),"")</f>
        <v>12.8.1.5</v>
      </c>
      <c r="C8757" s="83" t="str">
        <f>IFERROR(VLOOKUP(B8757,Tabla_CyP,2,FALSE),"")</f>
        <v>Bebedero</v>
      </c>
      <c r="D8757" s="88"/>
      <c r="E8757" s="89"/>
      <c r="F8757" s="87" t="s">
        <v>25</v>
      </c>
      <c r="G8757" s="265" t="str">
        <f>IFERROR(VLOOKUP(B8757,Tabla_CyP,4,FALSE),"")</f>
        <v>Un</v>
      </c>
    </row>
    <row r="8758" spans="1:123" ht="24" customHeight="1" x14ac:dyDescent="0.2">
      <c r="A8758" s="263"/>
      <c r="B8758" s="82"/>
      <c r="D8758" s="88"/>
      <c r="E8758" s="89"/>
      <c r="G8758" s="264"/>
    </row>
    <row r="8759" spans="1:123" ht="24" customHeight="1" x14ac:dyDescent="0.2">
      <c r="A8759" s="450" t="s">
        <v>506</v>
      </c>
      <c r="B8759" s="451"/>
      <c r="C8759" s="448" t="s">
        <v>0</v>
      </c>
      <c r="D8759" s="448" t="s">
        <v>26</v>
      </c>
      <c r="E8759" s="446" t="s">
        <v>27</v>
      </c>
      <c r="F8759" s="444" t="s">
        <v>28</v>
      </c>
      <c r="G8759" s="444" t="s">
        <v>29</v>
      </c>
    </row>
    <row r="8760" spans="1:123" s="88" customFormat="1" ht="24" customHeight="1" x14ac:dyDescent="0.2">
      <c r="A8760" s="93" t="s">
        <v>507</v>
      </c>
      <c r="B8760" s="93" t="s">
        <v>508</v>
      </c>
      <c r="C8760" s="449"/>
      <c r="D8760" s="449"/>
      <c r="E8760" s="447"/>
      <c r="F8760" s="445"/>
      <c r="G8760" s="445"/>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6"/>
      <c r="B8761" s="94"/>
      <c r="C8761" s="132" t="s">
        <v>603</v>
      </c>
      <c r="D8761" s="95"/>
      <c r="E8761" s="96"/>
      <c r="F8761" s="97"/>
      <c r="G8761" s="267"/>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8">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8">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8">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8">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8">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8">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8">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8">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8">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8">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8">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8">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8">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8">
        <f t="shared" si="2630"/>
        <v>0</v>
      </c>
    </row>
    <row r="8776" spans="1:7" ht="24" customHeight="1" x14ac:dyDescent="0.2">
      <c r="A8776" s="269"/>
      <c r="D8776" s="88"/>
      <c r="E8776" s="89"/>
      <c r="F8776" s="255" t="s">
        <v>30</v>
      </c>
      <c r="G8776" s="270">
        <f>SUBTOTAL(9,G8762:G8775)</f>
        <v>0</v>
      </c>
    </row>
    <row r="8777" spans="1:7" ht="24" customHeight="1" x14ac:dyDescent="0.2">
      <c r="A8777" s="269"/>
      <c r="C8777" s="98" t="s">
        <v>604</v>
      </c>
      <c r="D8777" s="88"/>
      <c r="E8777" s="89"/>
      <c r="G8777" s="271"/>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8">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8">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8">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8">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8">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8">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8">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8">
        <f t="shared" si="2635"/>
        <v>0</v>
      </c>
    </row>
    <row r="8786" spans="1:7" ht="24" customHeight="1" x14ac:dyDescent="0.2">
      <c r="A8786" s="269"/>
      <c r="D8786" s="88"/>
      <c r="E8786" s="89"/>
      <c r="F8786" s="255" t="s">
        <v>31</v>
      </c>
      <c r="G8786" s="270">
        <f>SUBTOTAL(9,G8778:G8785)</f>
        <v>0</v>
      </c>
    </row>
    <row r="8787" spans="1:7" ht="24" customHeight="1" x14ac:dyDescent="0.2">
      <c r="A8787" s="269"/>
      <c r="C8787" s="98" t="s">
        <v>605</v>
      </c>
      <c r="D8787" s="88"/>
      <c r="E8787" s="89"/>
      <c r="G8787" s="271"/>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8">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8">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8">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8">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8">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8">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8">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8">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8">
        <f t="shared" si="2640"/>
        <v>0</v>
      </c>
    </row>
    <row r="8797" spans="1:7" ht="24" customHeight="1" x14ac:dyDescent="0.2">
      <c r="A8797" s="272"/>
      <c r="B8797" s="88"/>
      <c r="D8797" s="88"/>
      <c r="E8797" s="89"/>
      <c r="F8797" s="255" t="s">
        <v>32</v>
      </c>
      <c r="G8797" s="270">
        <f>SUBTOTAL(9,G8788:G8796)</f>
        <v>0</v>
      </c>
    </row>
    <row r="8798" spans="1:7" ht="24" customHeight="1" x14ac:dyDescent="0.2">
      <c r="A8798" s="273"/>
      <c r="B8798" s="88"/>
      <c r="D8798" s="88"/>
      <c r="E8798" s="89"/>
      <c r="G8798" s="271"/>
    </row>
    <row r="8799" spans="1:7" ht="24" customHeight="1" x14ac:dyDescent="0.2">
      <c r="A8799" s="274" t="str">
        <f>B8757</f>
        <v>12.8.1.5</v>
      </c>
      <c r="B8799" s="275" t="str">
        <f>C8757</f>
        <v>Bebedero</v>
      </c>
      <c r="C8799" s="95"/>
      <c r="D8799" s="95" t="s">
        <v>33</v>
      </c>
      <c r="E8799" s="96"/>
      <c r="F8799" s="277" t="s">
        <v>34</v>
      </c>
      <c r="G8799" s="276">
        <f>SUBTOTAL(9,G8762:G8798)</f>
        <v>0</v>
      </c>
    </row>
    <row r="8801" spans="1:123" ht="24" customHeight="1" x14ac:dyDescent="0.2">
      <c r="A8801" s="256" t="s">
        <v>36</v>
      </c>
      <c r="B8801" s="257"/>
      <c r="C8801" s="257"/>
      <c r="D8801" s="257"/>
      <c r="E8801" s="257"/>
      <c r="F8801" s="257"/>
      <c r="G8801" s="258"/>
    </row>
    <row r="8802" spans="1:123" ht="24" customHeight="1" x14ac:dyDescent="0.2">
      <c r="A8802" s="259" t="s">
        <v>601</v>
      </c>
      <c r="B8802" s="84" t="str">
        <f>Comitente</f>
        <v>SUBSECRETARIA DE ARQUITECTURA</v>
      </c>
      <c r="C8802" s="80"/>
      <c r="D8802" s="85"/>
      <c r="E8802" s="85"/>
      <c r="F8802" s="86"/>
      <c r="G8802" s="260"/>
    </row>
    <row r="8803" spans="1:123" ht="24" customHeight="1" x14ac:dyDescent="0.2">
      <c r="A8803" s="259" t="s">
        <v>602</v>
      </c>
      <c r="B8803" s="84">
        <f>Contratista</f>
        <v>0</v>
      </c>
      <c r="C8803" s="81"/>
      <c r="D8803" s="81"/>
      <c r="E8803" s="81"/>
      <c r="F8803" s="87"/>
      <c r="G8803" s="261"/>
    </row>
    <row r="8804" spans="1:123" ht="24" customHeight="1" x14ac:dyDescent="0.2">
      <c r="A8804" s="259" t="s">
        <v>23</v>
      </c>
      <c r="B8804" s="84" t="str">
        <f>Obra</f>
        <v>Creacion Primaria Bº Cruce de los Andes</v>
      </c>
      <c r="C8804" s="81"/>
      <c r="D8804" s="81"/>
      <c r="E8804" s="81"/>
      <c r="F8804" s="87" t="s">
        <v>37</v>
      </c>
      <c r="G8804" s="262">
        <f>Fecha_Base</f>
        <v>0</v>
      </c>
    </row>
    <row r="8805" spans="1:123" ht="24" customHeight="1" x14ac:dyDescent="0.2">
      <c r="A8805" s="263" t="s">
        <v>600</v>
      </c>
      <c r="B8805" s="82" t="str">
        <f>Ubicación</f>
        <v>Pocito</v>
      </c>
      <c r="C8805" s="82"/>
      <c r="D8805" s="88"/>
      <c r="E8805" s="89"/>
      <c r="G8805" s="264"/>
    </row>
    <row r="8806" spans="1:123" ht="24" customHeight="1" x14ac:dyDescent="0.2">
      <c r="A8806" s="263" t="s">
        <v>38</v>
      </c>
      <c r="B8806" s="91">
        <f>IFERROR(VALUE(LEFT(B8807,FIND(".",B8807)-1)),"")</f>
        <v>12</v>
      </c>
      <c r="C8806" s="83" t="str">
        <f>IFERROR(VLOOKUP(B8806,Tabla_CyP,2,FALSE),"")</f>
        <v/>
      </c>
      <c r="E8806" s="89"/>
      <c r="G8806" s="264"/>
    </row>
    <row r="8807" spans="1:123" ht="24" customHeight="1" x14ac:dyDescent="0.2">
      <c r="A8807" s="263" t="s">
        <v>24</v>
      </c>
      <c r="B8807" s="92" t="str">
        <f>IFERROR(VLOOKUP(COUNTIF($A$1:A8807,"ANALISIS DE PRECIOS"),Tabla_NumeroItem,2,FALSE),"")</f>
        <v>12.8.1.6</v>
      </c>
      <c r="C8807" s="83" t="str">
        <f>IFERROR(VLOOKUP(B8807,Tabla_CyP,2,FALSE),"")</f>
        <v>Griferia FV para Lavatorio p/discapacitado</v>
      </c>
      <c r="D8807" s="88"/>
      <c r="E8807" s="89"/>
      <c r="F8807" s="87" t="s">
        <v>25</v>
      </c>
      <c r="G8807" s="265" t="str">
        <f>IFERROR(VLOOKUP(B8807,Tabla_CyP,4,FALSE),"")</f>
        <v>Un</v>
      </c>
    </row>
    <row r="8808" spans="1:123" ht="24" customHeight="1" x14ac:dyDescent="0.2">
      <c r="A8808" s="263"/>
      <c r="B8808" s="82"/>
      <c r="D8808" s="88"/>
      <c r="E8808" s="89"/>
      <c r="G8808" s="264"/>
    </row>
    <row r="8809" spans="1:123" ht="24" customHeight="1" x14ac:dyDescent="0.2">
      <c r="A8809" s="450" t="s">
        <v>506</v>
      </c>
      <c r="B8809" s="451"/>
      <c r="C8809" s="448" t="s">
        <v>0</v>
      </c>
      <c r="D8809" s="448" t="s">
        <v>26</v>
      </c>
      <c r="E8809" s="446" t="s">
        <v>27</v>
      </c>
      <c r="F8809" s="444" t="s">
        <v>28</v>
      </c>
      <c r="G8809" s="444" t="s">
        <v>29</v>
      </c>
    </row>
    <row r="8810" spans="1:123" s="88" customFormat="1" ht="24" customHeight="1" x14ac:dyDescent="0.2">
      <c r="A8810" s="93" t="s">
        <v>507</v>
      </c>
      <c r="B8810" s="93" t="s">
        <v>508</v>
      </c>
      <c r="C8810" s="449"/>
      <c r="D8810" s="449"/>
      <c r="E8810" s="447"/>
      <c r="F8810" s="445"/>
      <c r="G8810" s="445"/>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6"/>
      <c r="B8811" s="94"/>
      <c r="C8811" s="132" t="s">
        <v>603</v>
      </c>
      <c r="D8811" s="95"/>
      <c r="E8811" s="96"/>
      <c r="F8811" s="97"/>
      <c r="G8811" s="267"/>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8">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8">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8">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8">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8">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8">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8">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8">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8">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8">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8">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8">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8">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8">
        <f t="shared" si="2645"/>
        <v>0</v>
      </c>
    </row>
    <row r="8826" spans="1:7" ht="24" customHeight="1" x14ac:dyDescent="0.2">
      <c r="A8826" s="269"/>
      <c r="D8826" s="88"/>
      <c r="E8826" s="89"/>
      <c r="F8826" s="255" t="s">
        <v>30</v>
      </c>
      <c r="G8826" s="270">
        <f>SUBTOTAL(9,G8812:G8825)</f>
        <v>0</v>
      </c>
    </row>
    <row r="8827" spans="1:7" ht="24" customHeight="1" x14ac:dyDescent="0.2">
      <c r="A8827" s="269"/>
      <c r="C8827" s="98" t="s">
        <v>604</v>
      </c>
      <c r="D8827" s="88"/>
      <c r="E8827" s="89"/>
      <c r="G8827" s="271"/>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8">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8">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8">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8">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8">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8">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8">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8">
        <f t="shared" si="2650"/>
        <v>0</v>
      </c>
    </row>
    <row r="8836" spans="1:7" ht="24" customHeight="1" x14ac:dyDescent="0.2">
      <c r="A8836" s="269"/>
      <c r="D8836" s="88"/>
      <c r="E8836" s="89"/>
      <c r="F8836" s="255" t="s">
        <v>31</v>
      </c>
      <c r="G8836" s="270">
        <f>SUBTOTAL(9,G8828:G8835)</f>
        <v>0</v>
      </c>
    </row>
    <row r="8837" spans="1:7" ht="24" customHeight="1" x14ac:dyDescent="0.2">
      <c r="A8837" s="269"/>
      <c r="C8837" s="98" t="s">
        <v>605</v>
      </c>
      <c r="D8837" s="88"/>
      <c r="E8837" s="89"/>
      <c r="G8837" s="271"/>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8">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8">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8">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8">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8">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8">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8">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8">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8">
        <f t="shared" si="2655"/>
        <v>0</v>
      </c>
    </row>
    <row r="8847" spans="1:7" ht="24" customHeight="1" x14ac:dyDescent="0.2">
      <c r="A8847" s="272"/>
      <c r="B8847" s="88"/>
      <c r="D8847" s="88"/>
      <c r="E8847" s="89"/>
      <c r="F8847" s="255" t="s">
        <v>32</v>
      </c>
      <c r="G8847" s="270">
        <f>SUBTOTAL(9,G8838:G8846)</f>
        <v>0</v>
      </c>
    </row>
    <row r="8848" spans="1:7" ht="24" customHeight="1" x14ac:dyDescent="0.2">
      <c r="A8848" s="273"/>
      <c r="B8848" s="88"/>
      <c r="D8848" s="88"/>
      <c r="E8848" s="89"/>
      <c r="G8848" s="271"/>
    </row>
    <row r="8849" spans="1:123" ht="24" customHeight="1" x14ac:dyDescent="0.2">
      <c r="A8849" s="274" t="str">
        <f>B8807</f>
        <v>12.8.1.6</v>
      </c>
      <c r="B8849" s="275" t="str">
        <f>C8807</f>
        <v>Griferia FV para Lavatorio p/discapacitado</v>
      </c>
      <c r="C8849" s="95"/>
      <c r="D8849" s="95" t="s">
        <v>33</v>
      </c>
      <c r="E8849" s="96"/>
      <c r="F8849" s="277" t="s">
        <v>34</v>
      </c>
      <c r="G8849" s="276">
        <f>SUBTOTAL(9,G8812:G8848)</f>
        <v>0</v>
      </c>
    </row>
    <row r="8851" spans="1:123" ht="24" customHeight="1" x14ac:dyDescent="0.2">
      <c r="A8851" s="256" t="s">
        <v>36</v>
      </c>
      <c r="B8851" s="257"/>
      <c r="C8851" s="257"/>
      <c r="D8851" s="257"/>
      <c r="E8851" s="257"/>
      <c r="F8851" s="257"/>
      <c r="G8851" s="258"/>
    </row>
    <row r="8852" spans="1:123" ht="24" customHeight="1" x14ac:dyDescent="0.2">
      <c r="A8852" s="259" t="s">
        <v>601</v>
      </c>
      <c r="B8852" s="84" t="str">
        <f>Comitente</f>
        <v>SUBSECRETARIA DE ARQUITECTURA</v>
      </c>
      <c r="C8852" s="80"/>
      <c r="D8852" s="85"/>
      <c r="E8852" s="85"/>
      <c r="F8852" s="86"/>
      <c r="G8852" s="260"/>
    </row>
    <row r="8853" spans="1:123" ht="24" customHeight="1" x14ac:dyDescent="0.2">
      <c r="A8853" s="259" t="s">
        <v>602</v>
      </c>
      <c r="B8853" s="84">
        <f>Contratista</f>
        <v>0</v>
      </c>
      <c r="C8853" s="81"/>
      <c r="D8853" s="81"/>
      <c r="E8853" s="81"/>
      <c r="F8853" s="87"/>
      <c r="G8853" s="261"/>
    </row>
    <row r="8854" spans="1:123" ht="24" customHeight="1" x14ac:dyDescent="0.2">
      <c r="A8854" s="259" t="s">
        <v>23</v>
      </c>
      <c r="B8854" s="84" t="str">
        <f>Obra</f>
        <v>Creacion Primaria Bº Cruce de los Andes</v>
      </c>
      <c r="C8854" s="81"/>
      <c r="D8854" s="81"/>
      <c r="E8854" s="81"/>
      <c r="F8854" s="87" t="s">
        <v>37</v>
      </c>
      <c r="G8854" s="262">
        <f>Fecha_Base</f>
        <v>0</v>
      </c>
    </row>
    <row r="8855" spans="1:123" ht="24" customHeight="1" x14ac:dyDescent="0.2">
      <c r="A8855" s="263" t="s">
        <v>600</v>
      </c>
      <c r="B8855" s="82" t="str">
        <f>Ubicación</f>
        <v>Pocito</v>
      </c>
      <c r="C8855" s="82"/>
      <c r="D8855" s="88"/>
      <c r="E8855" s="89"/>
      <c r="G8855" s="264"/>
    </row>
    <row r="8856" spans="1:123" ht="24" customHeight="1" x14ac:dyDescent="0.2">
      <c r="A8856" s="263" t="s">
        <v>38</v>
      </c>
      <c r="B8856" s="91">
        <f>IFERROR(VALUE(LEFT(B8857,FIND(".",B8857)-1)),"")</f>
        <v>12</v>
      </c>
      <c r="C8856" s="83" t="str">
        <f>IFERROR(VLOOKUP(B8856,Tabla_CyP,2,FALSE),"")</f>
        <v/>
      </c>
      <c r="E8856" s="89"/>
      <c r="G8856" s="264"/>
    </row>
    <row r="8857" spans="1:123" ht="24" customHeight="1" x14ac:dyDescent="0.2">
      <c r="A8857" s="263" t="s">
        <v>24</v>
      </c>
      <c r="B8857" s="92" t="str">
        <f>IFERROR(VLOOKUP(COUNTIF($A$1:A8857,"ANALISIS DE PRECIOS"),Tabla_NumeroItem,2,FALSE),"")</f>
        <v>12.8.1.7</v>
      </c>
      <c r="C8857" s="83" t="str">
        <f>IFERROR(VLOOKUP(B8857,Tabla_CyP,2,FALSE),"")</f>
        <v>Griferia Pileta Cocinar FV y Pileta de lavar</v>
      </c>
      <c r="D8857" s="88"/>
      <c r="E8857" s="89"/>
      <c r="F8857" s="87" t="s">
        <v>25</v>
      </c>
      <c r="G8857" s="265" t="str">
        <f>IFERROR(VLOOKUP(B8857,Tabla_CyP,4,FALSE),"")</f>
        <v>Un</v>
      </c>
    </row>
    <row r="8858" spans="1:123" ht="24" customHeight="1" x14ac:dyDescent="0.2">
      <c r="A8858" s="263"/>
      <c r="B8858" s="82"/>
      <c r="D8858" s="88"/>
      <c r="E8858" s="89"/>
      <c r="G8858" s="264"/>
    </row>
    <row r="8859" spans="1:123" ht="24" customHeight="1" x14ac:dyDescent="0.2">
      <c r="A8859" s="450" t="s">
        <v>506</v>
      </c>
      <c r="B8859" s="451"/>
      <c r="C8859" s="448" t="s">
        <v>0</v>
      </c>
      <c r="D8859" s="448" t="s">
        <v>26</v>
      </c>
      <c r="E8859" s="446" t="s">
        <v>27</v>
      </c>
      <c r="F8859" s="444" t="s">
        <v>28</v>
      </c>
      <c r="G8859" s="444" t="s">
        <v>29</v>
      </c>
    </row>
    <row r="8860" spans="1:123" s="88" customFormat="1" ht="24" customHeight="1" x14ac:dyDescent="0.2">
      <c r="A8860" s="93" t="s">
        <v>507</v>
      </c>
      <c r="B8860" s="93" t="s">
        <v>508</v>
      </c>
      <c r="C8860" s="449"/>
      <c r="D8860" s="449"/>
      <c r="E8860" s="447"/>
      <c r="F8860" s="445"/>
      <c r="G8860" s="445"/>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6"/>
      <c r="B8861" s="94"/>
      <c r="C8861" s="132" t="s">
        <v>603</v>
      </c>
      <c r="D8861" s="95"/>
      <c r="E8861" s="96"/>
      <c r="F8861" s="97"/>
      <c r="G8861" s="267"/>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8">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8">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8">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8">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8">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8">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8">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8">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8">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8">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8">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8">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8">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8">
        <f t="shared" si="2660"/>
        <v>0</v>
      </c>
    </row>
    <row r="8876" spans="1:7" ht="24" customHeight="1" x14ac:dyDescent="0.2">
      <c r="A8876" s="269"/>
      <c r="D8876" s="88"/>
      <c r="E8876" s="89"/>
      <c r="F8876" s="255" t="s">
        <v>30</v>
      </c>
      <c r="G8876" s="270">
        <f>SUBTOTAL(9,G8862:G8875)</f>
        <v>0</v>
      </c>
    </row>
    <row r="8877" spans="1:7" ht="24" customHeight="1" x14ac:dyDescent="0.2">
      <c r="A8877" s="269"/>
      <c r="C8877" s="98" t="s">
        <v>604</v>
      </c>
      <c r="D8877" s="88"/>
      <c r="E8877" s="89"/>
      <c r="G8877" s="271"/>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8">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8">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8">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8">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8">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8">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8">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8">
        <f t="shared" si="2665"/>
        <v>0</v>
      </c>
    </row>
    <row r="8886" spans="1:7" ht="24" customHeight="1" x14ac:dyDescent="0.2">
      <c r="A8886" s="269"/>
      <c r="D8886" s="88"/>
      <c r="E8886" s="89"/>
      <c r="F8886" s="255" t="s">
        <v>31</v>
      </c>
      <c r="G8886" s="270">
        <f>SUBTOTAL(9,G8878:G8885)</f>
        <v>0</v>
      </c>
    </row>
    <row r="8887" spans="1:7" ht="24" customHeight="1" x14ac:dyDescent="0.2">
      <c r="A8887" s="269"/>
      <c r="C8887" s="98" t="s">
        <v>605</v>
      </c>
      <c r="D8887" s="88"/>
      <c r="E8887" s="89"/>
      <c r="G8887" s="271"/>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8">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8">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8">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8">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8">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8">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8">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8">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8">
        <f t="shared" si="2670"/>
        <v>0</v>
      </c>
    </row>
    <row r="8897" spans="1:123" ht="24" customHeight="1" x14ac:dyDescent="0.2">
      <c r="A8897" s="272"/>
      <c r="B8897" s="88"/>
      <c r="D8897" s="88"/>
      <c r="E8897" s="89"/>
      <c r="F8897" s="255" t="s">
        <v>32</v>
      </c>
      <c r="G8897" s="270">
        <f>SUBTOTAL(9,G8888:G8896)</f>
        <v>0</v>
      </c>
    </row>
    <row r="8898" spans="1:123" ht="24" customHeight="1" x14ac:dyDescent="0.2">
      <c r="A8898" s="273"/>
      <c r="B8898" s="88"/>
      <c r="D8898" s="88"/>
      <c r="E8898" s="89"/>
      <c r="G8898" s="271"/>
    </row>
    <row r="8899" spans="1:123" ht="24" customHeight="1" x14ac:dyDescent="0.2">
      <c r="A8899" s="274" t="str">
        <f>B8857</f>
        <v>12.8.1.7</v>
      </c>
      <c r="B8899" s="275" t="str">
        <f>C8857</f>
        <v>Griferia Pileta Cocinar FV y Pileta de lavar</v>
      </c>
      <c r="C8899" s="95"/>
      <c r="D8899" s="95" t="s">
        <v>33</v>
      </c>
      <c r="E8899" s="96"/>
      <c r="F8899" s="277" t="s">
        <v>34</v>
      </c>
      <c r="G8899" s="276">
        <f>SUBTOTAL(9,G8862:G8898)</f>
        <v>0</v>
      </c>
    </row>
    <row r="8901" spans="1:123" ht="24" customHeight="1" x14ac:dyDescent="0.2">
      <c r="A8901" s="256" t="s">
        <v>36</v>
      </c>
      <c r="B8901" s="257"/>
      <c r="C8901" s="257"/>
      <c r="D8901" s="257"/>
      <c r="E8901" s="257"/>
      <c r="F8901" s="257"/>
      <c r="G8901" s="258"/>
    </row>
    <row r="8902" spans="1:123" ht="24" customHeight="1" x14ac:dyDescent="0.2">
      <c r="A8902" s="259" t="s">
        <v>601</v>
      </c>
      <c r="B8902" s="84" t="str">
        <f>Comitente</f>
        <v>SUBSECRETARIA DE ARQUITECTURA</v>
      </c>
      <c r="C8902" s="80"/>
      <c r="D8902" s="85"/>
      <c r="E8902" s="85"/>
      <c r="F8902" s="86"/>
      <c r="G8902" s="260"/>
    </row>
    <row r="8903" spans="1:123" ht="24" customHeight="1" x14ac:dyDescent="0.2">
      <c r="A8903" s="259" t="s">
        <v>602</v>
      </c>
      <c r="B8903" s="84">
        <f>Contratista</f>
        <v>0</v>
      </c>
      <c r="C8903" s="81"/>
      <c r="D8903" s="81"/>
      <c r="E8903" s="81"/>
      <c r="F8903" s="87"/>
      <c r="G8903" s="261"/>
    </row>
    <row r="8904" spans="1:123" ht="24" customHeight="1" x14ac:dyDescent="0.2">
      <c r="A8904" s="259" t="s">
        <v>23</v>
      </c>
      <c r="B8904" s="84" t="str">
        <f>Obra</f>
        <v>Creacion Primaria Bº Cruce de los Andes</v>
      </c>
      <c r="C8904" s="81"/>
      <c r="D8904" s="81"/>
      <c r="E8904" s="81"/>
      <c r="F8904" s="87" t="s">
        <v>37</v>
      </c>
      <c r="G8904" s="262">
        <f>Fecha_Base</f>
        <v>0</v>
      </c>
    </row>
    <row r="8905" spans="1:123" ht="24" customHeight="1" x14ac:dyDescent="0.2">
      <c r="A8905" s="263" t="s">
        <v>600</v>
      </c>
      <c r="B8905" s="82" t="str">
        <f>Ubicación</f>
        <v>Pocito</v>
      </c>
      <c r="C8905" s="82"/>
      <c r="D8905" s="88"/>
      <c r="E8905" s="89"/>
      <c r="G8905" s="264"/>
    </row>
    <row r="8906" spans="1:123" ht="24" customHeight="1" x14ac:dyDescent="0.2">
      <c r="A8906" s="263" t="s">
        <v>38</v>
      </c>
      <c r="B8906" s="91">
        <f>IFERROR(VALUE(LEFT(B8907,FIND(".",B8907)-1)),"")</f>
        <v>12</v>
      </c>
      <c r="C8906" s="83" t="str">
        <f>IFERROR(VLOOKUP(B8906,Tabla_CyP,2,FALSE),"")</f>
        <v/>
      </c>
      <c r="E8906" s="89"/>
      <c r="G8906" s="264"/>
    </row>
    <row r="8907" spans="1:123" ht="24" customHeight="1" x14ac:dyDescent="0.2">
      <c r="A8907" s="263" t="s">
        <v>24</v>
      </c>
      <c r="B8907" s="92" t="str">
        <f>IFERROR(VLOOKUP(COUNTIF($A$1:A8907,"ANALISIS DE PRECIOS"),Tabla_NumeroItem,2,FALSE),"")</f>
        <v>12.8.1.8</v>
      </c>
      <c r="C8907" s="83" t="str">
        <f>IFERROR(VLOOKUP(B8907,Tabla_CyP,2,FALSE),"")</f>
        <v>Pileta de Cocina Acero inox.</v>
      </c>
      <c r="D8907" s="88"/>
      <c r="E8907" s="89"/>
      <c r="F8907" s="87" t="s">
        <v>25</v>
      </c>
      <c r="G8907" s="265" t="str">
        <f>IFERROR(VLOOKUP(B8907,Tabla_CyP,4,FALSE),"")</f>
        <v>Un</v>
      </c>
    </row>
    <row r="8908" spans="1:123" ht="24" customHeight="1" x14ac:dyDescent="0.2">
      <c r="A8908" s="263"/>
      <c r="B8908" s="82"/>
      <c r="D8908" s="88"/>
      <c r="E8908" s="89"/>
      <c r="G8908" s="264"/>
    </row>
    <row r="8909" spans="1:123" ht="24" customHeight="1" x14ac:dyDescent="0.2">
      <c r="A8909" s="450" t="s">
        <v>506</v>
      </c>
      <c r="B8909" s="451"/>
      <c r="C8909" s="448" t="s">
        <v>0</v>
      </c>
      <c r="D8909" s="448" t="s">
        <v>26</v>
      </c>
      <c r="E8909" s="446" t="s">
        <v>27</v>
      </c>
      <c r="F8909" s="444" t="s">
        <v>28</v>
      </c>
      <c r="G8909" s="444" t="s">
        <v>29</v>
      </c>
    </row>
    <row r="8910" spans="1:123" s="88" customFormat="1" ht="24" customHeight="1" x14ac:dyDescent="0.2">
      <c r="A8910" s="93" t="s">
        <v>507</v>
      </c>
      <c r="B8910" s="93" t="s">
        <v>508</v>
      </c>
      <c r="C8910" s="449"/>
      <c r="D8910" s="449"/>
      <c r="E8910" s="447"/>
      <c r="F8910" s="445"/>
      <c r="G8910" s="445"/>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6"/>
      <c r="B8911" s="94"/>
      <c r="C8911" s="132" t="s">
        <v>603</v>
      </c>
      <c r="D8911" s="95"/>
      <c r="E8911" s="96"/>
      <c r="F8911" s="97"/>
      <c r="G8911" s="267"/>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8">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8">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8">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8">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8">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8">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8">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8">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8">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8">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8">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8">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8">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8">
        <f t="shared" si="2675"/>
        <v>0</v>
      </c>
    </row>
    <row r="8926" spans="1:7" ht="24" customHeight="1" x14ac:dyDescent="0.2">
      <c r="A8926" s="269"/>
      <c r="D8926" s="88"/>
      <c r="E8926" s="89"/>
      <c r="F8926" s="255" t="s">
        <v>30</v>
      </c>
      <c r="G8926" s="270">
        <f>SUBTOTAL(9,G8912:G8925)</f>
        <v>0</v>
      </c>
    </row>
    <row r="8927" spans="1:7" ht="24" customHeight="1" x14ac:dyDescent="0.2">
      <c r="A8927" s="269"/>
      <c r="C8927" s="98" t="s">
        <v>604</v>
      </c>
      <c r="D8927" s="88"/>
      <c r="E8927" s="89"/>
      <c r="G8927" s="271"/>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8">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8">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8">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8">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8">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8">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8">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8">
        <f t="shared" si="2680"/>
        <v>0</v>
      </c>
    </row>
    <row r="8936" spans="1:7" ht="24" customHeight="1" x14ac:dyDescent="0.2">
      <c r="A8936" s="269"/>
      <c r="D8936" s="88"/>
      <c r="E8936" s="89"/>
      <c r="F8936" s="255" t="s">
        <v>31</v>
      </c>
      <c r="G8936" s="270">
        <f>SUBTOTAL(9,G8928:G8935)</f>
        <v>0</v>
      </c>
    </row>
    <row r="8937" spans="1:7" ht="24" customHeight="1" x14ac:dyDescent="0.2">
      <c r="A8937" s="269"/>
      <c r="C8937" s="98" t="s">
        <v>605</v>
      </c>
      <c r="D8937" s="88"/>
      <c r="E8937" s="89"/>
      <c r="G8937" s="271"/>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8">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8">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8">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8">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8">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8">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8">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8">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8">
        <f t="shared" si="2685"/>
        <v>0</v>
      </c>
    </row>
    <row r="8947" spans="1:123" ht="24" customHeight="1" x14ac:dyDescent="0.2">
      <c r="A8947" s="272"/>
      <c r="B8947" s="88"/>
      <c r="D8947" s="88"/>
      <c r="E8947" s="89"/>
      <c r="F8947" s="255" t="s">
        <v>32</v>
      </c>
      <c r="G8947" s="270">
        <f>SUBTOTAL(9,G8938:G8946)</f>
        <v>0</v>
      </c>
    </row>
    <row r="8948" spans="1:123" ht="24" customHeight="1" x14ac:dyDescent="0.2">
      <c r="A8948" s="273"/>
      <c r="B8948" s="88"/>
      <c r="D8948" s="88"/>
      <c r="E8948" s="89"/>
      <c r="G8948" s="271"/>
    </row>
    <row r="8949" spans="1:123" ht="24" customHeight="1" x14ac:dyDescent="0.2">
      <c r="A8949" s="274" t="str">
        <f>B8907</f>
        <v>12.8.1.8</v>
      </c>
      <c r="B8949" s="275" t="str">
        <f>C8907</f>
        <v>Pileta de Cocina Acero inox.</v>
      </c>
      <c r="C8949" s="95"/>
      <c r="D8949" s="95" t="s">
        <v>33</v>
      </c>
      <c r="E8949" s="96"/>
      <c r="F8949" s="277" t="s">
        <v>34</v>
      </c>
      <c r="G8949" s="276">
        <f>SUBTOTAL(9,G8912:G8948)</f>
        <v>0</v>
      </c>
    </row>
    <row r="8951" spans="1:123" ht="24" customHeight="1" x14ac:dyDescent="0.2">
      <c r="A8951" s="256" t="s">
        <v>36</v>
      </c>
      <c r="B8951" s="257"/>
      <c r="C8951" s="257"/>
      <c r="D8951" s="257"/>
      <c r="E8951" s="257"/>
      <c r="F8951" s="257"/>
      <c r="G8951" s="258"/>
    </row>
    <row r="8952" spans="1:123" ht="24" customHeight="1" x14ac:dyDescent="0.2">
      <c r="A8952" s="259" t="s">
        <v>601</v>
      </c>
      <c r="B8952" s="84" t="str">
        <f>Comitente</f>
        <v>SUBSECRETARIA DE ARQUITECTURA</v>
      </c>
      <c r="C8952" s="80"/>
      <c r="D8952" s="85"/>
      <c r="E8952" s="85"/>
      <c r="F8952" s="86"/>
      <c r="G8952" s="260"/>
    </row>
    <row r="8953" spans="1:123" ht="24" customHeight="1" x14ac:dyDescent="0.2">
      <c r="A8953" s="259" t="s">
        <v>602</v>
      </c>
      <c r="B8953" s="84">
        <f>Contratista</f>
        <v>0</v>
      </c>
      <c r="C8953" s="81"/>
      <c r="D8953" s="81"/>
      <c r="E8953" s="81"/>
      <c r="F8953" s="87"/>
      <c r="G8953" s="261"/>
    </row>
    <row r="8954" spans="1:123" ht="24" customHeight="1" x14ac:dyDescent="0.2">
      <c r="A8954" s="259" t="s">
        <v>23</v>
      </c>
      <c r="B8954" s="84" t="str">
        <f>Obra</f>
        <v>Creacion Primaria Bº Cruce de los Andes</v>
      </c>
      <c r="C8954" s="81"/>
      <c r="D8954" s="81"/>
      <c r="E8954" s="81"/>
      <c r="F8954" s="87" t="s">
        <v>37</v>
      </c>
      <c r="G8954" s="262">
        <f>Fecha_Base</f>
        <v>0</v>
      </c>
    </row>
    <row r="8955" spans="1:123" ht="24" customHeight="1" x14ac:dyDescent="0.2">
      <c r="A8955" s="263" t="s">
        <v>600</v>
      </c>
      <c r="B8955" s="82" t="str">
        <f>Ubicación</f>
        <v>Pocito</v>
      </c>
      <c r="C8955" s="82"/>
      <c r="D8955" s="88"/>
      <c r="E8955" s="89"/>
      <c r="G8955" s="264"/>
    </row>
    <row r="8956" spans="1:123" ht="24" customHeight="1" x14ac:dyDescent="0.2">
      <c r="A8956" s="263" t="s">
        <v>38</v>
      </c>
      <c r="B8956" s="91">
        <f>IFERROR(VALUE(LEFT(B8957,FIND(".",B8957)-1)),"")</f>
        <v>12</v>
      </c>
      <c r="C8956" s="83" t="str">
        <f>IFERROR(VLOOKUP(B8956,Tabla_CyP,2,FALSE),"")</f>
        <v/>
      </c>
      <c r="E8956" s="89"/>
      <c r="G8956" s="264"/>
    </row>
    <row r="8957" spans="1:123" ht="24" customHeight="1" x14ac:dyDescent="0.2">
      <c r="A8957" s="263" t="s">
        <v>24</v>
      </c>
      <c r="B8957" s="92" t="str">
        <f>IFERROR(VLOOKUP(COUNTIF($A$1:A8957,"ANALISIS DE PRECIOS"),Tabla_NumeroItem,2,FALSE),"")</f>
        <v>12.8.1.9</v>
      </c>
      <c r="C8957" s="83" t="str">
        <f>IFERROR(VLOOKUP(B8957,Tabla_CyP,2,FALSE),"")</f>
        <v xml:space="preserve">Lavabo discapasitado </v>
      </c>
      <c r="D8957" s="88"/>
      <c r="E8957" s="89"/>
      <c r="F8957" s="87" t="s">
        <v>25</v>
      </c>
      <c r="G8957" s="265" t="str">
        <f>IFERROR(VLOOKUP(B8957,Tabla_CyP,4,FALSE),"")</f>
        <v>Un</v>
      </c>
    </row>
    <row r="8958" spans="1:123" ht="24" customHeight="1" x14ac:dyDescent="0.2">
      <c r="A8958" s="263"/>
      <c r="B8958" s="82"/>
      <c r="D8958" s="88"/>
      <c r="E8958" s="89"/>
      <c r="G8958" s="264"/>
    </row>
    <row r="8959" spans="1:123" ht="24" customHeight="1" x14ac:dyDescent="0.2">
      <c r="A8959" s="450" t="s">
        <v>506</v>
      </c>
      <c r="B8959" s="451"/>
      <c r="C8959" s="448" t="s">
        <v>0</v>
      </c>
      <c r="D8959" s="448" t="s">
        <v>26</v>
      </c>
      <c r="E8959" s="446" t="s">
        <v>27</v>
      </c>
      <c r="F8959" s="444" t="s">
        <v>28</v>
      </c>
      <c r="G8959" s="444" t="s">
        <v>29</v>
      </c>
    </row>
    <row r="8960" spans="1:123" s="88" customFormat="1" ht="24" customHeight="1" x14ac:dyDescent="0.2">
      <c r="A8960" s="93" t="s">
        <v>507</v>
      </c>
      <c r="B8960" s="93" t="s">
        <v>508</v>
      </c>
      <c r="C8960" s="449"/>
      <c r="D8960" s="449"/>
      <c r="E8960" s="447"/>
      <c r="F8960" s="445"/>
      <c r="G8960" s="445"/>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6"/>
      <c r="B8961" s="94"/>
      <c r="C8961" s="132" t="s">
        <v>603</v>
      </c>
      <c r="D8961" s="95"/>
      <c r="E8961" s="96"/>
      <c r="F8961" s="97"/>
      <c r="G8961" s="267"/>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8">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8">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8">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8">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8">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8">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8">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8">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8">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8">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8">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8">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8">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8">
        <f t="shared" si="2690"/>
        <v>0</v>
      </c>
    </row>
    <row r="8976" spans="1:7" ht="24" customHeight="1" x14ac:dyDescent="0.2">
      <c r="A8976" s="269"/>
      <c r="D8976" s="88"/>
      <c r="E8976" s="89"/>
      <c r="F8976" s="255" t="s">
        <v>30</v>
      </c>
      <c r="G8976" s="270">
        <f>SUBTOTAL(9,G8962:G8975)</f>
        <v>0</v>
      </c>
    </row>
    <row r="8977" spans="1:7" ht="24" customHeight="1" x14ac:dyDescent="0.2">
      <c r="A8977" s="269"/>
      <c r="C8977" s="98" t="s">
        <v>604</v>
      </c>
      <c r="D8977" s="88"/>
      <c r="E8977" s="89"/>
      <c r="G8977" s="271"/>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8">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8">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8">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8">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8">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8">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8">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8">
        <f t="shared" si="2695"/>
        <v>0</v>
      </c>
    </row>
    <row r="8986" spans="1:7" ht="24" customHeight="1" x14ac:dyDescent="0.2">
      <c r="A8986" s="269"/>
      <c r="D8986" s="88"/>
      <c r="E8986" s="89"/>
      <c r="F8986" s="255" t="s">
        <v>31</v>
      </c>
      <c r="G8986" s="270">
        <f>SUBTOTAL(9,G8978:G8985)</f>
        <v>0</v>
      </c>
    </row>
    <row r="8987" spans="1:7" ht="24" customHeight="1" x14ac:dyDescent="0.2">
      <c r="A8987" s="269"/>
      <c r="C8987" s="98" t="s">
        <v>605</v>
      </c>
      <c r="D8987" s="88"/>
      <c r="E8987" s="89"/>
      <c r="G8987" s="271"/>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8">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8">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8">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8">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8">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8">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8">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8">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8">
        <f t="shared" si="2700"/>
        <v>0</v>
      </c>
    </row>
    <row r="8997" spans="1:7" ht="24" customHeight="1" x14ac:dyDescent="0.2">
      <c r="A8997" s="272"/>
      <c r="B8997" s="88"/>
      <c r="D8997" s="88"/>
      <c r="E8997" s="89"/>
      <c r="F8997" s="255" t="s">
        <v>32</v>
      </c>
      <c r="G8997" s="270">
        <f>SUBTOTAL(9,G8988:G8996)</f>
        <v>0</v>
      </c>
    </row>
    <row r="8998" spans="1:7" ht="24" customHeight="1" x14ac:dyDescent="0.2">
      <c r="A8998" s="273"/>
      <c r="B8998" s="88"/>
      <c r="D8998" s="88"/>
      <c r="E8998" s="89"/>
      <c r="G8998" s="271"/>
    </row>
    <row r="8999" spans="1:7" ht="24" customHeight="1" x14ac:dyDescent="0.2">
      <c r="A8999" s="274" t="str">
        <f>B8957</f>
        <v>12.8.1.9</v>
      </c>
      <c r="B8999" s="275" t="str">
        <f>C8957</f>
        <v xml:space="preserve">Lavabo discapasitado </v>
      </c>
      <c r="C8999" s="95"/>
      <c r="D8999" s="95" t="s">
        <v>33</v>
      </c>
      <c r="E8999" s="96"/>
      <c r="F8999" s="277" t="s">
        <v>34</v>
      </c>
      <c r="G8999" s="276">
        <f>SUBTOTAL(9,G8962:G8998)</f>
        <v>0</v>
      </c>
    </row>
    <row r="9001" spans="1:7" ht="24" customHeight="1" x14ac:dyDescent="0.2">
      <c r="A9001" s="256" t="s">
        <v>36</v>
      </c>
      <c r="B9001" s="257"/>
      <c r="C9001" s="257"/>
      <c r="D9001" s="257"/>
      <c r="E9001" s="257"/>
      <c r="F9001" s="257"/>
      <c r="G9001" s="258"/>
    </row>
    <row r="9002" spans="1:7" ht="24" customHeight="1" x14ac:dyDescent="0.2">
      <c r="A9002" s="259" t="s">
        <v>601</v>
      </c>
      <c r="B9002" s="84" t="str">
        <f>Comitente</f>
        <v>SUBSECRETARIA DE ARQUITECTURA</v>
      </c>
      <c r="C9002" s="80"/>
      <c r="D9002" s="85"/>
      <c r="E9002" s="85"/>
      <c r="F9002" s="86"/>
      <c r="G9002" s="260"/>
    </row>
    <row r="9003" spans="1:7" ht="24" customHeight="1" x14ac:dyDescent="0.2">
      <c r="A9003" s="259" t="s">
        <v>602</v>
      </c>
      <c r="B9003" s="84">
        <f>Contratista</f>
        <v>0</v>
      </c>
      <c r="C9003" s="81"/>
      <c r="D9003" s="81"/>
      <c r="E9003" s="81"/>
      <c r="F9003" s="87"/>
      <c r="G9003" s="261"/>
    </row>
    <row r="9004" spans="1:7" ht="24" customHeight="1" x14ac:dyDescent="0.2">
      <c r="A9004" s="259" t="s">
        <v>23</v>
      </c>
      <c r="B9004" s="84" t="str">
        <f>Obra</f>
        <v>Creacion Primaria Bº Cruce de los Andes</v>
      </c>
      <c r="C9004" s="81"/>
      <c r="D9004" s="81"/>
      <c r="E9004" s="81"/>
      <c r="F9004" s="87" t="s">
        <v>37</v>
      </c>
      <c r="G9004" s="262">
        <f>Fecha_Base</f>
        <v>0</v>
      </c>
    </row>
    <row r="9005" spans="1:7" ht="24" customHeight="1" x14ac:dyDescent="0.2">
      <c r="A9005" s="263" t="s">
        <v>600</v>
      </c>
      <c r="B9005" s="82" t="str">
        <f>Ubicación</f>
        <v>Pocito</v>
      </c>
      <c r="C9005" s="82"/>
      <c r="D9005" s="88"/>
      <c r="E9005" s="89"/>
      <c r="G9005" s="264"/>
    </row>
    <row r="9006" spans="1:7" ht="24" customHeight="1" x14ac:dyDescent="0.2">
      <c r="A9006" s="263" t="s">
        <v>38</v>
      </c>
      <c r="B9006" s="91">
        <f>IFERROR(VALUE(LEFT(B9007,FIND(".",B9007)-1)),"")</f>
        <v>12</v>
      </c>
      <c r="C9006" s="83" t="str">
        <f>IFERROR(VLOOKUP(B9006,Tabla_CyP,2,FALSE),"")</f>
        <v/>
      </c>
      <c r="E9006" s="89"/>
      <c r="G9006" s="264"/>
    </row>
    <row r="9007" spans="1:7" ht="24" customHeight="1" x14ac:dyDescent="0.2">
      <c r="A9007" s="263" t="s">
        <v>24</v>
      </c>
      <c r="B9007" s="92" t="str">
        <f>IFERROR(VLOOKUP(COUNTIF($A$1:A9007,"ANALISIS DE PRECIOS"),Tabla_NumeroItem,2,FALSE),"")</f>
        <v>12.8.1.10</v>
      </c>
      <c r="C9007" s="83" t="str">
        <f>IFERROR(VLOOKUP(B9007,Tabla_CyP,2,FALSE),"")</f>
        <v>Barrales discapacitado</v>
      </c>
      <c r="D9007" s="88"/>
      <c r="E9007" s="89"/>
      <c r="F9007" s="87" t="s">
        <v>25</v>
      </c>
      <c r="G9007" s="265" t="str">
        <f>IFERROR(VLOOKUP(B9007,Tabla_CyP,4,FALSE),"")</f>
        <v>Un</v>
      </c>
    </row>
    <row r="9008" spans="1:7" ht="24" customHeight="1" x14ac:dyDescent="0.2">
      <c r="A9008" s="263"/>
      <c r="B9008" s="82"/>
      <c r="D9008" s="88"/>
      <c r="E9008" s="89"/>
      <c r="G9008" s="264"/>
    </row>
    <row r="9009" spans="1:123" ht="24" customHeight="1" x14ac:dyDescent="0.2">
      <c r="A9009" s="450" t="s">
        <v>506</v>
      </c>
      <c r="B9009" s="451"/>
      <c r="C9009" s="448" t="s">
        <v>0</v>
      </c>
      <c r="D9009" s="448" t="s">
        <v>26</v>
      </c>
      <c r="E9009" s="446" t="s">
        <v>27</v>
      </c>
      <c r="F9009" s="444" t="s">
        <v>28</v>
      </c>
      <c r="G9009" s="444" t="s">
        <v>29</v>
      </c>
    </row>
    <row r="9010" spans="1:123" s="88" customFormat="1" ht="24" customHeight="1" x14ac:dyDescent="0.2">
      <c r="A9010" s="93" t="s">
        <v>507</v>
      </c>
      <c r="B9010" s="93" t="s">
        <v>508</v>
      </c>
      <c r="C9010" s="449"/>
      <c r="D9010" s="449"/>
      <c r="E9010" s="447"/>
      <c r="F9010" s="445"/>
      <c r="G9010" s="445"/>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6"/>
      <c r="B9011" s="94"/>
      <c r="C9011" s="132" t="s">
        <v>603</v>
      </c>
      <c r="D9011" s="95"/>
      <c r="E9011" s="96"/>
      <c r="F9011" s="97"/>
      <c r="G9011" s="267"/>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8">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8">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8">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8">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8">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8">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8">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8">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8">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8">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8">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8">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8">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8">
        <f t="shared" si="2705"/>
        <v>0</v>
      </c>
    </row>
    <row r="9026" spans="1:7" ht="24" customHeight="1" x14ac:dyDescent="0.2">
      <c r="A9026" s="269"/>
      <c r="D9026" s="88"/>
      <c r="E9026" s="89"/>
      <c r="F9026" s="255" t="s">
        <v>30</v>
      </c>
      <c r="G9026" s="270">
        <f>SUBTOTAL(9,G9012:G9025)</f>
        <v>0</v>
      </c>
    </row>
    <row r="9027" spans="1:7" ht="24" customHeight="1" x14ac:dyDescent="0.2">
      <c r="A9027" s="269"/>
      <c r="C9027" s="98" t="s">
        <v>604</v>
      </c>
      <c r="D9027" s="88"/>
      <c r="E9027" s="89"/>
      <c r="G9027" s="271"/>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8">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8">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8">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8">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8">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8">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8">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8">
        <f t="shared" si="2710"/>
        <v>0</v>
      </c>
    </row>
    <row r="9036" spans="1:7" ht="24" customHeight="1" x14ac:dyDescent="0.2">
      <c r="A9036" s="269"/>
      <c r="D9036" s="88"/>
      <c r="E9036" s="89"/>
      <c r="F9036" s="255" t="s">
        <v>31</v>
      </c>
      <c r="G9036" s="270">
        <f>SUBTOTAL(9,G9028:G9035)</f>
        <v>0</v>
      </c>
    </row>
    <row r="9037" spans="1:7" ht="24" customHeight="1" x14ac:dyDescent="0.2">
      <c r="A9037" s="269"/>
      <c r="C9037" s="98" t="s">
        <v>605</v>
      </c>
      <c r="D9037" s="88"/>
      <c r="E9037" s="89"/>
      <c r="G9037" s="271"/>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8">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8">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8">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8">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8">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8">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8">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8">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8">
        <f t="shared" si="2715"/>
        <v>0</v>
      </c>
    </row>
    <row r="9047" spans="1:7" ht="24" customHeight="1" x14ac:dyDescent="0.2">
      <c r="A9047" s="272"/>
      <c r="B9047" s="88"/>
      <c r="D9047" s="88"/>
      <c r="E9047" s="89"/>
      <c r="F9047" s="255" t="s">
        <v>32</v>
      </c>
      <c r="G9047" s="270">
        <f>SUBTOTAL(9,G9038:G9046)</f>
        <v>0</v>
      </c>
    </row>
    <row r="9048" spans="1:7" ht="24" customHeight="1" x14ac:dyDescent="0.2">
      <c r="A9048" s="273"/>
      <c r="B9048" s="88"/>
      <c r="D9048" s="88"/>
      <c r="E9048" s="89"/>
      <c r="G9048" s="271"/>
    </row>
    <row r="9049" spans="1:7" ht="24" customHeight="1" x14ac:dyDescent="0.2">
      <c r="A9049" s="274" t="str">
        <f>B9007</f>
        <v>12.8.1.10</v>
      </c>
      <c r="B9049" s="275" t="str">
        <f>C9007</f>
        <v>Barrales discapacitado</v>
      </c>
      <c r="C9049" s="95"/>
      <c r="D9049" s="95" t="s">
        <v>33</v>
      </c>
      <c r="E9049" s="96"/>
      <c r="F9049" s="277" t="s">
        <v>34</v>
      </c>
      <c r="G9049" s="276">
        <f>SUBTOTAL(9,G9012:G9048)</f>
        <v>0</v>
      </c>
    </row>
    <row r="9051" spans="1:7" ht="24" customHeight="1" x14ac:dyDescent="0.2">
      <c r="A9051" s="256" t="s">
        <v>36</v>
      </c>
      <c r="B9051" s="257"/>
      <c r="C9051" s="257"/>
      <c r="D9051" s="257"/>
      <c r="E9051" s="257"/>
      <c r="F9051" s="257"/>
      <c r="G9051" s="258"/>
    </row>
    <row r="9052" spans="1:7" ht="24" customHeight="1" x14ac:dyDescent="0.2">
      <c r="A9052" s="259" t="s">
        <v>601</v>
      </c>
      <c r="B9052" s="84" t="str">
        <f>Comitente</f>
        <v>SUBSECRETARIA DE ARQUITECTURA</v>
      </c>
      <c r="C9052" s="80"/>
      <c r="D9052" s="85"/>
      <c r="E9052" s="85"/>
      <c r="F9052" s="86"/>
      <c r="G9052" s="260"/>
    </row>
    <row r="9053" spans="1:7" ht="24" customHeight="1" x14ac:dyDescent="0.2">
      <c r="A9053" s="259" t="s">
        <v>602</v>
      </c>
      <c r="B9053" s="84">
        <f>Contratista</f>
        <v>0</v>
      </c>
      <c r="C9053" s="81"/>
      <c r="D9053" s="81"/>
      <c r="E9053" s="81"/>
      <c r="F9053" s="87"/>
      <c r="G9053" s="261"/>
    </row>
    <row r="9054" spans="1:7" ht="24" customHeight="1" x14ac:dyDescent="0.2">
      <c r="A9054" s="259" t="s">
        <v>23</v>
      </c>
      <c r="B9054" s="84" t="str">
        <f>Obra</f>
        <v>Creacion Primaria Bº Cruce de los Andes</v>
      </c>
      <c r="C9054" s="81"/>
      <c r="D9054" s="81"/>
      <c r="E9054" s="81"/>
      <c r="F9054" s="87" t="s">
        <v>37</v>
      </c>
      <c r="G9054" s="262">
        <f>Fecha_Base</f>
        <v>0</v>
      </c>
    </row>
    <row r="9055" spans="1:7" ht="24" customHeight="1" x14ac:dyDescent="0.2">
      <c r="A9055" s="263" t="s">
        <v>600</v>
      </c>
      <c r="B9055" s="82" t="str">
        <f>Ubicación</f>
        <v>Pocito</v>
      </c>
      <c r="C9055" s="82"/>
      <c r="D9055" s="88"/>
      <c r="E9055" s="89"/>
      <c r="G9055" s="264"/>
    </row>
    <row r="9056" spans="1:7" ht="24" customHeight="1" x14ac:dyDescent="0.2">
      <c r="A9056" s="263" t="s">
        <v>38</v>
      </c>
      <c r="B9056" s="91">
        <f>IFERROR(VALUE(LEFT(B9057,FIND(".",B9057)-1)),"")</f>
        <v>12</v>
      </c>
      <c r="C9056" s="83" t="str">
        <f>IFERROR(VLOOKUP(B9056,Tabla_CyP,2,FALSE),"")</f>
        <v/>
      </c>
      <c r="E9056" s="89"/>
      <c r="G9056" s="264"/>
    </row>
    <row r="9057" spans="1:123" ht="24" customHeight="1" x14ac:dyDescent="0.2">
      <c r="A9057" s="263" t="s">
        <v>24</v>
      </c>
      <c r="B9057" s="92" t="str">
        <f>IFERROR(VLOOKUP(COUNTIF($A$1:A9057,"ANALISIS DE PRECIOS"),Tabla_NumeroItem,2,FALSE),"")</f>
        <v>12.8.1.11</v>
      </c>
      <c r="C9057" s="83" t="str">
        <f>IFERROR(VLOOKUP(B9057,Tabla_CyP,2,FALSE),"")</f>
        <v>Canillas surtidor</v>
      </c>
      <c r="D9057" s="88"/>
      <c r="E9057" s="89"/>
      <c r="F9057" s="87" t="s">
        <v>25</v>
      </c>
      <c r="G9057" s="265" t="str">
        <f>IFERROR(VLOOKUP(B9057,Tabla_CyP,4,FALSE),"")</f>
        <v>Un</v>
      </c>
    </row>
    <row r="9058" spans="1:123" ht="24" customHeight="1" x14ac:dyDescent="0.2">
      <c r="A9058" s="263"/>
      <c r="B9058" s="82"/>
      <c r="D9058" s="88"/>
      <c r="E9058" s="89"/>
      <c r="G9058" s="264"/>
    </row>
    <row r="9059" spans="1:123" ht="24" customHeight="1" x14ac:dyDescent="0.2">
      <c r="A9059" s="450" t="s">
        <v>506</v>
      </c>
      <c r="B9059" s="451"/>
      <c r="C9059" s="448" t="s">
        <v>0</v>
      </c>
      <c r="D9059" s="448" t="s">
        <v>26</v>
      </c>
      <c r="E9059" s="446" t="s">
        <v>27</v>
      </c>
      <c r="F9059" s="444" t="s">
        <v>28</v>
      </c>
      <c r="G9059" s="444" t="s">
        <v>29</v>
      </c>
    </row>
    <row r="9060" spans="1:123" s="88" customFormat="1" ht="24" customHeight="1" x14ac:dyDescent="0.2">
      <c r="A9060" s="93" t="s">
        <v>507</v>
      </c>
      <c r="B9060" s="93" t="s">
        <v>508</v>
      </c>
      <c r="C9060" s="449"/>
      <c r="D9060" s="449"/>
      <c r="E9060" s="447"/>
      <c r="F9060" s="445"/>
      <c r="G9060" s="445"/>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6"/>
      <c r="B9061" s="94"/>
      <c r="C9061" s="132" t="s">
        <v>603</v>
      </c>
      <c r="D9061" s="95"/>
      <c r="E9061" s="96"/>
      <c r="F9061" s="97"/>
      <c r="G9061" s="267"/>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8">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8">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8">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8">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8">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8">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8">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8">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8">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8">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8">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8">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8">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8">
        <f t="shared" si="2720"/>
        <v>0</v>
      </c>
    </row>
    <row r="9076" spans="1:7" ht="24" customHeight="1" x14ac:dyDescent="0.2">
      <c r="A9076" s="269"/>
      <c r="D9076" s="88"/>
      <c r="E9076" s="89"/>
      <c r="F9076" s="255" t="s">
        <v>30</v>
      </c>
      <c r="G9076" s="270">
        <f>SUBTOTAL(9,G9062:G9075)</f>
        <v>0</v>
      </c>
    </row>
    <row r="9077" spans="1:7" ht="24" customHeight="1" x14ac:dyDescent="0.2">
      <c r="A9077" s="269"/>
      <c r="C9077" s="98" t="s">
        <v>604</v>
      </c>
      <c r="D9077" s="88"/>
      <c r="E9077" s="89"/>
      <c r="G9077" s="271"/>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8">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8">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8">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8">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8">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8">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8">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8">
        <f t="shared" si="2725"/>
        <v>0</v>
      </c>
    </row>
    <row r="9086" spans="1:7" ht="24" customHeight="1" x14ac:dyDescent="0.2">
      <c r="A9086" s="269"/>
      <c r="D9086" s="88"/>
      <c r="E9086" s="89"/>
      <c r="F9086" s="255" t="s">
        <v>31</v>
      </c>
      <c r="G9086" s="270">
        <f>SUBTOTAL(9,G9078:G9085)</f>
        <v>0</v>
      </c>
    </row>
    <row r="9087" spans="1:7" ht="24" customHeight="1" x14ac:dyDescent="0.2">
      <c r="A9087" s="269"/>
      <c r="C9087" s="98" t="s">
        <v>605</v>
      </c>
      <c r="D9087" s="88"/>
      <c r="E9087" s="89"/>
      <c r="G9087" s="271"/>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8">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8">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8">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8">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8">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8">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8">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8">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8">
        <f t="shared" si="2730"/>
        <v>0</v>
      </c>
    </row>
    <row r="9097" spans="1:7" ht="24" customHeight="1" x14ac:dyDescent="0.2">
      <c r="A9097" s="272"/>
      <c r="B9097" s="88"/>
      <c r="D9097" s="88"/>
      <c r="E9097" s="89"/>
      <c r="F9097" s="255" t="s">
        <v>32</v>
      </c>
      <c r="G9097" s="270">
        <f>SUBTOTAL(9,G9088:G9096)</f>
        <v>0</v>
      </c>
    </row>
    <row r="9098" spans="1:7" ht="24" customHeight="1" x14ac:dyDescent="0.2">
      <c r="A9098" s="273"/>
      <c r="B9098" s="88"/>
      <c r="D9098" s="88"/>
      <c r="E9098" s="89"/>
      <c r="G9098" s="271"/>
    </row>
    <row r="9099" spans="1:7" ht="24" customHeight="1" x14ac:dyDescent="0.2">
      <c r="A9099" s="274" t="str">
        <f>B9057</f>
        <v>12.8.1.11</v>
      </c>
      <c r="B9099" s="275" t="str">
        <f>C9057</f>
        <v>Canillas surtidor</v>
      </c>
      <c r="C9099" s="95"/>
      <c r="D9099" s="95" t="s">
        <v>33</v>
      </c>
      <c r="E9099" s="96"/>
      <c r="F9099" s="277" t="s">
        <v>34</v>
      </c>
      <c r="G9099" s="276">
        <f>SUBTOTAL(9,G9062:G9098)</f>
        <v>0</v>
      </c>
    </row>
    <row r="9101" spans="1:7" ht="24" customHeight="1" x14ac:dyDescent="0.2">
      <c r="A9101" s="256" t="s">
        <v>36</v>
      </c>
      <c r="B9101" s="257"/>
      <c r="C9101" s="257"/>
      <c r="D9101" s="257"/>
      <c r="E9101" s="257"/>
      <c r="F9101" s="257"/>
      <c r="G9101" s="258"/>
    </row>
    <row r="9102" spans="1:7" ht="24" customHeight="1" x14ac:dyDescent="0.2">
      <c r="A9102" s="259" t="s">
        <v>601</v>
      </c>
      <c r="B9102" s="84" t="str">
        <f>Comitente</f>
        <v>SUBSECRETARIA DE ARQUITECTURA</v>
      </c>
      <c r="C9102" s="80"/>
      <c r="D9102" s="85"/>
      <c r="E9102" s="85"/>
      <c r="F9102" s="86"/>
      <c r="G9102" s="260"/>
    </row>
    <row r="9103" spans="1:7" ht="24" customHeight="1" x14ac:dyDescent="0.2">
      <c r="A9103" s="259" t="s">
        <v>602</v>
      </c>
      <c r="B9103" s="84">
        <f>Contratista</f>
        <v>0</v>
      </c>
      <c r="C9103" s="81"/>
      <c r="D9103" s="81"/>
      <c r="E9103" s="81"/>
      <c r="F9103" s="87"/>
      <c r="G9103" s="261"/>
    </row>
    <row r="9104" spans="1:7" ht="24" customHeight="1" x14ac:dyDescent="0.2">
      <c r="A9104" s="259" t="s">
        <v>23</v>
      </c>
      <c r="B9104" s="84" t="str">
        <f>Obra</f>
        <v>Creacion Primaria Bº Cruce de los Andes</v>
      </c>
      <c r="C9104" s="81"/>
      <c r="D9104" s="81"/>
      <c r="E9104" s="81"/>
      <c r="F9104" s="87" t="s">
        <v>37</v>
      </c>
      <c r="G9104" s="262">
        <f>Fecha_Base</f>
        <v>0</v>
      </c>
    </row>
    <row r="9105" spans="1:123" ht="24" customHeight="1" x14ac:dyDescent="0.2">
      <c r="A9105" s="263" t="s">
        <v>600</v>
      </c>
      <c r="B9105" s="82" t="str">
        <f>Ubicación</f>
        <v>Pocito</v>
      </c>
      <c r="C9105" s="82"/>
      <c r="D9105" s="88"/>
      <c r="E9105" s="89"/>
      <c r="G9105" s="264"/>
    </row>
    <row r="9106" spans="1:123" ht="24" customHeight="1" x14ac:dyDescent="0.2">
      <c r="A9106" s="263" t="s">
        <v>38</v>
      </c>
      <c r="B9106" s="91">
        <f>IFERROR(VALUE(LEFT(B9107,FIND(".",B9107)-1)),"")</f>
        <v>12</v>
      </c>
      <c r="C9106" s="83" t="str">
        <f>IFERROR(VLOOKUP(B9106,Tabla_CyP,2,FALSE),"")</f>
        <v/>
      </c>
      <c r="E9106" s="89"/>
      <c r="G9106" s="264"/>
    </row>
    <row r="9107" spans="1:123" ht="24" customHeight="1" x14ac:dyDescent="0.2">
      <c r="A9107" s="263" t="s">
        <v>24</v>
      </c>
      <c r="B9107" s="92" t="str">
        <f>IFERROR(VLOOKUP(COUNTIF($A$1:A9107,"ANALISIS DE PRECIOS"),Tabla_NumeroItem,2,FALSE),"")</f>
        <v>12.8.1.12</v>
      </c>
      <c r="C9107" s="83" t="str">
        <f>IFERROR(VLOOKUP(B9107,Tabla_CyP,2,FALSE),"")</f>
        <v>Varios, Accesorios para fijacion, adhesicos, etc.</v>
      </c>
      <c r="D9107" s="88"/>
      <c r="E9107" s="89"/>
      <c r="F9107" s="87" t="s">
        <v>25</v>
      </c>
      <c r="G9107" s="265" t="str">
        <f>IFERROR(VLOOKUP(B9107,Tabla_CyP,4,FALSE),"")</f>
        <v>Un</v>
      </c>
    </row>
    <row r="9108" spans="1:123" ht="24" customHeight="1" x14ac:dyDescent="0.2">
      <c r="A9108" s="263"/>
      <c r="B9108" s="82"/>
      <c r="D9108" s="88"/>
      <c r="E9108" s="89"/>
      <c r="G9108" s="264"/>
    </row>
    <row r="9109" spans="1:123" ht="24" customHeight="1" x14ac:dyDescent="0.2">
      <c r="A9109" s="450" t="s">
        <v>506</v>
      </c>
      <c r="B9109" s="451"/>
      <c r="C9109" s="448" t="s">
        <v>0</v>
      </c>
      <c r="D9109" s="448" t="s">
        <v>26</v>
      </c>
      <c r="E9109" s="446" t="s">
        <v>27</v>
      </c>
      <c r="F9109" s="444" t="s">
        <v>28</v>
      </c>
      <c r="G9109" s="444" t="s">
        <v>29</v>
      </c>
    </row>
    <row r="9110" spans="1:123" s="88" customFormat="1" ht="24" customHeight="1" x14ac:dyDescent="0.2">
      <c r="A9110" s="93" t="s">
        <v>507</v>
      </c>
      <c r="B9110" s="93" t="s">
        <v>508</v>
      </c>
      <c r="C9110" s="449"/>
      <c r="D9110" s="449"/>
      <c r="E9110" s="447"/>
      <c r="F9110" s="445"/>
      <c r="G9110" s="445"/>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6"/>
      <c r="B9111" s="94"/>
      <c r="C9111" s="132" t="s">
        <v>603</v>
      </c>
      <c r="D9111" s="95"/>
      <c r="E9111" s="96"/>
      <c r="F9111" s="97"/>
      <c r="G9111" s="267"/>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8">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8">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8">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8">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8">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8">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8">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8">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8">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8">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8">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8">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8">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8">
        <f t="shared" si="2735"/>
        <v>0</v>
      </c>
    </row>
    <row r="9126" spans="1:7" ht="24" customHeight="1" x14ac:dyDescent="0.2">
      <c r="A9126" s="269"/>
      <c r="D9126" s="88"/>
      <c r="E9126" s="89"/>
      <c r="F9126" s="255" t="s">
        <v>30</v>
      </c>
      <c r="G9126" s="270">
        <f>SUBTOTAL(9,G9112:G9125)</f>
        <v>0</v>
      </c>
    </row>
    <row r="9127" spans="1:7" ht="24" customHeight="1" x14ac:dyDescent="0.2">
      <c r="A9127" s="269"/>
      <c r="C9127" s="98" t="s">
        <v>604</v>
      </c>
      <c r="D9127" s="88"/>
      <c r="E9127" s="89"/>
      <c r="G9127" s="271"/>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8">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8">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8">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8">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8">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8">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8">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8">
        <f t="shared" si="2740"/>
        <v>0</v>
      </c>
    </row>
    <row r="9136" spans="1:7" ht="24" customHeight="1" x14ac:dyDescent="0.2">
      <c r="A9136" s="269"/>
      <c r="D9136" s="88"/>
      <c r="E9136" s="89"/>
      <c r="F9136" s="255" t="s">
        <v>31</v>
      </c>
      <c r="G9136" s="270">
        <f>SUBTOTAL(9,G9128:G9135)</f>
        <v>0</v>
      </c>
    </row>
    <row r="9137" spans="1:7" ht="24" customHeight="1" x14ac:dyDescent="0.2">
      <c r="A9137" s="269"/>
      <c r="C9137" s="98" t="s">
        <v>605</v>
      </c>
      <c r="D9137" s="88"/>
      <c r="E9137" s="89"/>
      <c r="G9137" s="271"/>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8">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8">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8">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8">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8">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8">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8">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8">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8">
        <f t="shared" si="2745"/>
        <v>0</v>
      </c>
    </row>
    <row r="9147" spans="1:7" ht="24" customHeight="1" x14ac:dyDescent="0.2">
      <c r="A9147" s="272"/>
      <c r="B9147" s="88"/>
      <c r="D9147" s="88"/>
      <c r="E9147" s="89"/>
      <c r="F9147" s="255" t="s">
        <v>32</v>
      </c>
      <c r="G9147" s="270">
        <f>SUBTOTAL(9,G9138:G9146)</f>
        <v>0</v>
      </c>
    </row>
    <row r="9148" spans="1:7" ht="24" customHeight="1" x14ac:dyDescent="0.2">
      <c r="A9148" s="273"/>
      <c r="B9148" s="88"/>
      <c r="D9148" s="88"/>
      <c r="E9148" s="89"/>
      <c r="G9148" s="271"/>
    </row>
    <row r="9149" spans="1:7" ht="24" customHeight="1" x14ac:dyDescent="0.2">
      <c r="A9149" s="274" t="str">
        <f>B9107</f>
        <v>12.8.1.12</v>
      </c>
      <c r="B9149" s="275" t="str">
        <f>C9107</f>
        <v>Varios, Accesorios para fijacion, adhesicos, etc.</v>
      </c>
      <c r="C9149" s="95"/>
      <c r="D9149" s="95" t="s">
        <v>33</v>
      </c>
      <c r="E9149" s="96"/>
      <c r="F9149" s="277" t="s">
        <v>34</v>
      </c>
      <c r="G9149" s="276">
        <f>SUBTOTAL(9,G9112:G9148)</f>
        <v>0</v>
      </c>
    </row>
    <row r="9151" spans="1:7" ht="24" customHeight="1" x14ac:dyDescent="0.2">
      <c r="A9151" s="256" t="s">
        <v>36</v>
      </c>
      <c r="B9151" s="257"/>
      <c r="C9151" s="257"/>
      <c r="D9151" s="257"/>
      <c r="E9151" s="257"/>
      <c r="F9151" s="257"/>
      <c r="G9151" s="258"/>
    </row>
    <row r="9152" spans="1:7" ht="24" customHeight="1" x14ac:dyDescent="0.2">
      <c r="A9152" s="259" t="s">
        <v>601</v>
      </c>
      <c r="B9152" s="84" t="str">
        <f>Comitente</f>
        <v>SUBSECRETARIA DE ARQUITECTURA</v>
      </c>
      <c r="C9152" s="80"/>
      <c r="D9152" s="85"/>
      <c r="E9152" s="85"/>
      <c r="F9152" s="86"/>
      <c r="G9152" s="260"/>
    </row>
    <row r="9153" spans="1:123" ht="24" customHeight="1" x14ac:dyDescent="0.2">
      <c r="A9153" s="259" t="s">
        <v>602</v>
      </c>
      <c r="B9153" s="84">
        <f>Contratista</f>
        <v>0</v>
      </c>
      <c r="C9153" s="81"/>
      <c r="D9153" s="81"/>
      <c r="E9153" s="81"/>
      <c r="F9153" s="87"/>
      <c r="G9153" s="261"/>
    </row>
    <row r="9154" spans="1:123" ht="24" customHeight="1" x14ac:dyDescent="0.2">
      <c r="A9154" s="259" t="s">
        <v>23</v>
      </c>
      <c r="B9154" s="84" t="str">
        <f>Obra</f>
        <v>Creacion Primaria Bº Cruce de los Andes</v>
      </c>
      <c r="C9154" s="81"/>
      <c r="D9154" s="81"/>
      <c r="E9154" s="81"/>
      <c r="F9154" s="87" t="s">
        <v>37</v>
      </c>
      <c r="G9154" s="262">
        <f>Fecha_Base</f>
        <v>0</v>
      </c>
    </row>
    <row r="9155" spans="1:123" ht="24" customHeight="1" x14ac:dyDescent="0.2">
      <c r="A9155" s="263" t="s">
        <v>600</v>
      </c>
      <c r="B9155" s="82" t="str">
        <f>Ubicación</f>
        <v>Pocito</v>
      </c>
      <c r="C9155" s="82"/>
      <c r="D9155" s="88"/>
      <c r="E9155" s="89"/>
      <c r="G9155" s="264"/>
    </row>
    <row r="9156" spans="1:123" ht="24" customHeight="1" x14ac:dyDescent="0.2">
      <c r="A9156" s="263" t="s">
        <v>38</v>
      </c>
      <c r="B9156" s="91">
        <f>IFERROR(VALUE(LEFT(B9157,FIND(".",B9157)-1)),"")</f>
        <v>12</v>
      </c>
      <c r="C9156" s="83" t="str">
        <f>IFERROR(VLOOKUP(B9156,Tabla_CyP,2,FALSE),"")</f>
        <v/>
      </c>
      <c r="E9156" s="89"/>
      <c r="G9156" s="264"/>
    </row>
    <row r="9157" spans="1:123" ht="24" customHeight="1" x14ac:dyDescent="0.2">
      <c r="A9157" s="263" t="s">
        <v>24</v>
      </c>
      <c r="B9157" s="92" t="str">
        <f>IFERROR(VLOOKUP(COUNTIF($A$1:A9157,"ANALISIS DE PRECIOS"),Tabla_NumeroItem,2,FALSE),"")</f>
        <v>12.9.1</v>
      </c>
      <c r="C9157" s="83" t="str">
        <f>IFERROR(VLOOKUP(B9157,Tabla_CyP,2,FALSE),"")</f>
        <v>De P.V.C.</v>
      </c>
      <c r="D9157" s="88"/>
      <c r="E9157" s="89"/>
      <c r="F9157" s="87" t="s">
        <v>25</v>
      </c>
      <c r="G9157" s="265" t="str">
        <f>IFERROR(VLOOKUP(B9157,Tabla_CyP,4,FALSE),"")</f>
        <v>ml</v>
      </c>
    </row>
    <row r="9158" spans="1:123" ht="24" customHeight="1" x14ac:dyDescent="0.2">
      <c r="A9158" s="263"/>
      <c r="B9158" s="82"/>
      <c r="D9158" s="88"/>
      <c r="E9158" s="89"/>
      <c r="G9158" s="264"/>
    </row>
    <row r="9159" spans="1:123" ht="24" customHeight="1" x14ac:dyDescent="0.2">
      <c r="A9159" s="450" t="s">
        <v>506</v>
      </c>
      <c r="B9159" s="451"/>
      <c r="C9159" s="448" t="s">
        <v>0</v>
      </c>
      <c r="D9159" s="448" t="s">
        <v>26</v>
      </c>
      <c r="E9159" s="446" t="s">
        <v>27</v>
      </c>
      <c r="F9159" s="444" t="s">
        <v>28</v>
      </c>
      <c r="G9159" s="444" t="s">
        <v>29</v>
      </c>
    </row>
    <row r="9160" spans="1:123" s="88" customFormat="1" ht="24" customHeight="1" x14ac:dyDescent="0.2">
      <c r="A9160" s="93" t="s">
        <v>507</v>
      </c>
      <c r="B9160" s="93" t="s">
        <v>508</v>
      </c>
      <c r="C9160" s="449"/>
      <c r="D9160" s="449"/>
      <c r="E9160" s="447"/>
      <c r="F9160" s="445"/>
      <c r="G9160" s="445"/>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6"/>
      <c r="B9161" s="94"/>
      <c r="C9161" s="132" t="s">
        <v>603</v>
      </c>
      <c r="D9161" s="95"/>
      <c r="E9161" s="96"/>
      <c r="F9161" s="97"/>
      <c r="G9161" s="267"/>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8">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8">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8">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8">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8">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8">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8">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8">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8">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8">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8">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8">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8">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8">
        <f t="shared" si="2750"/>
        <v>0</v>
      </c>
    </row>
    <row r="9176" spans="1:7" ht="24" customHeight="1" x14ac:dyDescent="0.2">
      <c r="A9176" s="269"/>
      <c r="D9176" s="88"/>
      <c r="E9176" s="89"/>
      <c r="F9176" s="255" t="s">
        <v>30</v>
      </c>
      <c r="G9176" s="270">
        <f>SUBTOTAL(9,G9162:G9175)</f>
        <v>0</v>
      </c>
    </row>
    <row r="9177" spans="1:7" ht="24" customHeight="1" x14ac:dyDescent="0.2">
      <c r="A9177" s="269"/>
      <c r="C9177" s="98" t="s">
        <v>604</v>
      </c>
      <c r="D9177" s="88"/>
      <c r="E9177" s="89"/>
      <c r="G9177" s="271"/>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8">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8">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8">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8">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8">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8">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8">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8">
        <f t="shared" si="2755"/>
        <v>0</v>
      </c>
    </row>
    <row r="9186" spans="1:7" ht="24" customHeight="1" x14ac:dyDescent="0.2">
      <c r="A9186" s="269"/>
      <c r="D9186" s="88"/>
      <c r="E9186" s="89"/>
      <c r="F9186" s="255" t="s">
        <v>31</v>
      </c>
      <c r="G9186" s="270">
        <f>SUBTOTAL(9,G9178:G9185)</f>
        <v>0</v>
      </c>
    </row>
    <row r="9187" spans="1:7" ht="24" customHeight="1" x14ac:dyDescent="0.2">
      <c r="A9187" s="269"/>
      <c r="C9187" s="98" t="s">
        <v>605</v>
      </c>
      <c r="D9187" s="88"/>
      <c r="E9187" s="89"/>
      <c r="G9187" s="271"/>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8">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8">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8">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8">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8">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8">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8">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8">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8">
        <f t="shared" si="2760"/>
        <v>0</v>
      </c>
    </row>
    <row r="9197" spans="1:7" ht="24" customHeight="1" x14ac:dyDescent="0.2">
      <c r="A9197" s="272"/>
      <c r="B9197" s="88"/>
      <c r="D9197" s="88"/>
      <c r="E9197" s="89"/>
      <c r="F9197" s="255" t="s">
        <v>32</v>
      </c>
      <c r="G9197" s="270">
        <f>SUBTOTAL(9,G9188:G9196)</f>
        <v>0</v>
      </c>
    </row>
    <row r="9198" spans="1:7" ht="24" customHeight="1" x14ac:dyDescent="0.2">
      <c r="A9198" s="273"/>
      <c r="B9198" s="88"/>
      <c r="D9198" s="88"/>
      <c r="E9198" s="89"/>
      <c r="G9198" s="271"/>
    </row>
    <row r="9199" spans="1:7" ht="24" customHeight="1" x14ac:dyDescent="0.2">
      <c r="A9199" s="274" t="str">
        <f>B9157</f>
        <v>12.9.1</v>
      </c>
      <c r="B9199" s="275" t="str">
        <f>C9157</f>
        <v>De P.V.C.</v>
      </c>
      <c r="C9199" s="95"/>
      <c r="D9199" s="95" t="s">
        <v>33</v>
      </c>
      <c r="E9199" s="96"/>
      <c r="F9199" s="277" t="s">
        <v>34</v>
      </c>
      <c r="G9199" s="276">
        <f>SUBTOTAL(9,G9162:G9198)</f>
        <v>0</v>
      </c>
    </row>
    <row r="9201" spans="1:123" ht="24" customHeight="1" x14ac:dyDescent="0.2">
      <c r="A9201" s="256" t="s">
        <v>36</v>
      </c>
      <c r="B9201" s="257"/>
      <c r="C9201" s="257"/>
      <c r="D9201" s="257"/>
      <c r="E9201" s="257"/>
      <c r="F9201" s="257"/>
      <c r="G9201" s="258"/>
    </row>
    <row r="9202" spans="1:123" ht="24" customHeight="1" x14ac:dyDescent="0.2">
      <c r="A9202" s="259" t="s">
        <v>601</v>
      </c>
      <c r="B9202" s="84" t="str">
        <f>Comitente</f>
        <v>SUBSECRETARIA DE ARQUITECTURA</v>
      </c>
      <c r="C9202" s="80"/>
      <c r="D9202" s="85"/>
      <c r="E9202" s="85"/>
      <c r="F9202" s="86"/>
      <c r="G9202" s="260"/>
    </row>
    <row r="9203" spans="1:123" ht="24" customHeight="1" x14ac:dyDescent="0.2">
      <c r="A9203" s="259" t="s">
        <v>602</v>
      </c>
      <c r="B9203" s="84">
        <f>Contratista</f>
        <v>0</v>
      </c>
      <c r="C9203" s="81"/>
      <c r="D9203" s="81"/>
      <c r="E9203" s="81"/>
      <c r="F9203" s="87"/>
      <c r="G9203" s="261"/>
    </row>
    <row r="9204" spans="1:123" ht="24" customHeight="1" x14ac:dyDescent="0.2">
      <c r="A9204" s="259" t="s">
        <v>23</v>
      </c>
      <c r="B9204" s="84" t="str">
        <f>Obra</f>
        <v>Creacion Primaria Bº Cruce de los Andes</v>
      </c>
      <c r="C9204" s="81"/>
      <c r="D9204" s="81"/>
      <c r="E9204" s="81"/>
      <c r="F9204" s="87" t="s">
        <v>37</v>
      </c>
      <c r="G9204" s="262">
        <f>Fecha_Base</f>
        <v>0</v>
      </c>
    </row>
    <row r="9205" spans="1:123" ht="24" customHeight="1" x14ac:dyDescent="0.2">
      <c r="A9205" s="263" t="s">
        <v>600</v>
      </c>
      <c r="B9205" s="82" t="str">
        <f>Ubicación</f>
        <v>Pocito</v>
      </c>
      <c r="C9205" s="82"/>
      <c r="D9205" s="88"/>
      <c r="E9205" s="89"/>
      <c r="G9205" s="264"/>
    </row>
    <row r="9206" spans="1:123" ht="24" customHeight="1" x14ac:dyDescent="0.2">
      <c r="A9206" s="263" t="s">
        <v>38</v>
      </c>
      <c r="B9206" s="91">
        <f>IFERROR(VALUE(LEFT(B9207,FIND(".",B9207)-1)),"")</f>
        <v>12</v>
      </c>
      <c r="C9206" s="83" t="str">
        <f>IFERROR(VLOOKUP(B9206,Tabla_CyP,2,FALSE),"")</f>
        <v/>
      </c>
      <c r="E9206" s="89"/>
      <c r="G9206" s="264"/>
    </row>
    <row r="9207" spans="1:123" ht="24" customHeight="1" x14ac:dyDescent="0.2">
      <c r="A9207" s="263" t="s">
        <v>24</v>
      </c>
      <c r="B9207" s="92" t="str">
        <f>IFERROR(VLOOKUP(COUNTIF($A$1:A9207,"ANALISIS DE PRECIOS"),Tabla_NumeroItem,2,FALSE),"")</f>
        <v>12.10.1</v>
      </c>
      <c r="C9207" s="83" t="str">
        <f>IFERROR(VLOOKUP(B9207,Tabla_CyP,2,FALSE),"")</f>
        <v>Conexión de Agua</v>
      </c>
      <c r="D9207" s="88"/>
      <c r="E9207" s="89"/>
      <c r="F9207" s="87" t="s">
        <v>25</v>
      </c>
      <c r="G9207" s="265" t="str">
        <f>IFERROR(VLOOKUP(B9207,Tabla_CyP,4,FALSE),"")</f>
        <v>gl</v>
      </c>
    </row>
    <row r="9208" spans="1:123" ht="24" customHeight="1" x14ac:dyDescent="0.2">
      <c r="A9208" s="263"/>
      <c r="B9208" s="82"/>
      <c r="D9208" s="88"/>
      <c r="E9208" s="89"/>
      <c r="G9208" s="264"/>
    </row>
    <row r="9209" spans="1:123" ht="24" customHeight="1" x14ac:dyDescent="0.2">
      <c r="A9209" s="450" t="s">
        <v>506</v>
      </c>
      <c r="B9209" s="451"/>
      <c r="C9209" s="448" t="s">
        <v>0</v>
      </c>
      <c r="D9209" s="448" t="s">
        <v>26</v>
      </c>
      <c r="E9209" s="446" t="s">
        <v>27</v>
      </c>
      <c r="F9209" s="444" t="s">
        <v>28</v>
      </c>
      <c r="G9209" s="444" t="s">
        <v>29</v>
      </c>
    </row>
    <row r="9210" spans="1:123" s="88" customFormat="1" ht="24" customHeight="1" x14ac:dyDescent="0.2">
      <c r="A9210" s="93" t="s">
        <v>507</v>
      </c>
      <c r="B9210" s="93" t="s">
        <v>508</v>
      </c>
      <c r="C9210" s="449"/>
      <c r="D9210" s="449"/>
      <c r="E9210" s="447"/>
      <c r="F9210" s="445"/>
      <c r="G9210" s="445"/>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6"/>
      <c r="B9211" s="94"/>
      <c r="C9211" s="132" t="s">
        <v>603</v>
      </c>
      <c r="D9211" s="95"/>
      <c r="E9211" s="96"/>
      <c r="F9211" s="97"/>
      <c r="G9211" s="267"/>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8">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8">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8">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8">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8">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8">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8">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8">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8">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8">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8">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8">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8">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8">
        <f t="shared" si="2765"/>
        <v>0</v>
      </c>
    </row>
    <row r="9226" spans="1:7" ht="24" customHeight="1" x14ac:dyDescent="0.2">
      <c r="A9226" s="269"/>
      <c r="D9226" s="88"/>
      <c r="E9226" s="89"/>
      <c r="F9226" s="255" t="s">
        <v>30</v>
      </c>
      <c r="G9226" s="270">
        <f>SUBTOTAL(9,G9212:G9225)</f>
        <v>0</v>
      </c>
    </row>
    <row r="9227" spans="1:7" ht="24" customHeight="1" x14ac:dyDescent="0.2">
      <c r="A9227" s="269"/>
      <c r="C9227" s="98" t="s">
        <v>604</v>
      </c>
      <c r="D9227" s="88"/>
      <c r="E9227" s="89"/>
      <c r="G9227" s="271"/>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8">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8">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8">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8">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8">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8">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8">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8">
        <f t="shared" si="2770"/>
        <v>0</v>
      </c>
    </row>
    <row r="9236" spans="1:7" ht="24" customHeight="1" x14ac:dyDescent="0.2">
      <c r="A9236" s="269"/>
      <c r="D9236" s="88"/>
      <c r="E9236" s="89"/>
      <c r="F9236" s="255" t="s">
        <v>31</v>
      </c>
      <c r="G9236" s="270">
        <f>SUBTOTAL(9,G9228:G9235)</f>
        <v>0</v>
      </c>
    </row>
    <row r="9237" spans="1:7" ht="24" customHeight="1" x14ac:dyDescent="0.2">
      <c r="A9237" s="269"/>
      <c r="C9237" s="98" t="s">
        <v>605</v>
      </c>
      <c r="D9237" s="88"/>
      <c r="E9237" s="89"/>
      <c r="G9237" s="271"/>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8">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8">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8">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8">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8">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8">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8">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8">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8">
        <f t="shared" si="2775"/>
        <v>0</v>
      </c>
    </row>
    <row r="9247" spans="1:7" ht="24" customHeight="1" x14ac:dyDescent="0.2">
      <c r="A9247" s="272"/>
      <c r="B9247" s="88"/>
      <c r="D9247" s="88"/>
      <c r="E9247" s="89"/>
      <c r="F9247" s="255" t="s">
        <v>32</v>
      </c>
      <c r="G9247" s="270">
        <f>SUBTOTAL(9,G9238:G9246)</f>
        <v>0</v>
      </c>
    </row>
    <row r="9248" spans="1:7" ht="24" customHeight="1" x14ac:dyDescent="0.2">
      <c r="A9248" s="273"/>
      <c r="B9248" s="88"/>
      <c r="D9248" s="88"/>
      <c r="E9248" s="89"/>
      <c r="G9248" s="271"/>
    </row>
    <row r="9249" spans="1:123" ht="24" customHeight="1" x14ac:dyDescent="0.2">
      <c r="A9249" s="274" t="str">
        <f>B9207</f>
        <v>12.10.1</v>
      </c>
      <c r="B9249" s="275" t="str">
        <f>C9207</f>
        <v>Conexión de Agua</v>
      </c>
      <c r="C9249" s="95"/>
      <c r="D9249" s="95" t="s">
        <v>33</v>
      </c>
      <c r="E9249" s="96"/>
      <c r="F9249" s="277" t="s">
        <v>34</v>
      </c>
      <c r="G9249" s="276">
        <f>SUBTOTAL(9,G9212:G9248)</f>
        <v>0</v>
      </c>
    </row>
    <row r="9251" spans="1:123" ht="24" customHeight="1" x14ac:dyDescent="0.2">
      <c r="A9251" s="256" t="s">
        <v>36</v>
      </c>
      <c r="B9251" s="257"/>
      <c r="C9251" s="257"/>
      <c r="D9251" s="257"/>
      <c r="E9251" s="257"/>
      <c r="F9251" s="257"/>
      <c r="G9251" s="258"/>
    </row>
    <row r="9252" spans="1:123" ht="24" customHeight="1" x14ac:dyDescent="0.2">
      <c r="A9252" s="259" t="s">
        <v>601</v>
      </c>
      <c r="B9252" s="84" t="str">
        <f>Comitente</f>
        <v>SUBSECRETARIA DE ARQUITECTURA</v>
      </c>
      <c r="C9252" s="80"/>
      <c r="D9252" s="85"/>
      <c r="E9252" s="85"/>
      <c r="F9252" s="86"/>
      <c r="G9252" s="260"/>
    </row>
    <row r="9253" spans="1:123" ht="24" customHeight="1" x14ac:dyDescent="0.2">
      <c r="A9253" s="259" t="s">
        <v>602</v>
      </c>
      <c r="B9253" s="84">
        <f>Contratista</f>
        <v>0</v>
      </c>
      <c r="C9253" s="81"/>
      <c r="D9253" s="81"/>
      <c r="E9253" s="81"/>
      <c r="F9253" s="87"/>
      <c r="G9253" s="261"/>
    </row>
    <row r="9254" spans="1:123" ht="24" customHeight="1" x14ac:dyDescent="0.2">
      <c r="A9254" s="259" t="s">
        <v>23</v>
      </c>
      <c r="B9254" s="84" t="str">
        <f>Obra</f>
        <v>Creacion Primaria Bº Cruce de los Andes</v>
      </c>
      <c r="C9254" s="81"/>
      <c r="D9254" s="81"/>
      <c r="E9254" s="81"/>
      <c r="F9254" s="87" t="s">
        <v>37</v>
      </c>
      <c r="G9254" s="262">
        <f>Fecha_Base</f>
        <v>0</v>
      </c>
    </row>
    <row r="9255" spans="1:123" ht="24" customHeight="1" x14ac:dyDescent="0.2">
      <c r="A9255" s="263" t="s">
        <v>600</v>
      </c>
      <c r="B9255" s="82" t="str">
        <f>Ubicación</f>
        <v>Pocito</v>
      </c>
      <c r="C9255" s="82"/>
      <c r="D9255" s="88"/>
      <c r="E9255" s="89"/>
      <c r="G9255" s="264"/>
    </row>
    <row r="9256" spans="1:123" ht="24" customHeight="1" x14ac:dyDescent="0.2">
      <c r="A9256" s="263" t="s">
        <v>38</v>
      </c>
      <c r="B9256" s="91">
        <f>IFERROR(VALUE(LEFT(B9257,FIND(".",B9257)-1)),"")</f>
        <v>12</v>
      </c>
      <c r="C9256" s="83" t="str">
        <f>IFERROR(VLOOKUP(B9256,Tabla_CyP,2,FALSE),"")</f>
        <v/>
      </c>
      <c r="E9256" s="89"/>
      <c r="G9256" s="264"/>
    </row>
    <row r="9257" spans="1:123" ht="24" customHeight="1" x14ac:dyDescent="0.2">
      <c r="A9257" s="263" t="s">
        <v>24</v>
      </c>
      <c r="B9257" s="92" t="str">
        <f>IFERROR(VLOOKUP(COUNTIF($A$1:A9257,"ANALISIS DE PRECIOS"),Tabla_NumeroItem,2,FALSE),"")</f>
        <v>12.10.2</v>
      </c>
      <c r="C9257" s="83" t="str">
        <f>IFERROR(VLOOKUP(B9257,Tabla_CyP,2,FALSE),"")</f>
        <v>Conexión de Cloaca</v>
      </c>
      <c r="D9257" s="88"/>
      <c r="E9257" s="89"/>
      <c r="F9257" s="87" t="s">
        <v>25</v>
      </c>
      <c r="G9257" s="265" t="str">
        <f>IFERROR(VLOOKUP(B9257,Tabla_CyP,4,FALSE),"")</f>
        <v>gl</v>
      </c>
    </row>
    <row r="9258" spans="1:123" ht="24" customHeight="1" x14ac:dyDescent="0.2">
      <c r="A9258" s="263"/>
      <c r="B9258" s="82"/>
      <c r="D9258" s="88"/>
      <c r="E9258" s="89"/>
      <c r="G9258" s="264"/>
    </row>
    <row r="9259" spans="1:123" ht="24" customHeight="1" x14ac:dyDescent="0.2">
      <c r="A9259" s="450" t="s">
        <v>506</v>
      </c>
      <c r="B9259" s="451"/>
      <c r="C9259" s="448" t="s">
        <v>0</v>
      </c>
      <c r="D9259" s="448" t="s">
        <v>26</v>
      </c>
      <c r="E9259" s="446" t="s">
        <v>27</v>
      </c>
      <c r="F9259" s="444" t="s">
        <v>28</v>
      </c>
      <c r="G9259" s="444" t="s">
        <v>29</v>
      </c>
    </row>
    <row r="9260" spans="1:123" s="88" customFormat="1" ht="24" customHeight="1" x14ac:dyDescent="0.2">
      <c r="A9260" s="93" t="s">
        <v>507</v>
      </c>
      <c r="B9260" s="93" t="s">
        <v>508</v>
      </c>
      <c r="C9260" s="449"/>
      <c r="D9260" s="449"/>
      <c r="E9260" s="447"/>
      <c r="F9260" s="445"/>
      <c r="G9260" s="445"/>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6"/>
      <c r="B9261" s="94"/>
      <c r="C9261" s="132" t="s">
        <v>603</v>
      </c>
      <c r="D9261" s="95"/>
      <c r="E9261" s="96"/>
      <c r="F9261" s="97"/>
      <c r="G9261" s="267"/>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8">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8">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8">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8">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8">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8">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8">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8">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8">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8">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8">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8">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8">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8">
        <f t="shared" si="2780"/>
        <v>0</v>
      </c>
    </row>
    <row r="9276" spans="1:7" ht="24" customHeight="1" x14ac:dyDescent="0.2">
      <c r="A9276" s="269"/>
      <c r="D9276" s="88"/>
      <c r="E9276" s="89"/>
      <c r="F9276" s="255" t="s">
        <v>30</v>
      </c>
      <c r="G9276" s="270">
        <f>SUBTOTAL(9,G9262:G9275)</f>
        <v>0</v>
      </c>
    </row>
    <row r="9277" spans="1:7" ht="24" customHeight="1" x14ac:dyDescent="0.2">
      <c r="A9277" s="269"/>
      <c r="C9277" s="98" t="s">
        <v>604</v>
      </c>
      <c r="D9277" s="88"/>
      <c r="E9277" s="89"/>
      <c r="G9277" s="271"/>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8">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8">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8">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8">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8">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8">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8">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8">
        <f t="shared" si="2785"/>
        <v>0</v>
      </c>
    </row>
    <row r="9286" spans="1:7" ht="24" customHeight="1" x14ac:dyDescent="0.2">
      <c r="A9286" s="269"/>
      <c r="D9286" s="88"/>
      <c r="E9286" s="89"/>
      <c r="F9286" s="255" t="s">
        <v>31</v>
      </c>
      <c r="G9286" s="270">
        <f>SUBTOTAL(9,G9278:G9285)</f>
        <v>0</v>
      </c>
    </row>
    <row r="9287" spans="1:7" ht="24" customHeight="1" x14ac:dyDescent="0.2">
      <c r="A9287" s="269"/>
      <c r="C9287" s="98" t="s">
        <v>605</v>
      </c>
      <c r="D9287" s="88"/>
      <c r="E9287" s="89"/>
      <c r="G9287" s="271"/>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8">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8">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8">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8">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8">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8">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8">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8">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8">
        <f t="shared" si="2790"/>
        <v>0</v>
      </c>
    </row>
    <row r="9297" spans="1:123" ht="24" customHeight="1" x14ac:dyDescent="0.2">
      <c r="A9297" s="272"/>
      <c r="B9297" s="88"/>
      <c r="D9297" s="88"/>
      <c r="E9297" s="89"/>
      <c r="F9297" s="255" t="s">
        <v>32</v>
      </c>
      <c r="G9297" s="270">
        <f>SUBTOTAL(9,G9288:G9296)</f>
        <v>0</v>
      </c>
    </row>
    <row r="9298" spans="1:123" ht="24" customHeight="1" x14ac:dyDescent="0.2">
      <c r="A9298" s="273"/>
      <c r="B9298" s="88"/>
      <c r="D9298" s="88"/>
      <c r="E9298" s="89"/>
      <c r="G9298" s="271"/>
    </row>
    <row r="9299" spans="1:123" ht="24" customHeight="1" x14ac:dyDescent="0.2">
      <c r="A9299" s="274" t="str">
        <f>B9257</f>
        <v>12.10.2</v>
      </c>
      <c r="B9299" s="275" t="str">
        <f>C9257</f>
        <v>Conexión de Cloaca</v>
      </c>
      <c r="C9299" s="95"/>
      <c r="D9299" s="95" t="s">
        <v>33</v>
      </c>
      <c r="E9299" s="96"/>
      <c r="F9299" s="277" t="s">
        <v>34</v>
      </c>
      <c r="G9299" s="276">
        <f>SUBTOTAL(9,G9262:G9298)</f>
        <v>0</v>
      </c>
    </row>
    <row r="9301" spans="1:123" ht="24" customHeight="1" x14ac:dyDescent="0.2">
      <c r="A9301" s="256" t="s">
        <v>36</v>
      </c>
      <c r="B9301" s="257"/>
      <c r="C9301" s="257"/>
      <c r="D9301" s="257"/>
      <c r="E9301" s="257"/>
      <c r="F9301" s="257"/>
      <c r="G9301" s="258"/>
    </row>
    <row r="9302" spans="1:123" ht="24" customHeight="1" x14ac:dyDescent="0.2">
      <c r="A9302" s="259" t="s">
        <v>601</v>
      </c>
      <c r="B9302" s="84" t="str">
        <f>Comitente</f>
        <v>SUBSECRETARIA DE ARQUITECTURA</v>
      </c>
      <c r="C9302" s="80"/>
      <c r="D9302" s="85"/>
      <c r="E9302" s="85"/>
      <c r="F9302" s="86"/>
      <c r="G9302" s="260"/>
    </row>
    <row r="9303" spans="1:123" ht="24" customHeight="1" x14ac:dyDescent="0.2">
      <c r="A9303" s="259" t="s">
        <v>602</v>
      </c>
      <c r="B9303" s="84">
        <f>Contratista</f>
        <v>0</v>
      </c>
      <c r="C9303" s="81"/>
      <c r="D9303" s="81"/>
      <c r="E9303" s="81"/>
      <c r="F9303" s="87"/>
      <c r="G9303" s="261"/>
    </row>
    <row r="9304" spans="1:123" ht="24" customHeight="1" x14ac:dyDescent="0.2">
      <c r="A9304" s="259" t="s">
        <v>23</v>
      </c>
      <c r="B9304" s="84" t="str">
        <f>Obra</f>
        <v>Creacion Primaria Bº Cruce de los Andes</v>
      </c>
      <c r="C9304" s="81"/>
      <c r="D9304" s="81"/>
      <c r="E9304" s="81"/>
      <c r="F9304" s="87" t="s">
        <v>37</v>
      </c>
      <c r="G9304" s="262">
        <f>Fecha_Base</f>
        <v>0</v>
      </c>
    </row>
    <row r="9305" spans="1:123" ht="24" customHeight="1" x14ac:dyDescent="0.2">
      <c r="A9305" s="263" t="s">
        <v>600</v>
      </c>
      <c r="B9305" s="82" t="str">
        <f>Ubicación</f>
        <v>Pocito</v>
      </c>
      <c r="C9305" s="82"/>
      <c r="D9305" s="88"/>
      <c r="E9305" s="89"/>
      <c r="G9305" s="264"/>
    </row>
    <row r="9306" spans="1:123" ht="24" customHeight="1" x14ac:dyDescent="0.2">
      <c r="A9306" s="263" t="s">
        <v>38</v>
      </c>
      <c r="B9306" s="91">
        <f>IFERROR(VALUE(LEFT(B9307,FIND(".",B9307)-1)),"")</f>
        <v>13</v>
      </c>
      <c r="C9306" s="83" t="str">
        <f>IFERROR(VLOOKUP(B9306,Tabla_CyP,2,FALSE),"")</f>
        <v xml:space="preserve"> INSTALACIÓN GAS</v>
      </c>
      <c r="E9306" s="89"/>
      <c r="G9306" s="264"/>
    </row>
    <row r="9307" spans="1:123" ht="24" customHeight="1" x14ac:dyDescent="0.2">
      <c r="A9307" s="263" t="s">
        <v>24</v>
      </c>
      <c r="B9307" s="92" t="str">
        <f>IFERROR(VLOOKUP(COUNTIF($A$1:A9307,"ANALISIS DE PRECIOS"),Tabla_NumeroItem,2,FALSE),"")</f>
        <v>13.1.1.1</v>
      </c>
      <c r="C9307" s="83" t="str">
        <f>IFERROR(VLOOKUP(B9307,Tabla_CyP,2,FALSE),"")</f>
        <v>Cañeria 50mm</v>
      </c>
      <c r="D9307" s="88"/>
      <c r="E9307" s="89"/>
      <c r="F9307" s="87" t="s">
        <v>25</v>
      </c>
      <c r="G9307" s="265" t="str">
        <f>IFERROR(VLOOKUP(B9307,Tabla_CyP,4,FALSE),"")</f>
        <v>ml</v>
      </c>
    </row>
    <row r="9308" spans="1:123" ht="24" customHeight="1" x14ac:dyDescent="0.2">
      <c r="A9308" s="263"/>
      <c r="B9308" s="82"/>
      <c r="D9308" s="88"/>
      <c r="E9308" s="89"/>
      <c r="G9308" s="264"/>
    </row>
    <row r="9309" spans="1:123" ht="24" customHeight="1" x14ac:dyDescent="0.2">
      <c r="A9309" s="450" t="s">
        <v>506</v>
      </c>
      <c r="B9309" s="451"/>
      <c r="C9309" s="448" t="s">
        <v>0</v>
      </c>
      <c r="D9309" s="448" t="s">
        <v>26</v>
      </c>
      <c r="E9309" s="446" t="s">
        <v>27</v>
      </c>
      <c r="F9309" s="444" t="s">
        <v>28</v>
      </c>
      <c r="G9309" s="444" t="s">
        <v>29</v>
      </c>
    </row>
    <row r="9310" spans="1:123" s="88" customFormat="1" ht="24" customHeight="1" x14ac:dyDescent="0.2">
      <c r="A9310" s="93" t="s">
        <v>507</v>
      </c>
      <c r="B9310" s="93" t="s">
        <v>508</v>
      </c>
      <c r="C9310" s="449"/>
      <c r="D9310" s="449"/>
      <c r="E9310" s="447"/>
      <c r="F9310" s="445"/>
      <c r="G9310" s="445"/>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6"/>
      <c r="B9311" s="94"/>
      <c r="C9311" s="132" t="s">
        <v>603</v>
      </c>
      <c r="D9311" s="95"/>
      <c r="E9311" s="96"/>
      <c r="F9311" s="97"/>
      <c r="G9311" s="267"/>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8">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8">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8">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8">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8">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8">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8">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8">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8">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8">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8">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8">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8">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8">
        <f t="shared" si="2795"/>
        <v>0</v>
      </c>
    </row>
    <row r="9326" spans="1:7" ht="24" customHeight="1" x14ac:dyDescent="0.2">
      <c r="A9326" s="269"/>
      <c r="D9326" s="88"/>
      <c r="E9326" s="89"/>
      <c r="F9326" s="255" t="s">
        <v>30</v>
      </c>
      <c r="G9326" s="270">
        <f>SUBTOTAL(9,G9312:G9325)</f>
        <v>0</v>
      </c>
    </row>
    <row r="9327" spans="1:7" ht="24" customHeight="1" x14ac:dyDescent="0.2">
      <c r="A9327" s="269"/>
      <c r="C9327" s="98" t="s">
        <v>604</v>
      </c>
      <c r="D9327" s="88"/>
      <c r="E9327" s="89"/>
      <c r="G9327" s="271"/>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8">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8">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8">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8">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8">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8">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8">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8">
        <f t="shared" si="2800"/>
        <v>0</v>
      </c>
    </row>
    <row r="9336" spans="1:7" ht="24" customHeight="1" x14ac:dyDescent="0.2">
      <c r="A9336" s="269"/>
      <c r="D9336" s="88"/>
      <c r="E9336" s="89"/>
      <c r="F9336" s="255" t="s">
        <v>31</v>
      </c>
      <c r="G9336" s="270">
        <f>SUBTOTAL(9,G9328:G9335)</f>
        <v>0</v>
      </c>
    </row>
    <row r="9337" spans="1:7" ht="24" customHeight="1" x14ac:dyDescent="0.2">
      <c r="A9337" s="269"/>
      <c r="C9337" s="98" t="s">
        <v>605</v>
      </c>
      <c r="D9337" s="88"/>
      <c r="E9337" s="89"/>
      <c r="G9337" s="271"/>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8">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8">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8">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8">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8">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8">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8">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8">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8">
        <f t="shared" si="2805"/>
        <v>0</v>
      </c>
    </row>
    <row r="9347" spans="1:123" ht="24" customHeight="1" x14ac:dyDescent="0.2">
      <c r="A9347" s="272"/>
      <c r="B9347" s="88"/>
      <c r="D9347" s="88"/>
      <c r="E9347" s="89"/>
      <c r="F9347" s="255" t="s">
        <v>32</v>
      </c>
      <c r="G9347" s="270">
        <f>SUBTOTAL(9,G9338:G9346)</f>
        <v>0</v>
      </c>
    </row>
    <row r="9348" spans="1:123" ht="24" customHeight="1" x14ac:dyDescent="0.2">
      <c r="A9348" s="273"/>
      <c r="B9348" s="88"/>
      <c r="D9348" s="88"/>
      <c r="E9348" s="89"/>
      <c r="G9348" s="271"/>
    </row>
    <row r="9349" spans="1:123" ht="24" customHeight="1" x14ac:dyDescent="0.2">
      <c r="A9349" s="274" t="str">
        <f>B9307</f>
        <v>13.1.1.1</v>
      </c>
      <c r="B9349" s="275" t="str">
        <f>C9307</f>
        <v>Cañeria 50mm</v>
      </c>
      <c r="C9349" s="95"/>
      <c r="D9349" s="95" t="s">
        <v>33</v>
      </c>
      <c r="E9349" s="96"/>
      <c r="F9349" s="277" t="s">
        <v>34</v>
      </c>
      <c r="G9349" s="276">
        <f>SUBTOTAL(9,G9312:G9348)</f>
        <v>0</v>
      </c>
    </row>
    <row r="9351" spans="1:123" ht="24" customHeight="1" x14ac:dyDescent="0.2">
      <c r="A9351" s="256" t="s">
        <v>36</v>
      </c>
      <c r="B9351" s="257"/>
      <c r="C9351" s="257"/>
      <c r="D9351" s="257"/>
      <c r="E9351" s="257"/>
      <c r="F9351" s="257"/>
      <c r="G9351" s="258"/>
    </row>
    <row r="9352" spans="1:123" ht="24" customHeight="1" x14ac:dyDescent="0.2">
      <c r="A9352" s="259" t="s">
        <v>601</v>
      </c>
      <c r="B9352" s="84" t="str">
        <f>Comitente</f>
        <v>SUBSECRETARIA DE ARQUITECTURA</v>
      </c>
      <c r="C9352" s="80"/>
      <c r="D9352" s="85"/>
      <c r="E9352" s="85"/>
      <c r="F9352" s="86"/>
      <c r="G9352" s="260"/>
    </row>
    <row r="9353" spans="1:123" ht="24" customHeight="1" x14ac:dyDescent="0.2">
      <c r="A9353" s="259" t="s">
        <v>602</v>
      </c>
      <c r="B9353" s="84">
        <f>Contratista</f>
        <v>0</v>
      </c>
      <c r="C9353" s="81"/>
      <c r="D9353" s="81"/>
      <c r="E9353" s="81"/>
      <c r="F9353" s="87"/>
      <c r="G9353" s="261"/>
    </row>
    <row r="9354" spans="1:123" ht="24" customHeight="1" x14ac:dyDescent="0.2">
      <c r="A9354" s="259" t="s">
        <v>23</v>
      </c>
      <c r="B9354" s="84" t="str">
        <f>Obra</f>
        <v>Creacion Primaria Bº Cruce de los Andes</v>
      </c>
      <c r="C9354" s="81"/>
      <c r="D9354" s="81"/>
      <c r="E9354" s="81"/>
      <c r="F9354" s="87" t="s">
        <v>37</v>
      </c>
      <c r="G9354" s="262">
        <f>Fecha_Base</f>
        <v>0</v>
      </c>
    </row>
    <row r="9355" spans="1:123" ht="24" customHeight="1" x14ac:dyDescent="0.2">
      <c r="A9355" s="263" t="s">
        <v>600</v>
      </c>
      <c r="B9355" s="82" t="str">
        <f>Ubicación</f>
        <v>Pocito</v>
      </c>
      <c r="C9355" s="82"/>
      <c r="D9355" s="88"/>
      <c r="E9355" s="89"/>
      <c r="G9355" s="264"/>
    </row>
    <row r="9356" spans="1:123" ht="24" customHeight="1" x14ac:dyDescent="0.2">
      <c r="A9356" s="263" t="s">
        <v>38</v>
      </c>
      <c r="B9356" s="91">
        <f>IFERROR(VALUE(LEFT(B9357,FIND(".",B9357)-1)),"")</f>
        <v>13</v>
      </c>
      <c r="C9356" s="83" t="str">
        <f>IFERROR(VLOOKUP(B9356,Tabla_CyP,2,FALSE),"")</f>
        <v xml:space="preserve"> INSTALACIÓN GAS</v>
      </c>
      <c r="E9356" s="89"/>
      <c r="G9356" s="264"/>
    </row>
    <row r="9357" spans="1:123" ht="24" customHeight="1" x14ac:dyDescent="0.2">
      <c r="A9357" s="263" t="s">
        <v>24</v>
      </c>
      <c r="B9357" s="92" t="str">
        <f>IFERROR(VLOOKUP(COUNTIF($A$1:A9357,"ANALISIS DE PRECIOS"),Tabla_NumeroItem,2,FALSE),"")</f>
        <v>13.1.1.2</v>
      </c>
      <c r="C9357" s="83" t="str">
        <f>IFERROR(VLOOKUP(B9357,Tabla_CyP,2,FALSE),"")</f>
        <v>Cañeria 25mm</v>
      </c>
      <c r="D9357" s="88"/>
      <c r="E9357" s="89"/>
      <c r="F9357" s="87" t="s">
        <v>25</v>
      </c>
      <c r="G9357" s="265" t="str">
        <f>IFERROR(VLOOKUP(B9357,Tabla_CyP,4,FALSE),"")</f>
        <v>ml</v>
      </c>
    </row>
    <row r="9358" spans="1:123" ht="24" customHeight="1" x14ac:dyDescent="0.2">
      <c r="A9358" s="263"/>
      <c r="B9358" s="82"/>
      <c r="D9358" s="88"/>
      <c r="E9358" s="89"/>
      <c r="G9358" s="264"/>
    </row>
    <row r="9359" spans="1:123" ht="24" customHeight="1" x14ac:dyDescent="0.2">
      <c r="A9359" s="450" t="s">
        <v>506</v>
      </c>
      <c r="B9359" s="451"/>
      <c r="C9359" s="448" t="s">
        <v>0</v>
      </c>
      <c r="D9359" s="448" t="s">
        <v>26</v>
      </c>
      <c r="E9359" s="446" t="s">
        <v>27</v>
      </c>
      <c r="F9359" s="444" t="s">
        <v>28</v>
      </c>
      <c r="G9359" s="444" t="s">
        <v>29</v>
      </c>
    </row>
    <row r="9360" spans="1:123" s="88" customFormat="1" ht="24" customHeight="1" x14ac:dyDescent="0.2">
      <c r="A9360" s="93" t="s">
        <v>507</v>
      </c>
      <c r="B9360" s="93" t="s">
        <v>508</v>
      </c>
      <c r="C9360" s="449"/>
      <c r="D9360" s="449"/>
      <c r="E9360" s="447"/>
      <c r="F9360" s="445"/>
      <c r="G9360" s="445"/>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6"/>
      <c r="B9361" s="94"/>
      <c r="C9361" s="132" t="s">
        <v>603</v>
      </c>
      <c r="D9361" s="95"/>
      <c r="E9361" s="96"/>
      <c r="F9361" s="97"/>
      <c r="G9361" s="267"/>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8">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8">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8">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8">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8">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8">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8">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8">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8">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8">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8">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8">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8">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8">
        <f t="shared" si="2810"/>
        <v>0</v>
      </c>
    </row>
    <row r="9376" spans="1:7" ht="24" customHeight="1" x14ac:dyDescent="0.2">
      <c r="A9376" s="269"/>
      <c r="D9376" s="88"/>
      <c r="E9376" s="89"/>
      <c r="F9376" s="255" t="s">
        <v>30</v>
      </c>
      <c r="G9376" s="270">
        <f>SUBTOTAL(9,G9362:G9375)</f>
        <v>0</v>
      </c>
    </row>
    <row r="9377" spans="1:7" ht="24" customHeight="1" x14ac:dyDescent="0.2">
      <c r="A9377" s="269"/>
      <c r="C9377" s="98" t="s">
        <v>604</v>
      </c>
      <c r="D9377" s="88"/>
      <c r="E9377" s="89"/>
      <c r="G9377" s="271"/>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8">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8">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8">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8">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8">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8">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8">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8">
        <f t="shared" si="2815"/>
        <v>0</v>
      </c>
    </row>
    <row r="9386" spans="1:7" ht="24" customHeight="1" x14ac:dyDescent="0.2">
      <c r="A9386" s="269"/>
      <c r="D9386" s="88"/>
      <c r="E9386" s="89"/>
      <c r="F9386" s="255" t="s">
        <v>31</v>
      </c>
      <c r="G9386" s="270">
        <f>SUBTOTAL(9,G9378:G9385)</f>
        <v>0</v>
      </c>
    </row>
    <row r="9387" spans="1:7" ht="24" customHeight="1" x14ac:dyDescent="0.2">
      <c r="A9387" s="269"/>
      <c r="C9387" s="98" t="s">
        <v>605</v>
      </c>
      <c r="D9387" s="88"/>
      <c r="E9387" s="89"/>
      <c r="G9387" s="271"/>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8">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8">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8">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8">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8">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8">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8">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8">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8">
        <f t="shared" si="2820"/>
        <v>0</v>
      </c>
    </row>
    <row r="9397" spans="1:7" ht="24" customHeight="1" x14ac:dyDescent="0.2">
      <c r="A9397" s="272"/>
      <c r="B9397" s="88"/>
      <c r="D9397" s="88"/>
      <c r="E9397" s="89"/>
      <c r="F9397" s="255" t="s">
        <v>32</v>
      </c>
      <c r="G9397" s="270">
        <f>SUBTOTAL(9,G9388:G9396)</f>
        <v>0</v>
      </c>
    </row>
    <row r="9398" spans="1:7" ht="24" customHeight="1" x14ac:dyDescent="0.2">
      <c r="A9398" s="273"/>
      <c r="B9398" s="88"/>
      <c r="D9398" s="88"/>
      <c r="E9398" s="89"/>
      <c r="G9398" s="271"/>
    </row>
    <row r="9399" spans="1:7" ht="24" customHeight="1" x14ac:dyDescent="0.2">
      <c r="A9399" s="274" t="str">
        <f>B9357</f>
        <v>13.1.1.2</v>
      </c>
      <c r="B9399" s="275" t="str">
        <f>C9357</f>
        <v>Cañeria 25mm</v>
      </c>
      <c r="C9399" s="95"/>
      <c r="D9399" s="95" t="s">
        <v>33</v>
      </c>
      <c r="E9399" s="96"/>
      <c r="F9399" s="277" t="s">
        <v>34</v>
      </c>
      <c r="G9399" s="276">
        <f>SUBTOTAL(9,G9362:G9398)</f>
        <v>0</v>
      </c>
    </row>
    <row r="9401" spans="1:7" ht="24" customHeight="1" x14ac:dyDescent="0.2">
      <c r="A9401" s="256" t="s">
        <v>36</v>
      </c>
      <c r="B9401" s="257"/>
      <c r="C9401" s="257"/>
      <c r="D9401" s="257"/>
      <c r="E9401" s="257"/>
      <c r="F9401" s="257"/>
      <c r="G9401" s="258"/>
    </row>
    <row r="9402" spans="1:7" ht="24" customHeight="1" x14ac:dyDescent="0.2">
      <c r="A9402" s="259" t="s">
        <v>601</v>
      </c>
      <c r="B9402" s="84" t="str">
        <f>Comitente</f>
        <v>SUBSECRETARIA DE ARQUITECTURA</v>
      </c>
      <c r="C9402" s="80"/>
      <c r="D9402" s="85"/>
      <c r="E9402" s="85"/>
      <c r="F9402" s="86"/>
      <c r="G9402" s="260"/>
    </row>
    <row r="9403" spans="1:7" ht="24" customHeight="1" x14ac:dyDescent="0.2">
      <c r="A9403" s="259" t="s">
        <v>602</v>
      </c>
      <c r="B9403" s="84">
        <f>Contratista</f>
        <v>0</v>
      </c>
      <c r="C9403" s="81"/>
      <c r="D9403" s="81"/>
      <c r="E9403" s="81"/>
      <c r="F9403" s="87"/>
      <c r="G9403" s="261"/>
    </row>
    <row r="9404" spans="1:7" ht="24" customHeight="1" x14ac:dyDescent="0.2">
      <c r="A9404" s="259" t="s">
        <v>23</v>
      </c>
      <c r="B9404" s="84" t="str">
        <f>Obra</f>
        <v>Creacion Primaria Bº Cruce de los Andes</v>
      </c>
      <c r="C9404" s="81"/>
      <c r="D9404" s="81"/>
      <c r="E9404" s="81"/>
      <c r="F9404" s="87" t="s">
        <v>37</v>
      </c>
      <c r="G9404" s="262">
        <f>Fecha_Base</f>
        <v>0</v>
      </c>
    </row>
    <row r="9405" spans="1:7" ht="24" customHeight="1" x14ac:dyDescent="0.2">
      <c r="A9405" s="263" t="s">
        <v>600</v>
      </c>
      <c r="B9405" s="82" t="str">
        <f>Ubicación</f>
        <v>Pocito</v>
      </c>
      <c r="C9405" s="82"/>
      <c r="D9405" s="88"/>
      <c r="E9405" s="89"/>
      <c r="G9405" s="264"/>
    </row>
    <row r="9406" spans="1:7" ht="24" customHeight="1" x14ac:dyDescent="0.2">
      <c r="A9406" s="263" t="s">
        <v>38</v>
      </c>
      <c r="B9406" s="91">
        <f>IFERROR(VALUE(LEFT(B9407,FIND(".",B9407)-1)),"")</f>
        <v>13</v>
      </c>
      <c r="C9406" s="83" t="str">
        <f>IFERROR(VLOOKUP(B9406,Tabla_CyP,2,FALSE),"")</f>
        <v xml:space="preserve"> INSTALACIÓN GAS</v>
      </c>
      <c r="E9406" s="89"/>
      <c r="G9406" s="264"/>
    </row>
    <row r="9407" spans="1:7" ht="24" customHeight="1" x14ac:dyDescent="0.2">
      <c r="A9407" s="263" t="s">
        <v>24</v>
      </c>
      <c r="B9407" s="92" t="str">
        <f>IFERROR(VLOOKUP(COUNTIF($A$1:A9407,"ANALISIS DE PRECIOS"),Tabla_NumeroItem,2,FALSE),"")</f>
        <v>13.1.2</v>
      </c>
      <c r="C9407" s="83" t="str">
        <f>IFERROR(VLOOKUP(B9407,Tabla_CyP,2,FALSE),"")</f>
        <v>Protección de cañerías y accesorios</v>
      </c>
      <c r="D9407" s="88"/>
      <c r="E9407" s="89"/>
      <c r="F9407" s="87" t="s">
        <v>25</v>
      </c>
      <c r="G9407" s="265" t="str">
        <f>IFERROR(VLOOKUP(B9407,Tabla_CyP,4,FALSE),"")</f>
        <v>gl</v>
      </c>
    </row>
    <row r="9408" spans="1:7" ht="24" customHeight="1" x14ac:dyDescent="0.2">
      <c r="A9408" s="263"/>
      <c r="B9408" s="82"/>
      <c r="D9408" s="88"/>
      <c r="E9408" s="89"/>
      <c r="G9408" s="264"/>
    </row>
    <row r="9409" spans="1:123" ht="24" customHeight="1" x14ac:dyDescent="0.2">
      <c r="A9409" s="450" t="s">
        <v>506</v>
      </c>
      <c r="B9409" s="451"/>
      <c r="C9409" s="448" t="s">
        <v>0</v>
      </c>
      <c r="D9409" s="448" t="s">
        <v>26</v>
      </c>
      <c r="E9409" s="446" t="s">
        <v>27</v>
      </c>
      <c r="F9409" s="444" t="s">
        <v>28</v>
      </c>
      <c r="G9409" s="444" t="s">
        <v>29</v>
      </c>
    </row>
    <row r="9410" spans="1:123" s="88" customFormat="1" ht="24" customHeight="1" x14ac:dyDescent="0.2">
      <c r="A9410" s="93" t="s">
        <v>507</v>
      </c>
      <c r="B9410" s="93" t="s">
        <v>508</v>
      </c>
      <c r="C9410" s="449"/>
      <c r="D9410" s="449"/>
      <c r="E9410" s="447"/>
      <c r="F9410" s="445"/>
      <c r="G9410" s="445"/>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6"/>
      <c r="B9411" s="94"/>
      <c r="C9411" s="132" t="s">
        <v>603</v>
      </c>
      <c r="D9411" s="95"/>
      <c r="E9411" s="96"/>
      <c r="F9411" s="97"/>
      <c r="G9411" s="267"/>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8">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8">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8">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8">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8">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8">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8">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8">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8">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8">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8">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8">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8">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8">
        <f t="shared" si="2825"/>
        <v>0</v>
      </c>
    </row>
    <row r="9426" spans="1:7" ht="24" customHeight="1" x14ac:dyDescent="0.2">
      <c r="A9426" s="269"/>
      <c r="D9426" s="88"/>
      <c r="E9426" s="89"/>
      <c r="F9426" s="255" t="s">
        <v>30</v>
      </c>
      <c r="G9426" s="270">
        <f>SUBTOTAL(9,G9412:G9425)</f>
        <v>0</v>
      </c>
    </row>
    <row r="9427" spans="1:7" ht="24" customHeight="1" x14ac:dyDescent="0.2">
      <c r="A9427" s="269"/>
      <c r="C9427" s="98" t="s">
        <v>604</v>
      </c>
      <c r="D9427" s="88"/>
      <c r="E9427" s="89"/>
      <c r="G9427" s="271"/>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8">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8">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8">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8">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8">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8">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8">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8">
        <f t="shared" si="2830"/>
        <v>0</v>
      </c>
    </row>
    <row r="9436" spans="1:7" ht="24" customHeight="1" x14ac:dyDescent="0.2">
      <c r="A9436" s="269"/>
      <c r="D9436" s="88"/>
      <c r="E9436" s="89"/>
      <c r="F9436" s="255" t="s">
        <v>31</v>
      </c>
      <c r="G9436" s="270">
        <f>SUBTOTAL(9,G9428:G9435)</f>
        <v>0</v>
      </c>
    </row>
    <row r="9437" spans="1:7" ht="24" customHeight="1" x14ac:dyDescent="0.2">
      <c r="A9437" s="269"/>
      <c r="C9437" s="98" t="s">
        <v>605</v>
      </c>
      <c r="D9437" s="88"/>
      <c r="E9437" s="89"/>
      <c r="G9437" s="271"/>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8">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8">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8">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8">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8">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8">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8">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8">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8">
        <f t="shared" si="2835"/>
        <v>0</v>
      </c>
    </row>
    <row r="9447" spans="1:7" ht="24" customHeight="1" x14ac:dyDescent="0.2">
      <c r="A9447" s="272"/>
      <c r="B9447" s="88"/>
      <c r="D9447" s="88"/>
      <c r="E9447" s="89"/>
      <c r="F9447" s="255" t="s">
        <v>32</v>
      </c>
      <c r="G9447" s="270">
        <f>SUBTOTAL(9,G9438:G9446)</f>
        <v>0</v>
      </c>
    </row>
    <row r="9448" spans="1:7" ht="24" customHeight="1" x14ac:dyDescent="0.2">
      <c r="A9448" s="273"/>
      <c r="B9448" s="88"/>
      <c r="D9448" s="88"/>
      <c r="E9448" s="89"/>
      <c r="G9448" s="271"/>
    </row>
    <row r="9449" spans="1:7" ht="24" customHeight="1" x14ac:dyDescent="0.2">
      <c r="A9449" s="274" t="str">
        <f>B9407</f>
        <v>13.1.2</v>
      </c>
      <c r="B9449" s="275" t="str">
        <f>C9407</f>
        <v>Protección de cañerías y accesorios</v>
      </c>
      <c r="C9449" s="95"/>
      <c r="D9449" s="95" t="s">
        <v>33</v>
      </c>
      <c r="E9449" s="96"/>
      <c r="F9449" s="277" t="s">
        <v>34</v>
      </c>
      <c r="G9449" s="276">
        <f>SUBTOTAL(9,G9412:G9448)</f>
        <v>0</v>
      </c>
    </row>
    <row r="9451" spans="1:7" ht="24" customHeight="1" x14ac:dyDescent="0.2">
      <c r="A9451" s="256" t="s">
        <v>36</v>
      </c>
      <c r="B9451" s="257"/>
      <c r="C9451" s="257"/>
      <c r="D9451" s="257"/>
      <c r="E9451" s="257"/>
      <c r="F9451" s="257"/>
      <c r="G9451" s="258"/>
    </row>
    <row r="9452" spans="1:7" ht="24" customHeight="1" x14ac:dyDescent="0.2">
      <c r="A9452" s="259" t="s">
        <v>601</v>
      </c>
      <c r="B9452" s="84" t="str">
        <f>Comitente</f>
        <v>SUBSECRETARIA DE ARQUITECTURA</v>
      </c>
      <c r="C9452" s="80"/>
      <c r="D9452" s="85"/>
      <c r="E9452" s="85"/>
      <c r="F9452" s="86"/>
      <c r="G9452" s="260"/>
    </row>
    <row r="9453" spans="1:7" ht="24" customHeight="1" x14ac:dyDescent="0.2">
      <c r="A9453" s="259" t="s">
        <v>602</v>
      </c>
      <c r="B9453" s="84">
        <f>Contratista</f>
        <v>0</v>
      </c>
      <c r="C9453" s="81"/>
      <c r="D9453" s="81"/>
      <c r="E9453" s="81"/>
      <c r="F9453" s="87"/>
      <c r="G9453" s="261"/>
    </row>
    <row r="9454" spans="1:7" ht="24" customHeight="1" x14ac:dyDescent="0.2">
      <c r="A9454" s="259" t="s">
        <v>23</v>
      </c>
      <c r="B9454" s="84" t="str">
        <f>Obra</f>
        <v>Creacion Primaria Bº Cruce de los Andes</v>
      </c>
      <c r="C9454" s="81"/>
      <c r="D9454" s="81"/>
      <c r="E9454" s="81"/>
      <c r="F9454" s="87" t="s">
        <v>37</v>
      </c>
      <c r="G9454" s="262">
        <f>Fecha_Base</f>
        <v>0</v>
      </c>
    </row>
    <row r="9455" spans="1:7" ht="24" customHeight="1" x14ac:dyDescent="0.2">
      <c r="A9455" s="263" t="s">
        <v>600</v>
      </c>
      <c r="B9455" s="82" t="str">
        <f>Ubicación</f>
        <v>Pocito</v>
      </c>
      <c r="C9455" s="82"/>
      <c r="D9455" s="88"/>
      <c r="E9455" s="89"/>
      <c r="G9455" s="264"/>
    </row>
    <row r="9456" spans="1:7" ht="24" customHeight="1" x14ac:dyDescent="0.2">
      <c r="A9456" s="263" t="s">
        <v>38</v>
      </c>
      <c r="B9456" s="91">
        <f>IFERROR(VALUE(LEFT(B9457,FIND(".",B9457)-1)),"")</f>
        <v>13</v>
      </c>
      <c r="C9456" s="83" t="str">
        <f>IFERROR(VLOOKUP(B9456,Tabla_CyP,2,FALSE),"")</f>
        <v xml:space="preserve"> INSTALACIÓN GAS</v>
      </c>
      <c r="E9456" s="89"/>
      <c r="G9456" s="264"/>
    </row>
    <row r="9457" spans="1:123" ht="24" customHeight="1" x14ac:dyDescent="0.2">
      <c r="A9457" s="263" t="s">
        <v>24</v>
      </c>
      <c r="B9457" s="92" t="str">
        <f>IFERROR(VLOOKUP(COUNTIF($A$1:A9457,"ANALISIS DE PRECIOS"),Tabla_NumeroItem,2,FALSE),"")</f>
        <v>13.2.1</v>
      </c>
      <c r="C9457" s="83" t="str">
        <f>IFERROR(VLOOKUP(B9457,Tabla_CyP,2,FALSE),"")</f>
        <v>Nicho para medidor y regulador</v>
      </c>
      <c r="D9457" s="88"/>
      <c r="E9457" s="89"/>
      <c r="F9457" s="87" t="s">
        <v>25</v>
      </c>
      <c r="G9457" s="265" t="str">
        <f>IFERROR(VLOOKUP(B9457,Tabla_CyP,4,FALSE),"")</f>
        <v>gl</v>
      </c>
    </row>
    <row r="9458" spans="1:123" ht="24" customHeight="1" x14ac:dyDescent="0.2">
      <c r="A9458" s="263"/>
      <c r="B9458" s="82"/>
      <c r="D9458" s="88"/>
      <c r="E9458" s="89"/>
      <c r="G9458" s="264"/>
    </row>
    <row r="9459" spans="1:123" ht="24" customHeight="1" x14ac:dyDescent="0.2">
      <c r="A9459" s="450" t="s">
        <v>506</v>
      </c>
      <c r="B9459" s="451"/>
      <c r="C9459" s="448" t="s">
        <v>0</v>
      </c>
      <c r="D9459" s="448" t="s">
        <v>26</v>
      </c>
      <c r="E9459" s="446" t="s">
        <v>27</v>
      </c>
      <c r="F9459" s="444" t="s">
        <v>28</v>
      </c>
      <c r="G9459" s="444" t="s">
        <v>29</v>
      </c>
    </row>
    <row r="9460" spans="1:123" s="88" customFormat="1" ht="24" customHeight="1" x14ac:dyDescent="0.2">
      <c r="A9460" s="93" t="s">
        <v>507</v>
      </c>
      <c r="B9460" s="93" t="s">
        <v>508</v>
      </c>
      <c r="C9460" s="449"/>
      <c r="D9460" s="449"/>
      <c r="E9460" s="447"/>
      <c r="F9460" s="445"/>
      <c r="G9460" s="445"/>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6"/>
      <c r="B9461" s="94"/>
      <c r="C9461" s="132" t="s">
        <v>603</v>
      </c>
      <c r="D9461" s="95"/>
      <c r="E9461" s="96"/>
      <c r="F9461" s="97"/>
      <c r="G9461" s="267"/>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8">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8">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8">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8">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8">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8">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8">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8">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8">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8">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8">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8">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8">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8">
        <f t="shared" si="2840"/>
        <v>0</v>
      </c>
    </row>
    <row r="9476" spans="1:7" ht="24" customHeight="1" x14ac:dyDescent="0.2">
      <c r="A9476" s="269"/>
      <c r="D9476" s="88"/>
      <c r="E9476" s="89"/>
      <c r="F9476" s="255" t="s">
        <v>30</v>
      </c>
      <c r="G9476" s="270">
        <f>SUBTOTAL(9,G9462:G9475)</f>
        <v>0</v>
      </c>
    </row>
    <row r="9477" spans="1:7" ht="24" customHeight="1" x14ac:dyDescent="0.2">
      <c r="A9477" s="269"/>
      <c r="C9477" s="98" t="s">
        <v>604</v>
      </c>
      <c r="D9477" s="88"/>
      <c r="E9477" s="89"/>
      <c r="G9477" s="271"/>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8">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8">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8">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8">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8">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8">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8">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8">
        <f t="shared" si="2845"/>
        <v>0</v>
      </c>
    </row>
    <row r="9486" spans="1:7" ht="24" customHeight="1" x14ac:dyDescent="0.2">
      <c r="A9486" s="269"/>
      <c r="D9486" s="88"/>
      <c r="E9486" s="89"/>
      <c r="F9486" s="255" t="s">
        <v>31</v>
      </c>
      <c r="G9486" s="270">
        <f>SUBTOTAL(9,G9478:G9485)</f>
        <v>0</v>
      </c>
    </row>
    <row r="9487" spans="1:7" ht="24" customHeight="1" x14ac:dyDescent="0.2">
      <c r="A9487" s="269"/>
      <c r="C9487" s="98" t="s">
        <v>605</v>
      </c>
      <c r="D9487" s="88"/>
      <c r="E9487" s="89"/>
      <c r="G9487" s="271"/>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8">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8">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8">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8">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8">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8">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8">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8">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8">
        <f t="shared" si="2850"/>
        <v>0</v>
      </c>
    </row>
    <row r="9497" spans="1:7" ht="24" customHeight="1" x14ac:dyDescent="0.2">
      <c r="A9497" s="272"/>
      <c r="B9497" s="88"/>
      <c r="D9497" s="88"/>
      <c r="E9497" s="89"/>
      <c r="F9497" s="255" t="s">
        <v>32</v>
      </c>
      <c r="G9497" s="270">
        <f>SUBTOTAL(9,G9488:G9496)</f>
        <v>0</v>
      </c>
    </row>
    <row r="9498" spans="1:7" ht="24" customHeight="1" x14ac:dyDescent="0.2">
      <c r="A9498" s="273"/>
      <c r="B9498" s="88"/>
      <c r="D9498" s="88"/>
      <c r="E9498" s="89"/>
      <c r="G9498" s="271"/>
    </row>
    <row r="9499" spans="1:7" ht="24" customHeight="1" x14ac:dyDescent="0.2">
      <c r="A9499" s="274" t="str">
        <f>B9457</f>
        <v>13.2.1</v>
      </c>
      <c r="B9499" s="275" t="str">
        <f>C9457</f>
        <v>Nicho para medidor y regulador</v>
      </c>
      <c r="C9499" s="95"/>
      <c r="D9499" s="95" t="s">
        <v>33</v>
      </c>
      <c r="E9499" s="96"/>
      <c r="F9499" s="277" t="s">
        <v>34</v>
      </c>
      <c r="G9499" s="276">
        <f>SUBTOTAL(9,G9462:G9498)</f>
        <v>0</v>
      </c>
    </row>
    <row r="9501" spans="1:7" ht="24" customHeight="1" x14ac:dyDescent="0.2">
      <c r="A9501" s="256" t="s">
        <v>36</v>
      </c>
      <c r="B9501" s="257"/>
      <c r="C9501" s="257"/>
      <c r="D9501" s="257"/>
      <c r="E9501" s="257"/>
      <c r="F9501" s="257"/>
      <c r="G9501" s="258"/>
    </row>
    <row r="9502" spans="1:7" ht="24" customHeight="1" x14ac:dyDescent="0.2">
      <c r="A9502" s="259" t="s">
        <v>601</v>
      </c>
      <c r="B9502" s="84" t="str">
        <f>Comitente</f>
        <v>SUBSECRETARIA DE ARQUITECTURA</v>
      </c>
      <c r="C9502" s="80"/>
      <c r="D9502" s="85"/>
      <c r="E9502" s="85"/>
      <c r="F9502" s="86"/>
      <c r="G9502" s="260"/>
    </row>
    <row r="9503" spans="1:7" ht="24" customHeight="1" x14ac:dyDescent="0.2">
      <c r="A9503" s="259" t="s">
        <v>602</v>
      </c>
      <c r="B9503" s="84">
        <f>Contratista</f>
        <v>0</v>
      </c>
      <c r="C9503" s="81"/>
      <c r="D9503" s="81"/>
      <c r="E9503" s="81"/>
      <c r="F9503" s="87"/>
      <c r="G9503" s="261"/>
    </row>
    <row r="9504" spans="1:7" ht="24" customHeight="1" x14ac:dyDescent="0.2">
      <c r="A9504" s="259" t="s">
        <v>23</v>
      </c>
      <c r="B9504" s="84" t="str">
        <f>Obra</f>
        <v>Creacion Primaria Bº Cruce de los Andes</v>
      </c>
      <c r="C9504" s="81"/>
      <c r="D9504" s="81"/>
      <c r="E9504" s="81"/>
      <c r="F9504" s="87" t="s">
        <v>37</v>
      </c>
      <c r="G9504" s="262">
        <f>Fecha_Base</f>
        <v>0</v>
      </c>
    </row>
    <row r="9505" spans="1:123" ht="24" customHeight="1" x14ac:dyDescent="0.2">
      <c r="A9505" s="263" t="s">
        <v>600</v>
      </c>
      <c r="B9505" s="82" t="str">
        <f>Ubicación</f>
        <v>Pocito</v>
      </c>
      <c r="C9505" s="82"/>
      <c r="D9505" s="88"/>
      <c r="E9505" s="89"/>
      <c r="G9505" s="264"/>
    </row>
    <row r="9506" spans="1:123" ht="24" customHeight="1" x14ac:dyDescent="0.2">
      <c r="A9506" s="263" t="s">
        <v>38</v>
      </c>
      <c r="B9506" s="91">
        <f>IFERROR(VALUE(LEFT(B9507,FIND(".",B9507)-1)),"")</f>
        <v>13</v>
      </c>
      <c r="C9506" s="83" t="str">
        <f>IFERROR(VLOOKUP(B9506,Tabla_CyP,2,FALSE),"")</f>
        <v xml:space="preserve"> INSTALACIÓN GAS</v>
      </c>
      <c r="E9506" s="89"/>
      <c r="G9506" s="264"/>
    </row>
    <row r="9507" spans="1:123" ht="24" customHeight="1" x14ac:dyDescent="0.2">
      <c r="A9507" s="263" t="s">
        <v>24</v>
      </c>
      <c r="B9507" s="92" t="str">
        <f>IFERROR(VLOOKUP(COUNTIF($A$1:A9507,"ANALISIS DE PRECIOS"),Tabla_NumeroItem,2,FALSE),"")</f>
        <v>13.3.1</v>
      </c>
      <c r="C9507" s="83" t="str">
        <f>IFERROR(VLOOKUP(B9507,Tabla_CyP,2,FALSE),"")</f>
        <v>Ventilaciones</v>
      </c>
      <c r="D9507" s="88"/>
      <c r="E9507" s="89"/>
      <c r="F9507" s="87" t="s">
        <v>25</v>
      </c>
      <c r="G9507" s="265" t="str">
        <f>IFERROR(VLOOKUP(B9507,Tabla_CyP,4,FALSE),"")</f>
        <v>gl</v>
      </c>
    </row>
    <row r="9508" spans="1:123" ht="24" customHeight="1" x14ac:dyDescent="0.2">
      <c r="A9508" s="263"/>
      <c r="B9508" s="82"/>
      <c r="D9508" s="88"/>
      <c r="E9508" s="89"/>
      <c r="G9508" s="264"/>
    </row>
    <row r="9509" spans="1:123" ht="24" customHeight="1" x14ac:dyDescent="0.2">
      <c r="A9509" s="450" t="s">
        <v>506</v>
      </c>
      <c r="B9509" s="451"/>
      <c r="C9509" s="448" t="s">
        <v>0</v>
      </c>
      <c r="D9509" s="448" t="s">
        <v>26</v>
      </c>
      <c r="E9509" s="446" t="s">
        <v>27</v>
      </c>
      <c r="F9509" s="444" t="s">
        <v>28</v>
      </c>
      <c r="G9509" s="444" t="s">
        <v>29</v>
      </c>
    </row>
    <row r="9510" spans="1:123" s="88" customFormat="1" ht="24" customHeight="1" x14ac:dyDescent="0.2">
      <c r="A9510" s="93" t="s">
        <v>507</v>
      </c>
      <c r="B9510" s="93" t="s">
        <v>508</v>
      </c>
      <c r="C9510" s="449"/>
      <c r="D9510" s="449"/>
      <c r="E9510" s="447"/>
      <c r="F9510" s="445"/>
      <c r="G9510" s="445"/>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6"/>
      <c r="B9511" s="94"/>
      <c r="C9511" s="132" t="s">
        <v>603</v>
      </c>
      <c r="D9511" s="95"/>
      <c r="E9511" s="96"/>
      <c r="F9511" s="97"/>
      <c r="G9511" s="267"/>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8">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8">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8">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8">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8">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8">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8">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8">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8">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8">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8">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8">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8">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8">
        <f t="shared" si="2855"/>
        <v>0</v>
      </c>
    </row>
    <row r="9526" spans="1:7" ht="24" customHeight="1" x14ac:dyDescent="0.2">
      <c r="A9526" s="269"/>
      <c r="D9526" s="88"/>
      <c r="E9526" s="89"/>
      <c r="F9526" s="255" t="s">
        <v>30</v>
      </c>
      <c r="G9526" s="270">
        <f>SUBTOTAL(9,G9512:G9525)</f>
        <v>0</v>
      </c>
    </row>
    <row r="9527" spans="1:7" ht="24" customHeight="1" x14ac:dyDescent="0.2">
      <c r="A9527" s="269"/>
      <c r="C9527" s="98" t="s">
        <v>604</v>
      </c>
      <c r="D9527" s="88"/>
      <c r="E9527" s="89"/>
      <c r="G9527" s="271"/>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8">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8">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8">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8">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8">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8">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8">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8">
        <f t="shared" si="2860"/>
        <v>0</v>
      </c>
    </row>
    <row r="9536" spans="1:7" ht="24" customHeight="1" x14ac:dyDescent="0.2">
      <c r="A9536" s="269"/>
      <c r="D9536" s="88"/>
      <c r="E9536" s="89"/>
      <c r="F9536" s="255" t="s">
        <v>31</v>
      </c>
      <c r="G9536" s="270">
        <f>SUBTOTAL(9,G9528:G9535)</f>
        <v>0</v>
      </c>
    </row>
    <row r="9537" spans="1:7" ht="24" customHeight="1" x14ac:dyDescent="0.2">
      <c r="A9537" s="269"/>
      <c r="C9537" s="98" t="s">
        <v>605</v>
      </c>
      <c r="D9537" s="88"/>
      <c r="E9537" s="89"/>
      <c r="G9537" s="271"/>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8">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8">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8">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8">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8">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8">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8">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8">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8">
        <f t="shared" si="2865"/>
        <v>0</v>
      </c>
    </row>
    <row r="9547" spans="1:7" ht="24" customHeight="1" x14ac:dyDescent="0.2">
      <c r="A9547" s="272"/>
      <c r="B9547" s="88"/>
      <c r="D9547" s="88"/>
      <c r="E9547" s="89"/>
      <c r="F9547" s="255" t="s">
        <v>32</v>
      </c>
      <c r="G9547" s="270">
        <f>SUBTOTAL(9,G9538:G9546)</f>
        <v>0</v>
      </c>
    </row>
    <row r="9548" spans="1:7" ht="24" customHeight="1" x14ac:dyDescent="0.2">
      <c r="A9548" s="273"/>
      <c r="B9548" s="88"/>
      <c r="D9548" s="88"/>
      <c r="E9548" s="89"/>
      <c r="G9548" s="271"/>
    </row>
    <row r="9549" spans="1:7" ht="24" customHeight="1" x14ac:dyDescent="0.2">
      <c r="A9549" s="274" t="str">
        <f>B9507</f>
        <v>13.3.1</v>
      </c>
      <c r="B9549" s="275" t="str">
        <f>C9507</f>
        <v>Ventilaciones</v>
      </c>
      <c r="C9549" s="95"/>
      <c r="D9549" s="95" t="s">
        <v>33</v>
      </c>
      <c r="E9549" s="96"/>
      <c r="F9549" s="277" t="s">
        <v>34</v>
      </c>
      <c r="G9549" s="276">
        <f>SUBTOTAL(9,G9512:G9548)</f>
        <v>0</v>
      </c>
    </row>
    <row r="9551" spans="1:7" ht="24" customHeight="1" x14ac:dyDescent="0.2">
      <c r="A9551" s="256" t="s">
        <v>36</v>
      </c>
      <c r="B9551" s="257"/>
      <c r="C9551" s="257"/>
      <c r="D9551" s="257"/>
      <c r="E9551" s="257"/>
      <c r="F9551" s="257"/>
      <c r="G9551" s="258"/>
    </row>
    <row r="9552" spans="1:7" ht="24" customHeight="1" x14ac:dyDescent="0.2">
      <c r="A9552" s="259" t="s">
        <v>601</v>
      </c>
      <c r="B9552" s="84" t="str">
        <f>Comitente</f>
        <v>SUBSECRETARIA DE ARQUITECTURA</v>
      </c>
      <c r="C9552" s="80"/>
      <c r="D9552" s="85"/>
      <c r="E9552" s="85"/>
      <c r="F9552" s="86"/>
      <c r="G9552" s="260"/>
    </row>
    <row r="9553" spans="1:123" ht="24" customHeight="1" x14ac:dyDescent="0.2">
      <c r="A9553" s="259" t="s">
        <v>602</v>
      </c>
      <c r="B9553" s="84">
        <f>Contratista</f>
        <v>0</v>
      </c>
      <c r="C9553" s="81"/>
      <c r="D9553" s="81"/>
      <c r="E9553" s="81"/>
      <c r="F9553" s="87"/>
      <c r="G9553" s="261"/>
    </row>
    <row r="9554" spans="1:123" ht="24" customHeight="1" x14ac:dyDescent="0.2">
      <c r="A9554" s="259" t="s">
        <v>23</v>
      </c>
      <c r="B9554" s="84" t="str">
        <f>Obra</f>
        <v>Creacion Primaria Bº Cruce de los Andes</v>
      </c>
      <c r="C9554" s="81"/>
      <c r="D9554" s="81"/>
      <c r="E9554" s="81"/>
      <c r="F9554" s="87" t="s">
        <v>37</v>
      </c>
      <c r="G9554" s="262">
        <f>Fecha_Base</f>
        <v>0</v>
      </c>
    </row>
    <row r="9555" spans="1:123" ht="24" customHeight="1" x14ac:dyDescent="0.2">
      <c r="A9555" s="263" t="s">
        <v>600</v>
      </c>
      <c r="B9555" s="82" t="str">
        <f>Ubicación</f>
        <v>Pocito</v>
      </c>
      <c r="C9555" s="82"/>
      <c r="D9555" s="88"/>
      <c r="E9555" s="89"/>
      <c r="G9555" s="264"/>
    </row>
    <row r="9556" spans="1:123" ht="24" customHeight="1" x14ac:dyDescent="0.2">
      <c r="A9556" s="263" t="s">
        <v>38</v>
      </c>
      <c r="B9556" s="91">
        <f>IFERROR(VALUE(LEFT(B9557,FIND(".",B9557)-1)),"")</f>
        <v>13</v>
      </c>
      <c r="C9556" s="83" t="str">
        <f>IFERROR(VLOOKUP(B9556,Tabla_CyP,2,FALSE),"")</f>
        <v xml:space="preserve"> INSTALACIÓN GAS</v>
      </c>
      <c r="E9556" s="89"/>
      <c r="G9556" s="264"/>
    </row>
    <row r="9557" spans="1:123" ht="24" customHeight="1" x14ac:dyDescent="0.2">
      <c r="A9557" s="263" t="s">
        <v>24</v>
      </c>
      <c r="B9557" s="92" t="str">
        <f>IFERROR(VLOOKUP(COUNTIF($A$1:A9557,"ANALISIS DE PRECIOS"),Tabla_NumeroItem,2,FALSE),"")</f>
        <v>13.4.1.1</v>
      </c>
      <c r="C9557" s="83" t="str">
        <f>IFERROR(VLOOKUP(B9557,Tabla_CyP,2,FALSE),"")</f>
        <v>Horno pizzero 12 moldes</v>
      </c>
      <c r="D9557" s="88"/>
      <c r="E9557" s="89"/>
      <c r="F9557" s="87" t="s">
        <v>25</v>
      </c>
      <c r="G9557" s="265" t="str">
        <f>IFERROR(VLOOKUP(B9557,Tabla_CyP,4,FALSE),"")</f>
        <v>Un</v>
      </c>
    </row>
    <row r="9558" spans="1:123" ht="24" customHeight="1" x14ac:dyDescent="0.2">
      <c r="A9558" s="263"/>
      <c r="B9558" s="82"/>
      <c r="D9558" s="88"/>
      <c r="E9558" s="89"/>
      <c r="G9558" s="264"/>
    </row>
    <row r="9559" spans="1:123" ht="24" customHeight="1" x14ac:dyDescent="0.2">
      <c r="A9559" s="450" t="s">
        <v>506</v>
      </c>
      <c r="B9559" s="451"/>
      <c r="C9559" s="448" t="s">
        <v>0</v>
      </c>
      <c r="D9559" s="448" t="s">
        <v>26</v>
      </c>
      <c r="E9559" s="446" t="s">
        <v>27</v>
      </c>
      <c r="F9559" s="444" t="s">
        <v>28</v>
      </c>
      <c r="G9559" s="444" t="s">
        <v>29</v>
      </c>
    </row>
    <row r="9560" spans="1:123" s="88" customFormat="1" ht="24" customHeight="1" x14ac:dyDescent="0.2">
      <c r="A9560" s="93" t="s">
        <v>507</v>
      </c>
      <c r="B9560" s="93" t="s">
        <v>508</v>
      </c>
      <c r="C9560" s="449"/>
      <c r="D9560" s="449"/>
      <c r="E9560" s="447"/>
      <c r="F9560" s="445"/>
      <c r="G9560" s="445"/>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6"/>
      <c r="B9561" s="94"/>
      <c r="C9561" s="132" t="s">
        <v>603</v>
      </c>
      <c r="D9561" s="95"/>
      <c r="E9561" s="96"/>
      <c r="F9561" s="97"/>
      <c r="G9561" s="267"/>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8">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8">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8">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8">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8">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8">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8">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8">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8">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8">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8">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8">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8">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8">
        <f t="shared" si="2870"/>
        <v>0</v>
      </c>
    </row>
    <row r="9576" spans="1:7" ht="24" customHeight="1" x14ac:dyDescent="0.2">
      <c r="A9576" s="269"/>
      <c r="D9576" s="88"/>
      <c r="E9576" s="89"/>
      <c r="F9576" s="255" t="s">
        <v>30</v>
      </c>
      <c r="G9576" s="270">
        <f>SUBTOTAL(9,G9562:G9575)</f>
        <v>0</v>
      </c>
    </row>
    <row r="9577" spans="1:7" ht="24" customHeight="1" x14ac:dyDescent="0.2">
      <c r="A9577" s="269"/>
      <c r="C9577" s="98" t="s">
        <v>604</v>
      </c>
      <c r="D9577" s="88"/>
      <c r="E9577" s="89"/>
      <c r="G9577" s="271"/>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8">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8">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8">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8">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8">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8">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8">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8">
        <f t="shared" si="2875"/>
        <v>0</v>
      </c>
    </row>
    <row r="9586" spans="1:7" ht="24" customHeight="1" x14ac:dyDescent="0.2">
      <c r="A9586" s="269"/>
      <c r="D9586" s="88"/>
      <c r="E9586" s="89"/>
      <c r="F9586" s="255" t="s">
        <v>31</v>
      </c>
      <c r="G9586" s="270">
        <f>SUBTOTAL(9,G9578:G9585)</f>
        <v>0</v>
      </c>
    </row>
    <row r="9587" spans="1:7" ht="24" customHeight="1" x14ac:dyDescent="0.2">
      <c r="A9587" s="269"/>
      <c r="C9587" s="98" t="s">
        <v>605</v>
      </c>
      <c r="D9587" s="88"/>
      <c r="E9587" s="89"/>
      <c r="G9587" s="271"/>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8">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8">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8">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8">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8">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8">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8">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8">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8">
        <f t="shared" si="2880"/>
        <v>0</v>
      </c>
    </row>
    <row r="9597" spans="1:7" ht="24" customHeight="1" x14ac:dyDescent="0.2">
      <c r="A9597" s="272"/>
      <c r="B9597" s="88"/>
      <c r="D9597" s="88"/>
      <c r="E9597" s="89"/>
      <c r="F9597" s="255" t="s">
        <v>32</v>
      </c>
      <c r="G9597" s="270">
        <f>SUBTOTAL(9,G9588:G9596)</f>
        <v>0</v>
      </c>
    </row>
    <row r="9598" spans="1:7" ht="24" customHeight="1" x14ac:dyDescent="0.2">
      <c r="A9598" s="273"/>
      <c r="B9598" s="88"/>
      <c r="D9598" s="88"/>
      <c r="E9598" s="89"/>
      <c r="G9598" s="271"/>
    </row>
    <row r="9599" spans="1:7" ht="24" customHeight="1" x14ac:dyDescent="0.2">
      <c r="A9599" s="274" t="str">
        <f>B9557</f>
        <v>13.4.1.1</v>
      </c>
      <c r="B9599" s="275" t="str">
        <f>C9557</f>
        <v>Horno pizzero 12 moldes</v>
      </c>
      <c r="C9599" s="95"/>
      <c r="D9599" s="95" t="s">
        <v>33</v>
      </c>
      <c r="E9599" s="96"/>
      <c r="F9599" s="277" t="s">
        <v>34</v>
      </c>
      <c r="G9599" s="276">
        <f>SUBTOTAL(9,G9562:G9598)</f>
        <v>0</v>
      </c>
    </row>
    <row r="9601" spans="1:123" ht="24" customHeight="1" x14ac:dyDescent="0.2">
      <c r="A9601" s="256" t="s">
        <v>36</v>
      </c>
      <c r="B9601" s="257"/>
      <c r="C9601" s="257"/>
      <c r="D9601" s="257"/>
      <c r="E9601" s="257"/>
      <c r="F9601" s="257"/>
      <c r="G9601" s="258"/>
    </row>
    <row r="9602" spans="1:123" ht="24" customHeight="1" x14ac:dyDescent="0.2">
      <c r="A9602" s="259" t="s">
        <v>601</v>
      </c>
      <c r="B9602" s="84" t="str">
        <f>Comitente</f>
        <v>SUBSECRETARIA DE ARQUITECTURA</v>
      </c>
      <c r="C9602" s="80"/>
      <c r="D9602" s="85"/>
      <c r="E9602" s="85"/>
      <c r="F9602" s="86"/>
      <c r="G9602" s="260"/>
    </row>
    <row r="9603" spans="1:123" ht="24" customHeight="1" x14ac:dyDescent="0.2">
      <c r="A9603" s="259" t="s">
        <v>602</v>
      </c>
      <c r="B9603" s="84">
        <f>Contratista</f>
        <v>0</v>
      </c>
      <c r="C9603" s="81"/>
      <c r="D9603" s="81"/>
      <c r="E9603" s="81"/>
      <c r="F9603" s="87"/>
      <c r="G9603" s="261"/>
    </row>
    <row r="9604" spans="1:123" ht="24" customHeight="1" x14ac:dyDescent="0.2">
      <c r="A9604" s="259" t="s">
        <v>23</v>
      </c>
      <c r="B9604" s="84" t="str">
        <f>Obra</f>
        <v>Creacion Primaria Bº Cruce de los Andes</v>
      </c>
      <c r="C9604" s="81"/>
      <c r="D9604" s="81"/>
      <c r="E9604" s="81"/>
      <c r="F9604" s="87" t="s">
        <v>37</v>
      </c>
      <c r="G9604" s="262">
        <f>Fecha_Base</f>
        <v>0</v>
      </c>
    </row>
    <row r="9605" spans="1:123" ht="24" customHeight="1" x14ac:dyDescent="0.2">
      <c r="A9605" s="263" t="s">
        <v>600</v>
      </c>
      <c r="B9605" s="82" t="str">
        <f>Ubicación</f>
        <v>Pocito</v>
      </c>
      <c r="C9605" s="82"/>
      <c r="D9605" s="88"/>
      <c r="E9605" s="89"/>
      <c r="G9605" s="264"/>
    </row>
    <row r="9606" spans="1:123" ht="24" customHeight="1" x14ac:dyDescent="0.2">
      <c r="A9606" s="263" t="s">
        <v>38</v>
      </c>
      <c r="B9606" s="91">
        <f>IFERROR(VALUE(LEFT(B9607,FIND(".",B9607)-1)),"")</f>
        <v>13</v>
      </c>
      <c r="C9606" s="83" t="str">
        <f>IFERROR(VLOOKUP(B9606,Tabla_CyP,2,FALSE),"")</f>
        <v xml:space="preserve"> INSTALACIÓN GAS</v>
      </c>
      <c r="E9606" s="89"/>
      <c r="G9606" s="264"/>
    </row>
    <row r="9607" spans="1:123" ht="24" customHeight="1" x14ac:dyDescent="0.2">
      <c r="A9607" s="263" t="s">
        <v>24</v>
      </c>
      <c r="B9607" s="92" t="str">
        <f>IFERROR(VLOOKUP(COUNTIF($A$1:A9607,"ANALISIS DE PRECIOS"),Tabla_NumeroItem,2,FALSE),"")</f>
        <v>13.4.1.2</v>
      </c>
      <c r="C9607" s="83" t="str">
        <f>IFERROR(VLOOKUP(B9607,Tabla_CyP,2,FALSE),"")</f>
        <v>Anafe 4 hornallas</v>
      </c>
      <c r="D9607" s="88"/>
      <c r="E9607" s="89"/>
      <c r="F9607" s="87" t="s">
        <v>25</v>
      </c>
      <c r="G9607" s="265" t="str">
        <f>IFERROR(VLOOKUP(B9607,Tabla_CyP,4,FALSE),"")</f>
        <v>Un</v>
      </c>
    </row>
    <row r="9608" spans="1:123" ht="24" customHeight="1" x14ac:dyDescent="0.2">
      <c r="A9608" s="263"/>
      <c r="B9608" s="82"/>
      <c r="D9608" s="88"/>
      <c r="E9608" s="89"/>
      <c r="G9608" s="264"/>
    </row>
    <row r="9609" spans="1:123" ht="24" customHeight="1" x14ac:dyDescent="0.2">
      <c r="A9609" s="450" t="s">
        <v>506</v>
      </c>
      <c r="B9609" s="451"/>
      <c r="C9609" s="448" t="s">
        <v>0</v>
      </c>
      <c r="D9609" s="448" t="s">
        <v>26</v>
      </c>
      <c r="E9609" s="446" t="s">
        <v>27</v>
      </c>
      <c r="F9609" s="444" t="s">
        <v>28</v>
      </c>
      <c r="G9609" s="444" t="s">
        <v>29</v>
      </c>
    </row>
    <row r="9610" spans="1:123" s="88" customFormat="1" ht="24" customHeight="1" x14ac:dyDescent="0.2">
      <c r="A9610" s="93" t="s">
        <v>507</v>
      </c>
      <c r="B9610" s="93" t="s">
        <v>508</v>
      </c>
      <c r="C9610" s="449"/>
      <c r="D9610" s="449"/>
      <c r="E9610" s="447"/>
      <c r="F9610" s="445"/>
      <c r="G9610" s="445"/>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6"/>
      <c r="B9611" s="94"/>
      <c r="C9611" s="132" t="s">
        <v>603</v>
      </c>
      <c r="D9611" s="95"/>
      <c r="E9611" s="96"/>
      <c r="F9611" s="97"/>
      <c r="G9611" s="267"/>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8">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8">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8">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8">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8">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8">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8">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8">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8">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8">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8">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8">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8">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8">
        <f t="shared" si="2885"/>
        <v>0</v>
      </c>
    </row>
    <row r="9626" spans="1:7" ht="24" customHeight="1" x14ac:dyDescent="0.2">
      <c r="A9626" s="269"/>
      <c r="D9626" s="88"/>
      <c r="E9626" s="89"/>
      <c r="F9626" s="255" t="s">
        <v>30</v>
      </c>
      <c r="G9626" s="270">
        <f>SUBTOTAL(9,G9612:G9625)</f>
        <v>0</v>
      </c>
    </row>
    <row r="9627" spans="1:7" ht="24" customHeight="1" x14ac:dyDescent="0.2">
      <c r="A9627" s="269"/>
      <c r="C9627" s="98" t="s">
        <v>604</v>
      </c>
      <c r="D9627" s="88"/>
      <c r="E9627" s="89"/>
      <c r="G9627" s="271"/>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8">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8">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8">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8">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8">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8">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8">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8">
        <f t="shared" si="2890"/>
        <v>0</v>
      </c>
    </row>
    <row r="9636" spans="1:7" ht="24" customHeight="1" x14ac:dyDescent="0.2">
      <c r="A9636" s="269"/>
      <c r="D9636" s="88"/>
      <c r="E9636" s="89"/>
      <c r="F9636" s="255" t="s">
        <v>31</v>
      </c>
      <c r="G9636" s="270">
        <f>SUBTOTAL(9,G9628:G9635)</f>
        <v>0</v>
      </c>
    </row>
    <row r="9637" spans="1:7" ht="24" customHeight="1" x14ac:dyDescent="0.2">
      <c r="A9637" s="269"/>
      <c r="C9637" s="98" t="s">
        <v>605</v>
      </c>
      <c r="D9637" s="88"/>
      <c r="E9637" s="89"/>
      <c r="G9637" s="271"/>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8">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8">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8">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8">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8">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8">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8">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8">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8">
        <f t="shared" si="2895"/>
        <v>0</v>
      </c>
    </row>
    <row r="9647" spans="1:7" ht="24" customHeight="1" x14ac:dyDescent="0.2">
      <c r="A9647" s="272"/>
      <c r="B9647" s="88"/>
      <c r="D9647" s="88"/>
      <c r="E9647" s="89"/>
      <c r="F9647" s="255" t="s">
        <v>32</v>
      </c>
      <c r="G9647" s="270">
        <f>SUBTOTAL(9,G9638:G9646)</f>
        <v>0</v>
      </c>
    </row>
    <row r="9648" spans="1:7" ht="24" customHeight="1" x14ac:dyDescent="0.2">
      <c r="A9648" s="273"/>
      <c r="B9648" s="88"/>
      <c r="D9648" s="88"/>
      <c r="E9648" s="89"/>
      <c r="G9648" s="271"/>
    </row>
    <row r="9649" spans="1:123" ht="24" customHeight="1" x14ac:dyDescent="0.2">
      <c r="A9649" s="274" t="str">
        <f>B9607</f>
        <v>13.4.1.2</v>
      </c>
      <c r="B9649" s="275" t="str">
        <f>C9607</f>
        <v>Anafe 4 hornallas</v>
      </c>
      <c r="C9649" s="95"/>
      <c r="D9649" s="95" t="s">
        <v>33</v>
      </c>
      <c r="E9649" s="96"/>
      <c r="F9649" s="277" t="s">
        <v>34</v>
      </c>
      <c r="G9649" s="276">
        <f>SUBTOTAL(9,G9612:G9648)</f>
        <v>0</v>
      </c>
    </row>
    <row r="9651" spans="1:123" ht="24" customHeight="1" x14ac:dyDescent="0.2">
      <c r="A9651" s="256" t="s">
        <v>36</v>
      </c>
      <c r="B9651" s="257"/>
      <c r="C9651" s="257"/>
      <c r="D9651" s="257"/>
      <c r="E9651" s="257"/>
      <c r="F9651" s="257"/>
      <c r="G9651" s="258"/>
    </row>
    <row r="9652" spans="1:123" ht="24" customHeight="1" x14ac:dyDescent="0.2">
      <c r="A9652" s="259" t="s">
        <v>601</v>
      </c>
      <c r="B9652" s="84" t="str">
        <f>Comitente</f>
        <v>SUBSECRETARIA DE ARQUITECTURA</v>
      </c>
      <c r="C9652" s="80"/>
      <c r="D9652" s="85"/>
      <c r="E9652" s="85"/>
      <c r="F9652" s="86"/>
      <c r="G9652" s="260"/>
    </row>
    <row r="9653" spans="1:123" ht="24" customHeight="1" x14ac:dyDescent="0.2">
      <c r="A9653" s="259" t="s">
        <v>602</v>
      </c>
      <c r="B9653" s="84">
        <f>Contratista</f>
        <v>0</v>
      </c>
      <c r="C9653" s="81"/>
      <c r="D9653" s="81"/>
      <c r="E9653" s="81"/>
      <c r="F9653" s="87"/>
      <c r="G9653" s="261"/>
    </row>
    <row r="9654" spans="1:123" ht="24" customHeight="1" x14ac:dyDescent="0.2">
      <c r="A9654" s="259" t="s">
        <v>23</v>
      </c>
      <c r="B9654" s="84" t="str">
        <f>Obra</f>
        <v>Creacion Primaria Bº Cruce de los Andes</v>
      </c>
      <c r="C9654" s="81"/>
      <c r="D9654" s="81"/>
      <c r="E9654" s="81"/>
      <c r="F9654" s="87" t="s">
        <v>37</v>
      </c>
      <c r="G9654" s="262">
        <f>Fecha_Base</f>
        <v>0</v>
      </c>
    </row>
    <row r="9655" spans="1:123" ht="24" customHeight="1" x14ac:dyDescent="0.2">
      <c r="A9655" s="263" t="s">
        <v>600</v>
      </c>
      <c r="B9655" s="82" t="str">
        <f>Ubicación</f>
        <v>Pocito</v>
      </c>
      <c r="C9655" s="82"/>
      <c r="D9655" s="88"/>
      <c r="E9655" s="89"/>
      <c r="G9655" s="264"/>
    </row>
    <row r="9656" spans="1:123" ht="24" customHeight="1" x14ac:dyDescent="0.2">
      <c r="A9656" s="263" t="s">
        <v>38</v>
      </c>
      <c r="B9656" s="91">
        <f>IFERROR(VALUE(LEFT(B9657,FIND(".",B9657)-1)),"")</f>
        <v>13</v>
      </c>
      <c r="C9656" s="83" t="str">
        <f>IFERROR(VLOOKUP(B9656,Tabla_CyP,2,FALSE),"")</f>
        <v xml:space="preserve"> INSTALACIÓN GAS</v>
      </c>
      <c r="E9656" s="89"/>
      <c r="G9656" s="264"/>
    </row>
    <row r="9657" spans="1:123" ht="24" customHeight="1" x14ac:dyDescent="0.2">
      <c r="A9657" s="263" t="s">
        <v>24</v>
      </c>
      <c r="B9657" s="92" t="str">
        <f>IFERROR(VLOOKUP(COUNTIF($A$1:A9657,"ANALISIS DE PRECIOS"),Tabla_NumeroItem,2,FALSE),"")</f>
        <v>13.4.1.3</v>
      </c>
      <c r="C9657" s="83" t="str">
        <f>IFERROR(VLOOKUP(B9657,Tabla_CyP,2,FALSE),"")</f>
        <v>Cocina semi-industrial 29000Kcal.</v>
      </c>
      <c r="D9657" s="88"/>
      <c r="E9657" s="89"/>
      <c r="F9657" s="87" t="s">
        <v>25</v>
      </c>
      <c r="G9657" s="265" t="str">
        <f>IFERROR(VLOOKUP(B9657,Tabla_CyP,4,FALSE),"")</f>
        <v>Un</v>
      </c>
    </row>
    <row r="9658" spans="1:123" ht="24" customHeight="1" x14ac:dyDescent="0.2">
      <c r="A9658" s="263"/>
      <c r="B9658" s="82"/>
      <c r="D9658" s="88"/>
      <c r="E9658" s="89"/>
      <c r="G9658" s="264"/>
    </row>
    <row r="9659" spans="1:123" ht="24" customHeight="1" x14ac:dyDescent="0.2">
      <c r="A9659" s="450" t="s">
        <v>506</v>
      </c>
      <c r="B9659" s="451"/>
      <c r="C9659" s="448" t="s">
        <v>0</v>
      </c>
      <c r="D9659" s="448" t="s">
        <v>26</v>
      </c>
      <c r="E9659" s="446" t="s">
        <v>27</v>
      </c>
      <c r="F9659" s="444" t="s">
        <v>28</v>
      </c>
      <c r="G9659" s="444" t="s">
        <v>29</v>
      </c>
    </row>
    <row r="9660" spans="1:123" s="88" customFormat="1" ht="24" customHeight="1" x14ac:dyDescent="0.2">
      <c r="A9660" s="93" t="s">
        <v>507</v>
      </c>
      <c r="B9660" s="93" t="s">
        <v>508</v>
      </c>
      <c r="C9660" s="449"/>
      <c r="D9660" s="449"/>
      <c r="E9660" s="447"/>
      <c r="F9660" s="445"/>
      <c r="G9660" s="445"/>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6"/>
      <c r="B9661" s="94"/>
      <c r="C9661" s="132" t="s">
        <v>603</v>
      </c>
      <c r="D9661" s="95"/>
      <c r="E9661" s="96"/>
      <c r="F9661" s="97"/>
      <c r="G9661" s="267"/>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8">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8">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8">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8">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8">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8">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8">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8">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8">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8">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8">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8">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8">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8">
        <f t="shared" si="2900"/>
        <v>0</v>
      </c>
    </row>
    <row r="9676" spans="1:7" ht="24" customHeight="1" x14ac:dyDescent="0.2">
      <c r="A9676" s="269"/>
      <c r="D9676" s="88"/>
      <c r="E9676" s="89"/>
      <c r="F9676" s="255" t="s">
        <v>30</v>
      </c>
      <c r="G9676" s="270">
        <f>SUBTOTAL(9,G9662:G9675)</f>
        <v>0</v>
      </c>
    </row>
    <row r="9677" spans="1:7" ht="24" customHeight="1" x14ac:dyDescent="0.2">
      <c r="A9677" s="269"/>
      <c r="C9677" s="98" t="s">
        <v>604</v>
      </c>
      <c r="D9677" s="88"/>
      <c r="E9677" s="89"/>
      <c r="G9677" s="271"/>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8">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8">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8">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8">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8">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8">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8">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8">
        <f t="shared" si="2905"/>
        <v>0</v>
      </c>
    </row>
    <row r="9686" spans="1:7" ht="24" customHeight="1" x14ac:dyDescent="0.2">
      <c r="A9686" s="269"/>
      <c r="D9686" s="88"/>
      <c r="E9686" s="89"/>
      <c r="F9686" s="255" t="s">
        <v>31</v>
      </c>
      <c r="G9686" s="270">
        <f>SUBTOTAL(9,G9678:G9685)</f>
        <v>0</v>
      </c>
    </row>
    <row r="9687" spans="1:7" ht="24" customHeight="1" x14ac:dyDescent="0.2">
      <c r="A9687" s="269"/>
      <c r="C9687" s="98" t="s">
        <v>605</v>
      </c>
      <c r="D9687" s="88"/>
      <c r="E9687" s="89"/>
      <c r="G9687" s="271"/>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8">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8">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8">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8">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8">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8">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8">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8">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8">
        <f t="shared" si="2910"/>
        <v>0</v>
      </c>
    </row>
    <row r="9697" spans="1:123" ht="24" customHeight="1" x14ac:dyDescent="0.2">
      <c r="A9697" s="272"/>
      <c r="B9697" s="88"/>
      <c r="D9697" s="88"/>
      <c r="E9697" s="89"/>
      <c r="F9697" s="255" t="s">
        <v>32</v>
      </c>
      <c r="G9697" s="270">
        <f>SUBTOTAL(9,G9688:G9696)</f>
        <v>0</v>
      </c>
    </row>
    <row r="9698" spans="1:123" ht="24" customHeight="1" x14ac:dyDescent="0.2">
      <c r="A9698" s="273"/>
      <c r="B9698" s="88"/>
      <c r="D9698" s="88"/>
      <c r="E9698" s="89"/>
      <c r="G9698" s="271"/>
    </row>
    <row r="9699" spans="1:123" ht="24" customHeight="1" x14ac:dyDescent="0.2">
      <c r="A9699" s="274" t="str">
        <f>B9657</f>
        <v>13.4.1.3</v>
      </c>
      <c r="B9699" s="275" t="str">
        <f>C9657</f>
        <v>Cocina semi-industrial 29000Kcal.</v>
      </c>
      <c r="C9699" s="95"/>
      <c r="D9699" s="95" t="s">
        <v>33</v>
      </c>
      <c r="E9699" s="96"/>
      <c r="F9699" s="277" t="s">
        <v>34</v>
      </c>
      <c r="G9699" s="276">
        <f>SUBTOTAL(9,G9662:G9698)</f>
        <v>0</v>
      </c>
    </row>
    <row r="9701" spans="1:123" ht="24" customHeight="1" x14ac:dyDescent="0.2">
      <c r="A9701" s="256" t="s">
        <v>36</v>
      </c>
      <c r="B9701" s="257"/>
      <c r="C9701" s="257"/>
      <c r="D9701" s="257"/>
      <c r="E9701" s="257"/>
      <c r="F9701" s="257"/>
      <c r="G9701" s="258"/>
    </row>
    <row r="9702" spans="1:123" ht="24" customHeight="1" x14ac:dyDescent="0.2">
      <c r="A9702" s="259" t="s">
        <v>601</v>
      </c>
      <c r="B9702" s="84" t="str">
        <f>Comitente</f>
        <v>SUBSECRETARIA DE ARQUITECTURA</v>
      </c>
      <c r="C9702" s="80"/>
      <c r="D9702" s="85"/>
      <c r="E9702" s="85"/>
      <c r="F9702" s="86"/>
      <c r="G9702" s="260"/>
    </row>
    <row r="9703" spans="1:123" ht="24" customHeight="1" x14ac:dyDescent="0.2">
      <c r="A9703" s="259" t="s">
        <v>602</v>
      </c>
      <c r="B9703" s="84">
        <f>Contratista</f>
        <v>0</v>
      </c>
      <c r="C9703" s="81"/>
      <c r="D9703" s="81"/>
      <c r="E9703" s="81"/>
      <c r="F9703" s="87"/>
      <c r="G9703" s="261"/>
    </row>
    <row r="9704" spans="1:123" ht="24" customHeight="1" x14ac:dyDescent="0.2">
      <c r="A9704" s="259" t="s">
        <v>23</v>
      </c>
      <c r="B9704" s="84" t="str">
        <f>Obra</f>
        <v>Creacion Primaria Bº Cruce de los Andes</v>
      </c>
      <c r="C9704" s="81"/>
      <c r="D9704" s="81"/>
      <c r="E9704" s="81"/>
      <c r="F9704" s="87" t="s">
        <v>37</v>
      </c>
      <c r="G9704" s="262">
        <f>Fecha_Base</f>
        <v>0</v>
      </c>
    </row>
    <row r="9705" spans="1:123" ht="24" customHeight="1" x14ac:dyDescent="0.2">
      <c r="A9705" s="263" t="s">
        <v>600</v>
      </c>
      <c r="B9705" s="82" t="str">
        <f>Ubicación</f>
        <v>Pocito</v>
      </c>
      <c r="C9705" s="82"/>
      <c r="D9705" s="88"/>
      <c r="E9705" s="89"/>
      <c r="G9705" s="264"/>
    </row>
    <row r="9706" spans="1:123" ht="24" customHeight="1" x14ac:dyDescent="0.2">
      <c r="A9706" s="263" t="s">
        <v>38</v>
      </c>
      <c r="B9706" s="91">
        <f>IFERROR(VALUE(LEFT(B9707,FIND(".",B9707)-1)),"")</f>
        <v>13</v>
      </c>
      <c r="C9706" s="83" t="str">
        <f>IFERROR(VLOOKUP(B9706,Tabla_CyP,2,FALSE),"")</f>
        <v xml:space="preserve"> INSTALACIÓN GAS</v>
      </c>
      <c r="E9706" s="89"/>
      <c r="G9706" s="264"/>
    </row>
    <row r="9707" spans="1:123" ht="24" customHeight="1" x14ac:dyDescent="0.2">
      <c r="A9707" s="263" t="s">
        <v>24</v>
      </c>
      <c r="B9707" s="92" t="str">
        <f>IFERROR(VLOOKUP(COUNTIF($A$1:A9707,"ANALISIS DE PRECIOS"),Tabla_NumeroItem,2,FALSE),"")</f>
        <v>13.5.1</v>
      </c>
      <c r="C9707" s="83" t="str">
        <f>IFERROR(VLOOKUP(B9707,Tabla_CyP,2,FALSE),"")</f>
        <v>A red externa</v>
      </c>
      <c r="D9707" s="88"/>
      <c r="E9707" s="89"/>
      <c r="F9707" s="87" t="s">
        <v>25</v>
      </c>
      <c r="G9707" s="265" t="str">
        <f>IFERROR(VLOOKUP(B9707,Tabla_CyP,4,FALSE),"")</f>
        <v>gl</v>
      </c>
    </row>
    <row r="9708" spans="1:123" ht="24" customHeight="1" x14ac:dyDescent="0.2">
      <c r="A9708" s="263"/>
      <c r="B9708" s="82"/>
      <c r="D9708" s="88"/>
      <c r="E9708" s="89"/>
      <c r="G9708" s="264"/>
    </row>
    <row r="9709" spans="1:123" ht="24" customHeight="1" x14ac:dyDescent="0.2">
      <c r="A9709" s="450" t="s">
        <v>506</v>
      </c>
      <c r="B9709" s="451"/>
      <c r="C9709" s="448" t="s">
        <v>0</v>
      </c>
      <c r="D9709" s="448" t="s">
        <v>26</v>
      </c>
      <c r="E9709" s="446" t="s">
        <v>27</v>
      </c>
      <c r="F9709" s="444" t="s">
        <v>28</v>
      </c>
      <c r="G9709" s="444" t="s">
        <v>29</v>
      </c>
    </row>
    <row r="9710" spans="1:123" s="88" customFormat="1" ht="24" customHeight="1" x14ac:dyDescent="0.2">
      <c r="A9710" s="93" t="s">
        <v>507</v>
      </c>
      <c r="B9710" s="93" t="s">
        <v>508</v>
      </c>
      <c r="C9710" s="449"/>
      <c r="D9710" s="449"/>
      <c r="E9710" s="447"/>
      <c r="F9710" s="445"/>
      <c r="G9710" s="445"/>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6"/>
      <c r="B9711" s="94"/>
      <c r="C9711" s="132" t="s">
        <v>603</v>
      </c>
      <c r="D9711" s="95"/>
      <c r="E9711" s="96"/>
      <c r="F9711" s="97"/>
      <c r="G9711" s="267"/>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8">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8">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8">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8">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8">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8">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8">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8">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8">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8">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8">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8">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8">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8">
        <f t="shared" si="2915"/>
        <v>0</v>
      </c>
    </row>
    <row r="9726" spans="1:7" ht="24" customHeight="1" x14ac:dyDescent="0.2">
      <c r="A9726" s="269"/>
      <c r="D9726" s="88"/>
      <c r="E9726" s="89"/>
      <c r="F9726" s="255" t="s">
        <v>30</v>
      </c>
      <c r="G9726" s="270">
        <f>SUBTOTAL(9,G9712:G9725)</f>
        <v>0</v>
      </c>
    </row>
    <row r="9727" spans="1:7" ht="24" customHeight="1" x14ac:dyDescent="0.2">
      <c r="A9727" s="269"/>
      <c r="C9727" s="98" t="s">
        <v>604</v>
      </c>
      <c r="D9727" s="88"/>
      <c r="E9727" s="89"/>
      <c r="G9727" s="271"/>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8">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8">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8">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8">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8">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8">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8">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8">
        <f t="shared" si="2920"/>
        <v>0</v>
      </c>
    </row>
    <row r="9736" spans="1:7" ht="24" customHeight="1" x14ac:dyDescent="0.2">
      <c r="A9736" s="269"/>
      <c r="D9736" s="88"/>
      <c r="E9736" s="89"/>
      <c r="F9736" s="255" t="s">
        <v>31</v>
      </c>
      <c r="G9736" s="270">
        <f>SUBTOTAL(9,G9728:G9735)</f>
        <v>0</v>
      </c>
    </row>
    <row r="9737" spans="1:7" ht="24" customHeight="1" x14ac:dyDescent="0.2">
      <c r="A9737" s="269"/>
      <c r="C9737" s="98" t="s">
        <v>605</v>
      </c>
      <c r="D9737" s="88"/>
      <c r="E9737" s="89"/>
      <c r="G9737" s="271"/>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8">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8">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8">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8">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8">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8">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8">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8">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8">
        <f t="shared" si="2925"/>
        <v>0</v>
      </c>
    </row>
    <row r="9747" spans="1:123" ht="24" customHeight="1" x14ac:dyDescent="0.2">
      <c r="A9747" s="272"/>
      <c r="B9747" s="88"/>
      <c r="D9747" s="88"/>
      <c r="E9747" s="89"/>
      <c r="F9747" s="255" t="s">
        <v>32</v>
      </c>
      <c r="G9747" s="270">
        <f>SUBTOTAL(9,G9738:G9746)</f>
        <v>0</v>
      </c>
    </row>
    <row r="9748" spans="1:123" ht="24" customHeight="1" x14ac:dyDescent="0.2">
      <c r="A9748" s="273"/>
      <c r="B9748" s="88"/>
      <c r="D9748" s="88"/>
      <c r="E9748" s="89"/>
      <c r="G9748" s="271"/>
    </row>
    <row r="9749" spans="1:123" ht="24" customHeight="1" x14ac:dyDescent="0.2">
      <c r="A9749" s="274" t="str">
        <f>B9707</f>
        <v>13.5.1</v>
      </c>
      <c r="B9749" s="275" t="str">
        <f>C9707</f>
        <v>A red externa</v>
      </c>
      <c r="C9749" s="95"/>
      <c r="D9749" s="95" t="s">
        <v>33</v>
      </c>
      <c r="E9749" s="96"/>
      <c r="F9749" s="277" t="s">
        <v>34</v>
      </c>
      <c r="G9749" s="276">
        <f>SUBTOTAL(9,G9712:G9748)</f>
        <v>0</v>
      </c>
    </row>
    <row r="9751" spans="1:123" ht="24" customHeight="1" x14ac:dyDescent="0.2">
      <c r="A9751" s="256" t="s">
        <v>36</v>
      </c>
      <c r="B9751" s="257"/>
      <c r="C9751" s="257"/>
      <c r="D9751" s="257"/>
      <c r="E9751" s="257"/>
      <c r="F9751" s="257"/>
      <c r="G9751" s="258"/>
    </row>
    <row r="9752" spans="1:123" ht="24" customHeight="1" x14ac:dyDescent="0.2">
      <c r="A9752" s="259" t="s">
        <v>601</v>
      </c>
      <c r="B9752" s="84" t="str">
        <f>Comitente</f>
        <v>SUBSECRETARIA DE ARQUITECTURA</v>
      </c>
      <c r="C9752" s="80"/>
      <c r="D9752" s="85"/>
      <c r="E9752" s="85"/>
      <c r="F9752" s="86"/>
      <c r="G9752" s="260"/>
    </row>
    <row r="9753" spans="1:123" ht="24" customHeight="1" x14ac:dyDescent="0.2">
      <c r="A9753" s="259" t="s">
        <v>602</v>
      </c>
      <c r="B9753" s="84">
        <f>Contratista</f>
        <v>0</v>
      </c>
      <c r="C9753" s="81"/>
      <c r="D9753" s="81"/>
      <c r="E9753" s="81"/>
      <c r="F9753" s="87"/>
      <c r="G9753" s="261"/>
    </row>
    <row r="9754" spans="1:123" ht="24" customHeight="1" x14ac:dyDescent="0.2">
      <c r="A9754" s="259" t="s">
        <v>23</v>
      </c>
      <c r="B9754" s="84" t="str">
        <f>Obra</f>
        <v>Creacion Primaria Bº Cruce de los Andes</v>
      </c>
      <c r="C9754" s="81"/>
      <c r="D9754" s="81"/>
      <c r="E9754" s="81"/>
      <c r="F9754" s="87" t="s">
        <v>37</v>
      </c>
      <c r="G9754" s="262">
        <f>Fecha_Base</f>
        <v>0</v>
      </c>
    </row>
    <row r="9755" spans="1:123" ht="24" customHeight="1" x14ac:dyDescent="0.2">
      <c r="A9755" s="263" t="s">
        <v>600</v>
      </c>
      <c r="B9755" s="82" t="str">
        <f>Ubicación</f>
        <v>Pocito</v>
      </c>
      <c r="C9755" s="82"/>
      <c r="D9755" s="88"/>
      <c r="E9755" s="89"/>
      <c r="G9755" s="264"/>
    </row>
    <row r="9756" spans="1:123" ht="24" customHeight="1" x14ac:dyDescent="0.2">
      <c r="A9756" s="263" t="s">
        <v>38</v>
      </c>
      <c r="B9756" s="91">
        <f>IFERROR(VALUE(LEFT(B9757,FIND(".",B9757)-1)),"")</f>
        <v>14</v>
      </c>
      <c r="C9756" s="83" t="str">
        <f>IFERROR(VLOOKUP(B9756,Tabla_CyP,2,FALSE),"")</f>
        <v/>
      </c>
      <c r="E9756" s="89"/>
      <c r="G9756" s="264"/>
    </row>
    <row r="9757" spans="1:123" ht="24" customHeight="1" x14ac:dyDescent="0.2">
      <c r="A9757" s="263" t="s">
        <v>24</v>
      </c>
      <c r="B9757" s="92" t="str">
        <f>IFERROR(VLOOKUP(COUNTIF($A$1:A9757,"ANALISIS DE PRECIOS"),Tabla_NumeroItem,2,FALSE),"")</f>
        <v>14.2.1</v>
      </c>
      <c r="C9757" s="83" t="str">
        <f>IFERROR(VLOOKUP(B9757,Tabla_CyP,2,FALSE),"")</f>
        <v>Tablero Electrico de Servicio Contra Incendio</v>
      </c>
      <c r="D9757" s="88"/>
      <c r="E9757" s="89"/>
      <c r="F9757" s="87" t="s">
        <v>25</v>
      </c>
      <c r="G9757" s="265" t="str">
        <f>IFERROR(VLOOKUP(B9757,Tabla_CyP,4,FALSE),"")</f>
        <v>gl</v>
      </c>
    </row>
    <row r="9758" spans="1:123" ht="24" customHeight="1" x14ac:dyDescent="0.2">
      <c r="A9758" s="263"/>
      <c r="B9758" s="82"/>
      <c r="D9758" s="88"/>
      <c r="E9758" s="89"/>
      <c r="G9758" s="264"/>
    </row>
    <row r="9759" spans="1:123" ht="24" customHeight="1" x14ac:dyDescent="0.2">
      <c r="A9759" s="450" t="s">
        <v>506</v>
      </c>
      <c r="B9759" s="451"/>
      <c r="C9759" s="448" t="s">
        <v>0</v>
      </c>
      <c r="D9759" s="448" t="s">
        <v>26</v>
      </c>
      <c r="E9759" s="446" t="s">
        <v>27</v>
      </c>
      <c r="F9759" s="444" t="s">
        <v>28</v>
      </c>
      <c r="G9759" s="444" t="s">
        <v>29</v>
      </c>
    </row>
    <row r="9760" spans="1:123" s="88" customFormat="1" ht="24" customHeight="1" x14ac:dyDescent="0.2">
      <c r="A9760" s="93" t="s">
        <v>507</v>
      </c>
      <c r="B9760" s="93" t="s">
        <v>508</v>
      </c>
      <c r="C9760" s="449"/>
      <c r="D9760" s="449"/>
      <c r="E9760" s="447"/>
      <c r="F9760" s="445"/>
      <c r="G9760" s="445"/>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6"/>
      <c r="B9761" s="94"/>
      <c r="C9761" s="132" t="s">
        <v>603</v>
      </c>
      <c r="D9761" s="95"/>
      <c r="E9761" s="96"/>
      <c r="F9761" s="97"/>
      <c r="G9761" s="267"/>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8">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8">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8">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8">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8">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8">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8">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8">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8">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8">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8">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8">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8">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8">
        <f t="shared" si="2930"/>
        <v>0</v>
      </c>
    </row>
    <row r="9776" spans="1:7" ht="24" customHeight="1" x14ac:dyDescent="0.2">
      <c r="A9776" s="269"/>
      <c r="D9776" s="88"/>
      <c r="E9776" s="89"/>
      <c r="F9776" s="255" t="s">
        <v>30</v>
      </c>
      <c r="G9776" s="270">
        <f>SUBTOTAL(9,G9762:G9775)</f>
        <v>0</v>
      </c>
    </row>
    <row r="9777" spans="1:7" ht="24" customHeight="1" x14ac:dyDescent="0.2">
      <c r="A9777" s="269"/>
      <c r="C9777" s="98" t="s">
        <v>604</v>
      </c>
      <c r="D9777" s="88"/>
      <c r="E9777" s="89"/>
      <c r="G9777" s="271"/>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8">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8">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8">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8">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8">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8">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8">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8">
        <f t="shared" si="2935"/>
        <v>0</v>
      </c>
    </row>
    <row r="9786" spans="1:7" ht="24" customHeight="1" x14ac:dyDescent="0.2">
      <c r="A9786" s="269"/>
      <c r="D9786" s="88"/>
      <c r="E9786" s="89"/>
      <c r="F9786" s="255" t="s">
        <v>31</v>
      </c>
      <c r="G9786" s="270">
        <f>SUBTOTAL(9,G9778:G9785)</f>
        <v>0</v>
      </c>
    </row>
    <row r="9787" spans="1:7" ht="24" customHeight="1" x14ac:dyDescent="0.2">
      <c r="A9787" s="269"/>
      <c r="C9787" s="98" t="s">
        <v>605</v>
      </c>
      <c r="D9787" s="88"/>
      <c r="E9787" s="89"/>
      <c r="G9787" s="271"/>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8">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8">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8">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8">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8">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8">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8">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8">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8">
        <f t="shared" si="2940"/>
        <v>0</v>
      </c>
    </row>
    <row r="9797" spans="1:7" ht="24" customHeight="1" x14ac:dyDescent="0.2">
      <c r="A9797" s="272"/>
      <c r="B9797" s="88"/>
      <c r="D9797" s="88"/>
      <c r="E9797" s="89"/>
      <c r="F9797" s="255" t="s">
        <v>32</v>
      </c>
      <c r="G9797" s="270">
        <f>SUBTOTAL(9,G9788:G9796)</f>
        <v>0</v>
      </c>
    </row>
    <row r="9798" spans="1:7" ht="24" customHeight="1" x14ac:dyDescent="0.2">
      <c r="A9798" s="273"/>
      <c r="B9798" s="88"/>
      <c r="D9798" s="88"/>
      <c r="E9798" s="89"/>
      <c r="G9798" s="271"/>
    </row>
    <row r="9799" spans="1:7" ht="24" customHeight="1" x14ac:dyDescent="0.2">
      <c r="A9799" s="274" t="str">
        <f>B9757</f>
        <v>14.2.1</v>
      </c>
      <c r="B9799" s="275" t="str">
        <f>C9757</f>
        <v>Tablero Electrico de Servicio Contra Incendio</v>
      </c>
      <c r="C9799" s="95"/>
      <c r="D9799" s="95" t="s">
        <v>33</v>
      </c>
      <c r="E9799" s="96"/>
      <c r="F9799" s="277" t="s">
        <v>34</v>
      </c>
      <c r="G9799" s="276">
        <f>SUBTOTAL(9,G9762:G9798)</f>
        <v>0</v>
      </c>
    </row>
    <row r="9801" spans="1:7" ht="24" customHeight="1" x14ac:dyDescent="0.2">
      <c r="A9801" s="256" t="s">
        <v>36</v>
      </c>
      <c r="B9801" s="257"/>
      <c r="C9801" s="257"/>
      <c r="D9801" s="257"/>
      <c r="E9801" s="257"/>
      <c r="F9801" s="257"/>
      <c r="G9801" s="258"/>
    </row>
    <row r="9802" spans="1:7" ht="24" customHeight="1" x14ac:dyDescent="0.2">
      <c r="A9802" s="259" t="s">
        <v>601</v>
      </c>
      <c r="B9802" s="84" t="str">
        <f>Comitente</f>
        <v>SUBSECRETARIA DE ARQUITECTURA</v>
      </c>
      <c r="C9802" s="80"/>
      <c r="D9802" s="85"/>
      <c r="E9802" s="85"/>
      <c r="F9802" s="86"/>
      <c r="G9802" s="260"/>
    </row>
    <row r="9803" spans="1:7" ht="24" customHeight="1" x14ac:dyDescent="0.2">
      <c r="A9803" s="259" t="s">
        <v>602</v>
      </c>
      <c r="B9803" s="84">
        <f>Contratista</f>
        <v>0</v>
      </c>
      <c r="C9803" s="81"/>
      <c r="D9803" s="81"/>
      <c r="E9803" s="81"/>
      <c r="F9803" s="87"/>
      <c r="G9803" s="261"/>
    </row>
    <row r="9804" spans="1:7" ht="24" customHeight="1" x14ac:dyDescent="0.2">
      <c r="A9804" s="259" t="s">
        <v>23</v>
      </c>
      <c r="B9804" s="84" t="str">
        <f>Obra</f>
        <v>Creacion Primaria Bº Cruce de los Andes</v>
      </c>
      <c r="C9804" s="81"/>
      <c r="D9804" s="81"/>
      <c r="E9804" s="81"/>
      <c r="F9804" s="87" t="s">
        <v>37</v>
      </c>
      <c r="G9804" s="262">
        <f>Fecha_Base</f>
        <v>0</v>
      </c>
    </row>
    <row r="9805" spans="1:7" ht="24" customHeight="1" x14ac:dyDescent="0.2">
      <c r="A9805" s="263" t="s">
        <v>600</v>
      </c>
      <c r="B9805" s="82" t="str">
        <f>Ubicación</f>
        <v>Pocito</v>
      </c>
      <c r="C9805" s="82"/>
      <c r="D9805" s="88"/>
      <c r="E9805" s="89"/>
      <c r="G9805" s="264"/>
    </row>
    <row r="9806" spans="1:7" ht="24" customHeight="1" x14ac:dyDescent="0.2">
      <c r="A9806" s="263" t="s">
        <v>38</v>
      </c>
      <c r="B9806" s="91">
        <f>IFERROR(VALUE(LEFT(B9807,FIND(".",B9807)-1)),"")</f>
        <v>14</v>
      </c>
      <c r="C9806" s="83" t="str">
        <f>IFERROR(VLOOKUP(B9806,Tabla_CyP,2,FALSE),"")</f>
        <v/>
      </c>
      <c r="E9806" s="89"/>
      <c r="G9806" s="264"/>
    </row>
    <row r="9807" spans="1:7" ht="24" customHeight="1" x14ac:dyDescent="0.2">
      <c r="A9807" s="263" t="s">
        <v>24</v>
      </c>
      <c r="B9807" s="92" t="str">
        <f>IFERROR(VLOOKUP(COUNTIF($A$1:A9807,"ANALISIS DE PRECIOS"),Tabla_NumeroItem,2,FALSE),"")</f>
        <v>14.2.2</v>
      </c>
      <c r="C9807" s="83" t="str">
        <f>IFERROR(VLOOKUP(B9807,Tabla_CyP,2,FALSE),"")</f>
        <v>Grupo Electrogeno para Servicio Contra Incendio</v>
      </c>
      <c r="D9807" s="88"/>
      <c r="E9807" s="89"/>
      <c r="F9807" s="87" t="s">
        <v>25</v>
      </c>
      <c r="G9807" s="265" t="str">
        <f>IFERROR(VLOOKUP(B9807,Tabla_CyP,4,FALSE),"")</f>
        <v>gl</v>
      </c>
    </row>
    <row r="9808" spans="1:7" ht="24" customHeight="1" x14ac:dyDescent="0.2">
      <c r="A9808" s="263"/>
      <c r="B9808" s="82"/>
      <c r="D9808" s="88"/>
      <c r="E9808" s="89"/>
      <c r="G9808" s="264"/>
    </row>
    <row r="9809" spans="1:123" ht="24" customHeight="1" x14ac:dyDescent="0.2">
      <c r="A9809" s="450" t="s">
        <v>506</v>
      </c>
      <c r="B9809" s="451"/>
      <c r="C9809" s="448" t="s">
        <v>0</v>
      </c>
      <c r="D9809" s="448" t="s">
        <v>26</v>
      </c>
      <c r="E9809" s="446" t="s">
        <v>27</v>
      </c>
      <c r="F9809" s="444" t="s">
        <v>28</v>
      </c>
      <c r="G9809" s="444" t="s">
        <v>29</v>
      </c>
    </row>
    <row r="9810" spans="1:123" s="88" customFormat="1" ht="24" customHeight="1" x14ac:dyDescent="0.2">
      <c r="A9810" s="93" t="s">
        <v>507</v>
      </c>
      <c r="B9810" s="93" t="s">
        <v>508</v>
      </c>
      <c r="C9810" s="449"/>
      <c r="D9810" s="449"/>
      <c r="E9810" s="447"/>
      <c r="F9810" s="445"/>
      <c r="G9810" s="445"/>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6"/>
      <c r="B9811" s="94"/>
      <c r="C9811" s="132" t="s">
        <v>603</v>
      </c>
      <c r="D9811" s="95"/>
      <c r="E9811" s="96"/>
      <c r="F9811" s="97"/>
      <c r="G9811" s="267"/>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8">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8">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8">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8">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8">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8">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8">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8">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8">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8">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8">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8">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8">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8">
        <f t="shared" si="2945"/>
        <v>0</v>
      </c>
    </row>
    <row r="9826" spans="1:7" ht="24" customHeight="1" x14ac:dyDescent="0.2">
      <c r="A9826" s="269"/>
      <c r="D9826" s="88"/>
      <c r="E9826" s="89"/>
      <c r="F9826" s="255" t="s">
        <v>30</v>
      </c>
      <c r="G9826" s="270">
        <f>SUBTOTAL(9,G9812:G9825)</f>
        <v>0</v>
      </c>
    </row>
    <row r="9827" spans="1:7" ht="24" customHeight="1" x14ac:dyDescent="0.2">
      <c r="A9827" s="269"/>
      <c r="C9827" s="98" t="s">
        <v>604</v>
      </c>
      <c r="D9827" s="88"/>
      <c r="E9827" s="89"/>
      <c r="G9827" s="271"/>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8">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8">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8">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8">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8">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8">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8">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8">
        <f t="shared" si="2950"/>
        <v>0</v>
      </c>
    </row>
    <row r="9836" spans="1:7" ht="24" customHeight="1" x14ac:dyDescent="0.2">
      <c r="A9836" s="269"/>
      <c r="D9836" s="88"/>
      <c r="E9836" s="89"/>
      <c r="F9836" s="255" t="s">
        <v>31</v>
      </c>
      <c r="G9836" s="270">
        <f>SUBTOTAL(9,G9828:G9835)</f>
        <v>0</v>
      </c>
    </row>
    <row r="9837" spans="1:7" ht="24" customHeight="1" x14ac:dyDescent="0.2">
      <c r="A9837" s="269"/>
      <c r="C9837" s="98" t="s">
        <v>605</v>
      </c>
      <c r="D9837" s="88"/>
      <c r="E9837" s="89"/>
      <c r="G9837" s="271"/>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8">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8">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8">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8">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8">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8">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8">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8">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8">
        <f t="shared" si="2955"/>
        <v>0</v>
      </c>
    </row>
    <row r="9847" spans="1:7" ht="24" customHeight="1" x14ac:dyDescent="0.2">
      <c r="A9847" s="272"/>
      <c r="B9847" s="88"/>
      <c r="D9847" s="88"/>
      <c r="E9847" s="89"/>
      <c r="F9847" s="255" t="s">
        <v>32</v>
      </c>
      <c r="G9847" s="270">
        <f>SUBTOTAL(9,G9838:G9846)</f>
        <v>0</v>
      </c>
    </row>
    <row r="9848" spans="1:7" ht="24" customHeight="1" x14ac:dyDescent="0.2">
      <c r="A9848" s="273"/>
      <c r="B9848" s="88"/>
      <c r="D9848" s="88"/>
      <c r="E9848" s="89"/>
      <c r="G9848" s="271"/>
    </row>
    <row r="9849" spans="1:7" ht="24" customHeight="1" x14ac:dyDescent="0.2">
      <c r="A9849" s="274" t="str">
        <f>B9807</f>
        <v>14.2.2</v>
      </c>
      <c r="B9849" s="275" t="str">
        <f>C9807</f>
        <v>Grupo Electrogeno para Servicio Contra Incendio</v>
      </c>
      <c r="C9849" s="95"/>
      <c r="D9849" s="95" t="s">
        <v>33</v>
      </c>
      <c r="E9849" s="96"/>
      <c r="F9849" s="277" t="s">
        <v>34</v>
      </c>
      <c r="G9849" s="276">
        <f>SUBTOTAL(9,G9812:G9848)</f>
        <v>0</v>
      </c>
    </row>
    <row r="9851" spans="1:7" ht="24" customHeight="1" x14ac:dyDescent="0.2">
      <c r="A9851" s="256" t="s">
        <v>36</v>
      </c>
      <c r="B9851" s="257"/>
      <c r="C9851" s="257"/>
      <c r="D9851" s="257"/>
      <c r="E9851" s="257"/>
      <c r="F9851" s="257"/>
      <c r="G9851" s="258"/>
    </row>
    <row r="9852" spans="1:7" ht="24" customHeight="1" x14ac:dyDescent="0.2">
      <c r="A9852" s="259" t="s">
        <v>601</v>
      </c>
      <c r="B9852" s="84" t="str">
        <f>Comitente</f>
        <v>SUBSECRETARIA DE ARQUITECTURA</v>
      </c>
      <c r="C9852" s="80"/>
      <c r="D9852" s="85"/>
      <c r="E9852" s="85"/>
      <c r="F9852" s="86"/>
      <c r="G9852" s="260"/>
    </row>
    <row r="9853" spans="1:7" ht="24" customHeight="1" x14ac:dyDescent="0.2">
      <c r="A9853" s="259" t="s">
        <v>602</v>
      </c>
      <c r="B9853" s="84">
        <f>Contratista</f>
        <v>0</v>
      </c>
      <c r="C9853" s="81"/>
      <c r="D9853" s="81"/>
      <c r="E9853" s="81"/>
      <c r="F9853" s="87"/>
      <c r="G9853" s="261"/>
    </row>
    <row r="9854" spans="1:7" ht="24" customHeight="1" x14ac:dyDescent="0.2">
      <c r="A9854" s="259" t="s">
        <v>23</v>
      </c>
      <c r="B9854" s="84" t="str">
        <f>Obra</f>
        <v>Creacion Primaria Bº Cruce de los Andes</v>
      </c>
      <c r="C9854" s="81"/>
      <c r="D9854" s="81"/>
      <c r="E9854" s="81"/>
      <c r="F9854" s="87" t="s">
        <v>37</v>
      </c>
      <c r="G9854" s="262">
        <f>Fecha_Base</f>
        <v>0</v>
      </c>
    </row>
    <row r="9855" spans="1:7" ht="24" customHeight="1" x14ac:dyDescent="0.2">
      <c r="A9855" s="263" t="s">
        <v>600</v>
      </c>
      <c r="B9855" s="82" t="str">
        <f>Ubicación</f>
        <v>Pocito</v>
      </c>
      <c r="C9855" s="82"/>
      <c r="D9855" s="88"/>
      <c r="E9855" s="89"/>
      <c r="G9855" s="264"/>
    </row>
    <row r="9856" spans="1:7" ht="24" customHeight="1" x14ac:dyDescent="0.2">
      <c r="A9856" s="263" t="s">
        <v>38</v>
      </c>
      <c r="B9856" s="91">
        <f>IFERROR(VALUE(LEFT(B9857,FIND(".",B9857)-1)),"")</f>
        <v>16</v>
      </c>
      <c r="C9856" s="83" t="str">
        <f>IFERROR(VLOOKUP(B9856,Tabla_CyP,2,FALSE),"")</f>
        <v xml:space="preserve"> INSTALACIÓN DE AIRE ACONDICIONADO</v>
      </c>
      <c r="E9856" s="89"/>
      <c r="G9856" s="264"/>
    </row>
    <row r="9857" spans="1:123" ht="24" customHeight="1" x14ac:dyDescent="0.2">
      <c r="A9857" s="263" t="s">
        <v>24</v>
      </c>
      <c r="B9857" s="92" t="str">
        <f>IFERROR(VLOOKUP(COUNTIF($A$1:A9857,"ANALISIS DE PRECIOS"),Tabla_NumeroItem,2,FALSE),"")</f>
        <v>16.1</v>
      </c>
      <c r="C9857" s="83" t="str">
        <f>IFERROR(VLOOKUP(B9857,Tabla_CyP,2,FALSE),"")</f>
        <v>Instalación de aire acondicionado frio - calor</v>
      </c>
      <c r="D9857" s="88"/>
      <c r="E9857" s="89"/>
      <c r="F9857" s="87" t="s">
        <v>25</v>
      </c>
      <c r="G9857" s="265" t="str">
        <f>IFERROR(VLOOKUP(B9857,Tabla_CyP,4,FALSE),"")</f>
        <v>gl</v>
      </c>
    </row>
    <row r="9858" spans="1:123" ht="24" customHeight="1" x14ac:dyDescent="0.2">
      <c r="A9858" s="263"/>
      <c r="B9858" s="82"/>
      <c r="D9858" s="88"/>
      <c r="E9858" s="89"/>
      <c r="G9858" s="264"/>
    </row>
    <row r="9859" spans="1:123" ht="24" customHeight="1" x14ac:dyDescent="0.2">
      <c r="A9859" s="450" t="s">
        <v>506</v>
      </c>
      <c r="B9859" s="451"/>
      <c r="C9859" s="448" t="s">
        <v>0</v>
      </c>
      <c r="D9859" s="448" t="s">
        <v>26</v>
      </c>
      <c r="E9859" s="446" t="s">
        <v>27</v>
      </c>
      <c r="F9859" s="444" t="s">
        <v>28</v>
      </c>
      <c r="G9859" s="444" t="s">
        <v>29</v>
      </c>
    </row>
    <row r="9860" spans="1:123" s="88" customFormat="1" ht="24" customHeight="1" x14ac:dyDescent="0.2">
      <c r="A9860" s="93" t="s">
        <v>507</v>
      </c>
      <c r="B9860" s="93" t="s">
        <v>508</v>
      </c>
      <c r="C9860" s="449"/>
      <c r="D9860" s="449"/>
      <c r="E9860" s="447"/>
      <c r="F9860" s="445"/>
      <c r="G9860" s="445"/>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6"/>
      <c r="B9861" s="94"/>
      <c r="C9861" s="132" t="s">
        <v>603</v>
      </c>
      <c r="D9861" s="95"/>
      <c r="E9861" s="96"/>
      <c r="F9861" s="97"/>
      <c r="G9861" s="267"/>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8">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8">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8">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8">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8">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8">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8">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8">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8">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8">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8">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8">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8">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8">
        <f t="shared" si="2960"/>
        <v>0</v>
      </c>
    </row>
    <row r="9876" spans="1:7" ht="24" customHeight="1" x14ac:dyDescent="0.2">
      <c r="A9876" s="269"/>
      <c r="D9876" s="88"/>
      <c r="E9876" s="89"/>
      <c r="F9876" s="255" t="s">
        <v>30</v>
      </c>
      <c r="G9876" s="270">
        <f>SUBTOTAL(9,G9862:G9875)</f>
        <v>0</v>
      </c>
    </row>
    <row r="9877" spans="1:7" ht="24" customHeight="1" x14ac:dyDescent="0.2">
      <c r="A9877" s="269"/>
      <c r="C9877" s="98" t="s">
        <v>604</v>
      </c>
      <c r="D9877" s="88"/>
      <c r="E9877" s="89"/>
      <c r="G9877" s="271"/>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8">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8">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8">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8">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8">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8">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8">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8">
        <f t="shared" si="2965"/>
        <v>0</v>
      </c>
    </row>
    <row r="9886" spans="1:7" ht="24" customHeight="1" x14ac:dyDescent="0.2">
      <c r="A9886" s="269"/>
      <c r="D9886" s="88"/>
      <c r="E9886" s="89"/>
      <c r="F9886" s="255" t="s">
        <v>31</v>
      </c>
      <c r="G9886" s="270">
        <f>SUBTOTAL(9,G9878:G9885)</f>
        <v>0</v>
      </c>
    </row>
    <row r="9887" spans="1:7" ht="24" customHeight="1" x14ac:dyDescent="0.2">
      <c r="A9887" s="269"/>
      <c r="C9887" s="98" t="s">
        <v>605</v>
      </c>
      <c r="D9887" s="88"/>
      <c r="E9887" s="89"/>
      <c r="G9887" s="271"/>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8">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8">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8">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8">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8">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8">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8">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8">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8">
        <f t="shared" si="2970"/>
        <v>0</v>
      </c>
    </row>
    <row r="9897" spans="1:7" ht="24" customHeight="1" x14ac:dyDescent="0.2">
      <c r="A9897" s="272"/>
      <c r="B9897" s="88"/>
      <c r="D9897" s="88"/>
      <c r="E9897" s="89"/>
      <c r="F9897" s="255" t="s">
        <v>32</v>
      </c>
      <c r="G9897" s="270">
        <f>SUBTOTAL(9,G9888:G9896)</f>
        <v>0</v>
      </c>
    </row>
    <row r="9898" spans="1:7" ht="24" customHeight="1" x14ac:dyDescent="0.2">
      <c r="A9898" s="273"/>
      <c r="B9898" s="88"/>
      <c r="D9898" s="88"/>
      <c r="E9898" s="89"/>
      <c r="G9898" s="271"/>
    </row>
    <row r="9899" spans="1:7" ht="24" customHeight="1" x14ac:dyDescent="0.2">
      <c r="A9899" s="274" t="str">
        <f>B9857</f>
        <v>16.1</v>
      </c>
      <c r="B9899" s="275" t="str">
        <f>C9857</f>
        <v>Instalación de aire acondicionado frio - calor</v>
      </c>
      <c r="C9899" s="95"/>
      <c r="D9899" s="95" t="s">
        <v>33</v>
      </c>
      <c r="E9899" s="96"/>
      <c r="F9899" s="277" t="s">
        <v>34</v>
      </c>
      <c r="G9899" s="276">
        <f>SUBTOTAL(9,G9862:G9898)</f>
        <v>0</v>
      </c>
    </row>
    <row r="9901" spans="1:7" ht="24" customHeight="1" x14ac:dyDescent="0.2">
      <c r="A9901" s="256" t="s">
        <v>36</v>
      </c>
      <c r="B9901" s="257"/>
      <c r="C9901" s="257"/>
      <c r="D9901" s="257"/>
      <c r="E9901" s="257"/>
      <c r="F9901" s="257"/>
      <c r="G9901" s="258"/>
    </row>
    <row r="9902" spans="1:7" ht="24" customHeight="1" x14ac:dyDescent="0.2">
      <c r="A9902" s="259" t="s">
        <v>601</v>
      </c>
      <c r="B9902" s="84" t="str">
        <f>Comitente</f>
        <v>SUBSECRETARIA DE ARQUITECTURA</v>
      </c>
      <c r="C9902" s="80"/>
      <c r="D9902" s="85"/>
      <c r="E9902" s="85"/>
      <c r="F9902" s="86"/>
      <c r="G9902" s="260"/>
    </row>
    <row r="9903" spans="1:7" ht="24" customHeight="1" x14ac:dyDescent="0.2">
      <c r="A9903" s="259" t="s">
        <v>602</v>
      </c>
      <c r="B9903" s="84">
        <f>Contratista</f>
        <v>0</v>
      </c>
      <c r="C9903" s="81"/>
      <c r="D9903" s="81"/>
      <c r="E9903" s="81"/>
      <c r="F9903" s="87"/>
      <c r="G9903" s="261"/>
    </row>
    <row r="9904" spans="1:7" ht="24" customHeight="1" x14ac:dyDescent="0.2">
      <c r="A9904" s="259" t="s">
        <v>23</v>
      </c>
      <c r="B9904" s="84" t="str">
        <f>Obra</f>
        <v>Creacion Primaria Bº Cruce de los Andes</v>
      </c>
      <c r="C9904" s="81"/>
      <c r="D9904" s="81"/>
      <c r="E9904" s="81"/>
      <c r="F9904" s="87" t="s">
        <v>37</v>
      </c>
      <c r="G9904" s="262">
        <f>Fecha_Base</f>
        <v>0</v>
      </c>
    </row>
    <row r="9905" spans="1:123" ht="24" customHeight="1" x14ac:dyDescent="0.2">
      <c r="A9905" s="263" t="s">
        <v>600</v>
      </c>
      <c r="B9905" s="82" t="str">
        <f>Ubicación</f>
        <v>Pocito</v>
      </c>
      <c r="C9905" s="82"/>
      <c r="D9905" s="88"/>
      <c r="E9905" s="89"/>
      <c r="G9905" s="264"/>
    </row>
    <row r="9906" spans="1:123" ht="24" customHeight="1" x14ac:dyDescent="0.2">
      <c r="A9906" s="263" t="s">
        <v>38</v>
      </c>
      <c r="B9906" s="91">
        <f>IFERROR(VALUE(LEFT(B9907,FIND(".",B9907)-1)),"")</f>
        <v>17</v>
      </c>
      <c r="C9906" s="83" t="str">
        <f>IFERROR(VLOOKUP(B9906,Tabla_CyP,2,FALSE),"")</f>
        <v xml:space="preserve"> INSTALACIÓN DE SEGURIDAD</v>
      </c>
      <c r="E9906" s="89"/>
      <c r="G9906" s="264"/>
    </row>
    <row r="9907" spans="1:123" ht="24" customHeight="1" x14ac:dyDescent="0.2">
      <c r="A9907" s="263" t="s">
        <v>24</v>
      </c>
      <c r="B9907" s="92" t="str">
        <f>IFERROR(VLOOKUP(COUNTIF($A$1:A9907,"ANALISIS DE PRECIOS"),Tabla_NumeroItem,2,FALSE),"")</f>
        <v>17.1.1.1</v>
      </c>
      <c r="C9907" s="83" t="str">
        <f>IFERROR(VLOOKUP(B9907,Tabla_CyP,2,FALSE),"")</f>
        <v>Caño PEAD 2 1/2"</v>
      </c>
      <c r="D9907" s="88"/>
      <c r="E9907" s="89"/>
      <c r="F9907" s="87" t="s">
        <v>25</v>
      </c>
      <c r="G9907" s="265" t="str">
        <f>IFERROR(VLOOKUP(B9907,Tabla_CyP,4,FALSE),"")</f>
        <v>ml</v>
      </c>
    </row>
    <row r="9908" spans="1:123" ht="24" customHeight="1" x14ac:dyDescent="0.2">
      <c r="A9908" s="263"/>
      <c r="B9908" s="82"/>
      <c r="D9908" s="88"/>
      <c r="E9908" s="89"/>
      <c r="G9908" s="264"/>
    </row>
    <row r="9909" spans="1:123" ht="24" customHeight="1" x14ac:dyDescent="0.2">
      <c r="A9909" s="450" t="s">
        <v>506</v>
      </c>
      <c r="B9909" s="451"/>
      <c r="C9909" s="448" t="s">
        <v>0</v>
      </c>
      <c r="D9909" s="448" t="s">
        <v>26</v>
      </c>
      <c r="E9909" s="446" t="s">
        <v>27</v>
      </c>
      <c r="F9909" s="444" t="s">
        <v>28</v>
      </c>
      <c r="G9909" s="444" t="s">
        <v>29</v>
      </c>
    </row>
    <row r="9910" spans="1:123" s="88" customFormat="1" ht="24" customHeight="1" x14ac:dyDescent="0.2">
      <c r="A9910" s="93" t="s">
        <v>507</v>
      </c>
      <c r="B9910" s="93" t="s">
        <v>508</v>
      </c>
      <c r="C9910" s="449"/>
      <c r="D9910" s="449"/>
      <c r="E9910" s="447"/>
      <c r="F9910" s="445"/>
      <c r="G9910" s="445"/>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6"/>
      <c r="B9911" s="94"/>
      <c r="C9911" s="132" t="s">
        <v>603</v>
      </c>
      <c r="D9911" s="95"/>
      <c r="E9911" s="96"/>
      <c r="F9911" s="97"/>
      <c r="G9911" s="267"/>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8">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8">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8">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8">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8">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8">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8">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8">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8">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8">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8">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8">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8">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8">
        <f t="shared" si="2975"/>
        <v>0</v>
      </c>
    </row>
    <row r="9926" spans="1:7" ht="24" customHeight="1" x14ac:dyDescent="0.2">
      <c r="A9926" s="269"/>
      <c r="D9926" s="88"/>
      <c r="E9926" s="89"/>
      <c r="F9926" s="255" t="s">
        <v>30</v>
      </c>
      <c r="G9926" s="270">
        <f>SUBTOTAL(9,G9912:G9925)</f>
        <v>0</v>
      </c>
    </row>
    <row r="9927" spans="1:7" ht="24" customHeight="1" x14ac:dyDescent="0.2">
      <c r="A9927" s="269"/>
      <c r="C9927" s="98" t="s">
        <v>604</v>
      </c>
      <c r="D9927" s="88"/>
      <c r="E9927" s="89"/>
      <c r="G9927" s="271"/>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8">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8">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8">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8">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8">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8">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8">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8">
        <f t="shared" si="2980"/>
        <v>0</v>
      </c>
    </row>
    <row r="9936" spans="1:7" ht="24" customHeight="1" x14ac:dyDescent="0.2">
      <c r="A9936" s="269"/>
      <c r="D9936" s="88"/>
      <c r="E9936" s="89"/>
      <c r="F9936" s="255" t="s">
        <v>31</v>
      </c>
      <c r="G9936" s="270">
        <f>SUBTOTAL(9,G9928:G9935)</f>
        <v>0</v>
      </c>
    </row>
    <row r="9937" spans="1:7" ht="24" customHeight="1" x14ac:dyDescent="0.2">
      <c r="A9937" s="269"/>
      <c r="C9937" s="98" t="s">
        <v>605</v>
      </c>
      <c r="D9937" s="88"/>
      <c r="E9937" s="89"/>
      <c r="G9937" s="271"/>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8">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8">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8">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8">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8">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8">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8">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8">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8">
        <f t="shared" si="2985"/>
        <v>0</v>
      </c>
    </row>
    <row r="9947" spans="1:7" ht="24" customHeight="1" x14ac:dyDescent="0.2">
      <c r="A9947" s="272"/>
      <c r="B9947" s="88"/>
      <c r="D9947" s="88"/>
      <c r="E9947" s="89"/>
      <c r="F9947" s="255" t="s">
        <v>32</v>
      </c>
      <c r="G9947" s="270">
        <f>SUBTOTAL(9,G9938:G9946)</f>
        <v>0</v>
      </c>
    </row>
    <row r="9948" spans="1:7" ht="24" customHeight="1" x14ac:dyDescent="0.2">
      <c r="A9948" s="273"/>
      <c r="B9948" s="88"/>
      <c r="D9948" s="88"/>
      <c r="E9948" s="89"/>
      <c r="G9948" s="271"/>
    </row>
    <row r="9949" spans="1:7" ht="24" customHeight="1" x14ac:dyDescent="0.2">
      <c r="A9949" s="274" t="str">
        <f>B9907</f>
        <v>17.1.1.1</v>
      </c>
      <c r="B9949" s="275" t="str">
        <f>C9907</f>
        <v>Caño PEAD 2 1/2"</v>
      </c>
      <c r="C9949" s="95"/>
      <c r="D9949" s="95" t="s">
        <v>33</v>
      </c>
      <c r="E9949" s="96"/>
      <c r="F9949" s="277" t="s">
        <v>34</v>
      </c>
      <c r="G9949" s="276">
        <f>SUBTOTAL(9,G9912:G9948)</f>
        <v>0</v>
      </c>
    </row>
    <row r="9951" spans="1:7" ht="24" customHeight="1" x14ac:dyDescent="0.2">
      <c r="A9951" s="256" t="s">
        <v>36</v>
      </c>
      <c r="B9951" s="257"/>
      <c r="C9951" s="257"/>
      <c r="D9951" s="257"/>
      <c r="E9951" s="257"/>
      <c r="F9951" s="257"/>
      <c r="G9951" s="258"/>
    </row>
    <row r="9952" spans="1:7" ht="24" customHeight="1" x14ac:dyDescent="0.2">
      <c r="A9952" s="259" t="s">
        <v>601</v>
      </c>
      <c r="B9952" s="84" t="str">
        <f>Comitente</f>
        <v>SUBSECRETARIA DE ARQUITECTURA</v>
      </c>
      <c r="C9952" s="80"/>
      <c r="D9952" s="85"/>
      <c r="E9952" s="85"/>
      <c r="F9952" s="86"/>
      <c r="G9952" s="260"/>
    </row>
    <row r="9953" spans="1:123" ht="24" customHeight="1" x14ac:dyDescent="0.2">
      <c r="A9953" s="259" t="s">
        <v>602</v>
      </c>
      <c r="B9953" s="84">
        <f>Contratista</f>
        <v>0</v>
      </c>
      <c r="C9953" s="81"/>
      <c r="D9953" s="81"/>
      <c r="E9953" s="81"/>
      <c r="F9953" s="87"/>
      <c r="G9953" s="261"/>
    </row>
    <row r="9954" spans="1:123" ht="24" customHeight="1" x14ac:dyDescent="0.2">
      <c r="A9954" s="259" t="s">
        <v>23</v>
      </c>
      <c r="B9954" s="84" t="str">
        <f>Obra</f>
        <v>Creacion Primaria Bº Cruce de los Andes</v>
      </c>
      <c r="C9954" s="81"/>
      <c r="D9954" s="81"/>
      <c r="E9954" s="81"/>
      <c r="F9954" s="87" t="s">
        <v>37</v>
      </c>
      <c r="G9954" s="262">
        <f>Fecha_Base</f>
        <v>0</v>
      </c>
    </row>
    <row r="9955" spans="1:123" ht="24" customHeight="1" x14ac:dyDescent="0.2">
      <c r="A9955" s="263" t="s">
        <v>600</v>
      </c>
      <c r="B9955" s="82" t="str">
        <f>Ubicación</f>
        <v>Pocito</v>
      </c>
      <c r="C9955" s="82"/>
      <c r="D9955" s="88"/>
      <c r="E9955" s="89"/>
      <c r="G9955" s="264"/>
    </row>
    <row r="9956" spans="1:123" ht="24" customHeight="1" x14ac:dyDescent="0.2">
      <c r="A9956" s="263" t="s">
        <v>38</v>
      </c>
      <c r="B9956" s="91">
        <f>IFERROR(VALUE(LEFT(B9957,FIND(".",B9957)-1)),"")</f>
        <v>17</v>
      </c>
      <c r="C9956" s="83" t="str">
        <f>IFERROR(VLOOKUP(B9956,Tabla_CyP,2,FALSE),"")</f>
        <v xml:space="preserve"> INSTALACIÓN DE SEGURIDAD</v>
      </c>
      <c r="E9956" s="89"/>
      <c r="G9956" s="264"/>
    </row>
    <row r="9957" spans="1:123" ht="24" customHeight="1" x14ac:dyDescent="0.2">
      <c r="A9957" s="263" t="s">
        <v>24</v>
      </c>
      <c r="B9957" s="92" t="str">
        <f>IFERROR(VLOOKUP(COUNTIF($A$1:A9957,"ANALISIS DE PRECIOS"),Tabla_NumeroItem,2,FALSE),"")</f>
        <v>17.1.1.2</v>
      </c>
      <c r="C9957" s="83" t="str">
        <f>IFERROR(VLOOKUP(B9957,Tabla_CyP,2,FALSE),"")</f>
        <v>Caño PEAD 3"</v>
      </c>
      <c r="D9957" s="88"/>
      <c r="E9957" s="89"/>
      <c r="F9957" s="87" t="s">
        <v>25</v>
      </c>
      <c r="G9957" s="265" t="str">
        <f>IFERROR(VLOOKUP(B9957,Tabla_CyP,4,FALSE),"")</f>
        <v>ml</v>
      </c>
    </row>
    <row r="9958" spans="1:123" ht="24" customHeight="1" x14ac:dyDescent="0.2">
      <c r="A9958" s="263"/>
      <c r="B9958" s="82"/>
      <c r="D9958" s="88"/>
      <c r="E9958" s="89"/>
      <c r="G9958" s="264"/>
    </row>
    <row r="9959" spans="1:123" ht="24" customHeight="1" x14ac:dyDescent="0.2">
      <c r="A9959" s="450" t="s">
        <v>506</v>
      </c>
      <c r="B9959" s="451"/>
      <c r="C9959" s="448" t="s">
        <v>0</v>
      </c>
      <c r="D9959" s="448" t="s">
        <v>26</v>
      </c>
      <c r="E9959" s="446" t="s">
        <v>27</v>
      </c>
      <c r="F9959" s="444" t="s">
        <v>28</v>
      </c>
      <c r="G9959" s="444" t="s">
        <v>29</v>
      </c>
    </row>
    <row r="9960" spans="1:123" s="88" customFormat="1" ht="24" customHeight="1" x14ac:dyDescent="0.2">
      <c r="A9960" s="93" t="s">
        <v>507</v>
      </c>
      <c r="B9960" s="93" t="s">
        <v>508</v>
      </c>
      <c r="C9960" s="449"/>
      <c r="D9960" s="449"/>
      <c r="E9960" s="447"/>
      <c r="F9960" s="445"/>
      <c r="G9960" s="445"/>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6"/>
      <c r="B9961" s="94"/>
      <c r="C9961" s="132" t="s">
        <v>603</v>
      </c>
      <c r="D9961" s="95"/>
      <c r="E9961" s="96"/>
      <c r="F9961" s="97"/>
      <c r="G9961" s="267"/>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8">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8">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8">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8">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8">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8">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8">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8">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8">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8">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8">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8">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8">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8">
        <f t="shared" si="2990"/>
        <v>0</v>
      </c>
    </row>
    <row r="9976" spans="1:7" ht="24" customHeight="1" x14ac:dyDescent="0.2">
      <c r="A9976" s="269"/>
      <c r="D9976" s="88"/>
      <c r="E9976" s="89"/>
      <c r="F9976" s="255" t="s">
        <v>30</v>
      </c>
      <c r="G9976" s="270">
        <f>SUBTOTAL(9,G9962:G9975)</f>
        <v>0</v>
      </c>
    </row>
    <row r="9977" spans="1:7" ht="24" customHeight="1" x14ac:dyDescent="0.2">
      <c r="A9977" s="269"/>
      <c r="C9977" s="98" t="s">
        <v>604</v>
      </c>
      <c r="D9977" s="88"/>
      <c r="E9977" s="89"/>
      <c r="G9977" s="271"/>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8">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8">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8">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8">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8">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8">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8">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8">
        <f t="shared" si="2995"/>
        <v>0</v>
      </c>
    </row>
    <row r="9986" spans="1:7" ht="24" customHeight="1" x14ac:dyDescent="0.2">
      <c r="A9986" s="269"/>
      <c r="D9986" s="88"/>
      <c r="E9986" s="89"/>
      <c r="F9986" s="255" t="s">
        <v>31</v>
      </c>
      <c r="G9986" s="270">
        <f>SUBTOTAL(9,G9978:G9985)</f>
        <v>0</v>
      </c>
    </row>
    <row r="9987" spans="1:7" ht="24" customHeight="1" x14ac:dyDescent="0.2">
      <c r="A9987" s="269"/>
      <c r="C9987" s="98" t="s">
        <v>605</v>
      </c>
      <c r="D9987" s="88"/>
      <c r="E9987" s="89"/>
      <c r="G9987" s="271"/>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8">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8">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8">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8">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8">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8">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8">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8">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8">
        <f t="shared" si="3000"/>
        <v>0</v>
      </c>
    </row>
    <row r="9997" spans="1:7" ht="24" customHeight="1" x14ac:dyDescent="0.2">
      <c r="A9997" s="272"/>
      <c r="B9997" s="88"/>
      <c r="D9997" s="88"/>
      <c r="E9997" s="89"/>
      <c r="F9997" s="255" t="s">
        <v>32</v>
      </c>
      <c r="G9997" s="270">
        <f>SUBTOTAL(9,G9988:G9996)</f>
        <v>0</v>
      </c>
    </row>
    <row r="9998" spans="1:7" ht="24" customHeight="1" x14ac:dyDescent="0.2">
      <c r="A9998" s="273"/>
      <c r="B9998" s="88"/>
      <c r="D9998" s="88"/>
      <c r="E9998" s="89"/>
      <c r="G9998" s="271"/>
    </row>
    <row r="9999" spans="1:7" ht="24" customHeight="1" x14ac:dyDescent="0.2">
      <c r="A9999" s="274" t="str">
        <f>B9957</f>
        <v>17.1.1.2</v>
      </c>
      <c r="B9999" s="275" t="str">
        <f>C9957</f>
        <v>Caño PEAD 3"</v>
      </c>
      <c r="C9999" s="95"/>
      <c r="D9999" s="95" t="s">
        <v>33</v>
      </c>
      <c r="E9999" s="96"/>
      <c r="F9999" s="277" t="s">
        <v>34</v>
      </c>
      <c r="G9999" s="276">
        <f>SUBTOTAL(9,G9962:G9998)</f>
        <v>0</v>
      </c>
    </row>
    <row r="10001" spans="1:123" ht="24" customHeight="1" x14ac:dyDescent="0.2">
      <c r="A10001" s="256" t="s">
        <v>36</v>
      </c>
      <c r="B10001" s="257"/>
      <c r="C10001" s="257"/>
      <c r="D10001" s="257"/>
      <c r="E10001" s="257"/>
      <c r="F10001" s="257"/>
      <c r="G10001" s="258"/>
    </row>
    <row r="10002" spans="1:123" ht="24" customHeight="1" x14ac:dyDescent="0.2">
      <c r="A10002" s="259" t="s">
        <v>601</v>
      </c>
      <c r="B10002" s="84" t="str">
        <f>Comitente</f>
        <v>SUBSECRETARIA DE ARQUITECTURA</v>
      </c>
      <c r="C10002" s="80"/>
      <c r="D10002" s="85"/>
      <c r="E10002" s="85"/>
      <c r="F10002" s="86"/>
      <c r="G10002" s="260"/>
    </row>
    <row r="10003" spans="1:123" ht="24" customHeight="1" x14ac:dyDescent="0.2">
      <c r="A10003" s="259" t="s">
        <v>602</v>
      </c>
      <c r="B10003" s="84">
        <f>Contratista</f>
        <v>0</v>
      </c>
      <c r="C10003" s="81"/>
      <c r="D10003" s="81"/>
      <c r="E10003" s="81"/>
      <c r="F10003" s="87"/>
      <c r="G10003" s="261"/>
    </row>
    <row r="10004" spans="1:123" ht="24" customHeight="1" x14ac:dyDescent="0.2">
      <c r="A10004" s="259" t="s">
        <v>23</v>
      </c>
      <c r="B10004" s="84" t="str">
        <f>Obra</f>
        <v>Creacion Primaria Bº Cruce de los Andes</v>
      </c>
      <c r="C10004" s="81"/>
      <c r="D10004" s="81"/>
      <c r="E10004" s="81"/>
      <c r="F10004" s="87" t="s">
        <v>37</v>
      </c>
      <c r="G10004" s="262">
        <f>Fecha_Base</f>
        <v>0</v>
      </c>
    </row>
    <row r="10005" spans="1:123" ht="24" customHeight="1" x14ac:dyDescent="0.2">
      <c r="A10005" s="263" t="s">
        <v>600</v>
      </c>
      <c r="B10005" s="82" t="str">
        <f>Ubicación</f>
        <v>Pocito</v>
      </c>
      <c r="C10005" s="82"/>
      <c r="D10005" s="88"/>
      <c r="E10005" s="89"/>
      <c r="G10005" s="264"/>
    </row>
    <row r="10006" spans="1:123" ht="24" customHeight="1" x14ac:dyDescent="0.2">
      <c r="A10006" s="263" t="s">
        <v>38</v>
      </c>
      <c r="B10006" s="91">
        <f>IFERROR(VALUE(LEFT(B10007,FIND(".",B10007)-1)),"")</f>
        <v>17</v>
      </c>
      <c r="C10006" s="83" t="str">
        <f>IFERROR(VLOOKUP(B10006,Tabla_CyP,2,FALSE),"")</f>
        <v xml:space="preserve"> INSTALACIÓN DE SEGURIDAD</v>
      </c>
      <c r="E10006" s="89"/>
      <c r="G10006" s="264"/>
    </row>
    <row r="10007" spans="1:123" ht="24" customHeight="1" x14ac:dyDescent="0.2">
      <c r="A10007" s="263" t="s">
        <v>24</v>
      </c>
      <c r="B10007" s="92" t="str">
        <f>IFERROR(VLOOKUP(COUNTIF($A$1:A10007,"ANALISIS DE PRECIOS"),Tabla_NumeroItem,2,FALSE),"")</f>
        <v>17.1.1.3</v>
      </c>
      <c r="C10007" s="83" t="str">
        <f>IFERROR(VLOOKUP(B10007,Tabla_CyP,2,FALSE),"")</f>
        <v>Caño PEAD 3 1/2"</v>
      </c>
      <c r="D10007" s="88"/>
      <c r="E10007" s="89"/>
      <c r="F10007" s="87" t="s">
        <v>25</v>
      </c>
      <c r="G10007" s="265" t="str">
        <f>IFERROR(VLOOKUP(B10007,Tabla_CyP,4,FALSE),"")</f>
        <v>ml</v>
      </c>
    </row>
    <row r="10008" spans="1:123" ht="24" customHeight="1" x14ac:dyDescent="0.2">
      <c r="A10008" s="263"/>
      <c r="B10008" s="82"/>
      <c r="D10008" s="88"/>
      <c r="E10008" s="89"/>
      <c r="G10008" s="264"/>
    </row>
    <row r="10009" spans="1:123" ht="24" customHeight="1" x14ac:dyDescent="0.2">
      <c r="A10009" s="450" t="s">
        <v>506</v>
      </c>
      <c r="B10009" s="451"/>
      <c r="C10009" s="448" t="s">
        <v>0</v>
      </c>
      <c r="D10009" s="448" t="s">
        <v>26</v>
      </c>
      <c r="E10009" s="446" t="s">
        <v>27</v>
      </c>
      <c r="F10009" s="444" t="s">
        <v>28</v>
      </c>
      <c r="G10009" s="444" t="s">
        <v>29</v>
      </c>
    </row>
    <row r="10010" spans="1:123" s="88" customFormat="1" ht="24" customHeight="1" x14ac:dyDescent="0.2">
      <c r="A10010" s="93" t="s">
        <v>507</v>
      </c>
      <c r="B10010" s="93" t="s">
        <v>508</v>
      </c>
      <c r="C10010" s="449"/>
      <c r="D10010" s="449"/>
      <c r="E10010" s="447"/>
      <c r="F10010" s="445"/>
      <c r="G10010" s="445"/>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6"/>
      <c r="B10011" s="94"/>
      <c r="C10011" s="132" t="s">
        <v>603</v>
      </c>
      <c r="D10011" s="95"/>
      <c r="E10011" s="96"/>
      <c r="F10011" s="97"/>
      <c r="G10011" s="267"/>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8">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8">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8">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8">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8">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8">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8">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8">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8">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8">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8">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8">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8">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8">
        <f t="shared" si="3005"/>
        <v>0</v>
      </c>
    </row>
    <row r="10026" spans="1:7" ht="24" customHeight="1" x14ac:dyDescent="0.2">
      <c r="A10026" s="269"/>
      <c r="D10026" s="88"/>
      <c r="E10026" s="89"/>
      <c r="F10026" s="255" t="s">
        <v>30</v>
      </c>
      <c r="G10026" s="270">
        <f>SUBTOTAL(9,G10012:G10025)</f>
        <v>0</v>
      </c>
    </row>
    <row r="10027" spans="1:7" ht="24" customHeight="1" x14ac:dyDescent="0.2">
      <c r="A10027" s="269"/>
      <c r="C10027" s="98" t="s">
        <v>604</v>
      </c>
      <c r="D10027" s="88"/>
      <c r="E10027" s="89"/>
      <c r="G10027" s="271"/>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8">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8">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8">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8">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8">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8">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8">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8">
        <f t="shared" si="3010"/>
        <v>0</v>
      </c>
    </row>
    <row r="10036" spans="1:7" ht="24" customHeight="1" x14ac:dyDescent="0.2">
      <c r="A10036" s="269"/>
      <c r="D10036" s="88"/>
      <c r="E10036" s="89"/>
      <c r="F10036" s="255" t="s">
        <v>31</v>
      </c>
      <c r="G10036" s="270">
        <f>SUBTOTAL(9,G10028:G10035)</f>
        <v>0</v>
      </c>
    </row>
    <row r="10037" spans="1:7" ht="24" customHeight="1" x14ac:dyDescent="0.2">
      <c r="A10037" s="269"/>
      <c r="C10037" s="98" t="s">
        <v>605</v>
      </c>
      <c r="D10037" s="88"/>
      <c r="E10037" s="89"/>
      <c r="G10037" s="271"/>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8">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8">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8">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8">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8">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8">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8">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8">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8">
        <f t="shared" si="3015"/>
        <v>0</v>
      </c>
    </row>
    <row r="10047" spans="1:7" ht="24" customHeight="1" x14ac:dyDescent="0.2">
      <c r="A10047" s="272"/>
      <c r="B10047" s="88"/>
      <c r="D10047" s="88"/>
      <c r="E10047" s="89"/>
      <c r="F10047" s="255" t="s">
        <v>32</v>
      </c>
      <c r="G10047" s="270">
        <f>SUBTOTAL(9,G10038:G10046)</f>
        <v>0</v>
      </c>
    </row>
    <row r="10048" spans="1:7" ht="24" customHeight="1" x14ac:dyDescent="0.2">
      <c r="A10048" s="273"/>
      <c r="B10048" s="88"/>
      <c r="D10048" s="88"/>
      <c r="E10048" s="89"/>
      <c r="G10048" s="271"/>
    </row>
    <row r="10049" spans="1:123" ht="24" customHeight="1" x14ac:dyDescent="0.2">
      <c r="A10049" s="274" t="str">
        <f>B10007</f>
        <v>17.1.1.3</v>
      </c>
      <c r="B10049" s="275" t="str">
        <f>C10007</f>
        <v>Caño PEAD 3 1/2"</v>
      </c>
      <c r="C10049" s="95"/>
      <c r="D10049" s="95" t="s">
        <v>33</v>
      </c>
      <c r="E10049" s="96"/>
      <c r="F10049" s="277" t="s">
        <v>34</v>
      </c>
      <c r="G10049" s="276">
        <f>SUBTOTAL(9,G10012:G10048)</f>
        <v>0</v>
      </c>
    </row>
    <row r="10051" spans="1:123" ht="24" customHeight="1" x14ac:dyDescent="0.2">
      <c r="A10051" s="256" t="s">
        <v>36</v>
      </c>
      <c r="B10051" s="257"/>
      <c r="C10051" s="257"/>
      <c r="D10051" s="257"/>
      <c r="E10051" s="257"/>
      <c r="F10051" s="257"/>
      <c r="G10051" s="258"/>
    </row>
    <row r="10052" spans="1:123" ht="24" customHeight="1" x14ac:dyDescent="0.2">
      <c r="A10052" s="259" t="s">
        <v>601</v>
      </c>
      <c r="B10052" s="84" t="str">
        <f>Comitente</f>
        <v>SUBSECRETARIA DE ARQUITECTURA</v>
      </c>
      <c r="C10052" s="80"/>
      <c r="D10052" s="85"/>
      <c r="E10052" s="85"/>
      <c r="F10052" s="86"/>
      <c r="G10052" s="260"/>
    </row>
    <row r="10053" spans="1:123" ht="24" customHeight="1" x14ac:dyDescent="0.2">
      <c r="A10053" s="259" t="s">
        <v>602</v>
      </c>
      <c r="B10053" s="84">
        <f>Contratista</f>
        <v>0</v>
      </c>
      <c r="C10053" s="81"/>
      <c r="D10053" s="81"/>
      <c r="E10053" s="81"/>
      <c r="F10053" s="87"/>
      <c r="G10053" s="261"/>
    </row>
    <row r="10054" spans="1:123" ht="24" customHeight="1" x14ac:dyDescent="0.2">
      <c r="A10054" s="259" t="s">
        <v>23</v>
      </c>
      <c r="B10054" s="84" t="str">
        <f>Obra</f>
        <v>Creacion Primaria Bº Cruce de los Andes</v>
      </c>
      <c r="C10054" s="81"/>
      <c r="D10054" s="81"/>
      <c r="E10054" s="81"/>
      <c r="F10054" s="87" t="s">
        <v>37</v>
      </c>
      <c r="G10054" s="262">
        <f>Fecha_Base</f>
        <v>0</v>
      </c>
    </row>
    <row r="10055" spans="1:123" ht="24" customHeight="1" x14ac:dyDescent="0.2">
      <c r="A10055" s="263" t="s">
        <v>600</v>
      </c>
      <c r="B10055" s="82" t="str">
        <f>Ubicación</f>
        <v>Pocito</v>
      </c>
      <c r="C10055" s="82"/>
      <c r="D10055" s="88"/>
      <c r="E10055" s="89"/>
      <c r="G10055" s="264"/>
    </row>
    <row r="10056" spans="1:123" ht="24" customHeight="1" x14ac:dyDescent="0.2">
      <c r="A10056" s="263" t="s">
        <v>38</v>
      </c>
      <c r="B10056" s="91">
        <f>IFERROR(VALUE(LEFT(B10057,FIND(".",B10057)-1)),"")</f>
        <v>17</v>
      </c>
      <c r="C10056" s="83" t="str">
        <f>IFERROR(VLOOKUP(B10056,Tabla_CyP,2,FALSE),"")</f>
        <v xml:space="preserve"> INSTALACIÓN DE SEGURIDAD</v>
      </c>
      <c r="E10056" s="89"/>
      <c r="G10056" s="264"/>
    </row>
    <row r="10057" spans="1:123" ht="24" customHeight="1" x14ac:dyDescent="0.2">
      <c r="A10057" s="263" t="s">
        <v>24</v>
      </c>
      <c r="B10057" s="92" t="str">
        <f>IFERROR(VLOOKUP(COUNTIF($A$1:A10057,"ANALISIS DE PRECIOS"),Tabla_NumeroItem,2,FALSE),"")</f>
        <v>17.1.1.4</v>
      </c>
      <c r="C10057" s="83" t="str">
        <f>IFERROR(VLOOKUP(B10057,Tabla_CyP,2,FALSE),"")</f>
        <v>Caño PEAD 5"</v>
      </c>
      <c r="D10057" s="88"/>
      <c r="E10057" s="89"/>
      <c r="F10057" s="87" t="s">
        <v>25</v>
      </c>
      <c r="G10057" s="265" t="str">
        <f>IFERROR(VLOOKUP(B10057,Tabla_CyP,4,FALSE),"")</f>
        <v>ml</v>
      </c>
    </row>
    <row r="10058" spans="1:123" ht="24" customHeight="1" x14ac:dyDescent="0.2">
      <c r="A10058" s="263"/>
      <c r="B10058" s="82"/>
      <c r="D10058" s="88"/>
      <c r="E10058" s="89"/>
      <c r="G10058" s="264"/>
    </row>
    <row r="10059" spans="1:123" ht="24" customHeight="1" x14ac:dyDescent="0.2">
      <c r="A10059" s="450" t="s">
        <v>506</v>
      </c>
      <c r="B10059" s="451"/>
      <c r="C10059" s="448" t="s">
        <v>0</v>
      </c>
      <c r="D10059" s="448" t="s">
        <v>26</v>
      </c>
      <c r="E10059" s="446" t="s">
        <v>27</v>
      </c>
      <c r="F10059" s="444" t="s">
        <v>28</v>
      </c>
      <c r="G10059" s="444" t="s">
        <v>29</v>
      </c>
    </row>
    <row r="10060" spans="1:123" s="88" customFormat="1" ht="24" customHeight="1" x14ac:dyDescent="0.2">
      <c r="A10060" s="93" t="s">
        <v>507</v>
      </c>
      <c r="B10060" s="93" t="s">
        <v>508</v>
      </c>
      <c r="C10060" s="449"/>
      <c r="D10060" s="449"/>
      <c r="E10060" s="447"/>
      <c r="F10060" s="445"/>
      <c r="G10060" s="445"/>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6"/>
      <c r="B10061" s="94"/>
      <c r="C10061" s="132" t="s">
        <v>603</v>
      </c>
      <c r="D10061" s="95"/>
      <c r="E10061" s="96"/>
      <c r="F10061" s="97"/>
      <c r="G10061" s="267"/>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8">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8">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8">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8">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8">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8">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8">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8">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8">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8">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8">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8">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8">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8">
        <f t="shared" si="3020"/>
        <v>0</v>
      </c>
    </row>
    <row r="10076" spans="1:7" ht="24" customHeight="1" x14ac:dyDescent="0.2">
      <c r="A10076" s="269"/>
      <c r="D10076" s="88"/>
      <c r="E10076" s="89"/>
      <c r="F10076" s="255" t="s">
        <v>30</v>
      </c>
      <c r="G10076" s="270">
        <f>SUBTOTAL(9,G10062:G10075)</f>
        <v>0</v>
      </c>
    </row>
    <row r="10077" spans="1:7" ht="24" customHeight="1" x14ac:dyDescent="0.2">
      <c r="A10077" s="269"/>
      <c r="C10077" s="98" t="s">
        <v>604</v>
      </c>
      <c r="D10077" s="88"/>
      <c r="E10077" s="89"/>
      <c r="G10077" s="271"/>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8">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8">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8">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8">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8">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8">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8">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8">
        <f t="shared" si="3025"/>
        <v>0</v>
      </c>
    </row>
    <row r="10086" spans="1:7" ht="24" customHeight="1" x14ac:dyDescent="0.2">
      <c r="A10086" s="269"/>
      <c r="D10086" s="88"/>
      <c r="E10086" s="89"/>
      <c r="F10086" s="255" t="s">
        <v>31</v>
      </c>
      <c r="G10086" s="270">
        <f>SUBTOTAL(9,G10078:G10085)</f>
        <v>0</v>
      </c>
    </row>
    <row r="10087" spans="1:7" ht="24" customHeight="1" x14ac:dyDescent="0.2">
      <c r="A10087" s="269"/>
      <c r="C10087" s="98" t="s">
        <v>605</v>
      </c>
      <c r="D10087" s="88"/>
      <c r="E10087" s="89"/>
      <c r="G10087" s="271"/>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8">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8">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8">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8">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8">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8">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8">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8">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8">
        <f t="shared" si="3030"/>
        <v>0</v>
      </c>
    </row>
    <row r="10097" spans="1:123" ht="24" customHeight="1" x14ac:dyDescent="0.2">
      <c r="A10097" s="272"/>
      <c r="B10097" s="88"/>
      <c r="D10097" s="88"/>
      <c r="E10097" s="89"/>
      <c r="F10097" s="255" t="s">
        <v>32</v>
      </c>
      <c r="G10097" s="270">
        <f>SUBTOTAL(9,G10088:G10096)</f>
        <v>0</v>
      </c>
    </row>
    <row r="10098" spans="1:123" ht="24" customHeight="1" x14ac:dyDescent="0.2">
      <c r="A10098" s="273"/>
      <c r="B10098" s="88"/>
      <c r="D10098" s="88"/>
      <c r="E10098" s="89"/>
      <c r="G10098" s="271"/>
    </row>
    <row r="10099" spans="1:123" ht="24" customHeight="1" x14ac:dyDescent="0.2">
      <c r="A10099" s="274" t="str">
        <f>B10057</f>
        <v>17.1.1.4</v>
      </c>
      <c r="B10099" s="275" t="str">
        <f>C10057</f>
        <v>Caño PEAD 5"</v>
      </c>
      <c r="C10099" s="95"/>
      <c r="D10099" s="95" t="s">
        <v>33</v>
      </c>
      <c r="E10099" s="96"/>
      <c r="F10099" s="277" t="s">
        <v>34</v>
      </c>
      <c r="G10099" s="276">
        <f>SUBTOTAL(9,G10062:G10098)</f>
        <v>0</v>
      </c>
    </row>
    <row r="10101" spans="1:123" ht="24" customHeight="1" x14ac:dyDescent="0.2">
      <c r="A10101" s="256" t="s">
        <v>36</v>
      </c>
      <c r="B10101" s="257"/>
      <c r="C10101" s="257"/>
      <c r="D10101" s="257"/>
      <c r="E10101" s="257"/>
      <c r="F10101" s="257"/>
      <c r="G10101" s="258"/>
    </row>
    <row r="10102" spans="1:123" ht="24" customHeight="1" x14ac:dyDescent="0.2">
      <c r="A10102" s="259" t="s">
        <v>601</v>
      </c>
      <c r="B10102" s="84" t="str">
        <f>Comitente</f>
        <v>SUBSECRETARIA DE ARQUITECTURA</v>
      </c>
      <c r="C10102" s="80"/>
      <c r="D10102" s="85"/>
      <c r="E10102" s="85"/>
      <c r="F10102" s="86"/>
      <c r="G10102" s="260"/>
    </row>
    <row r="10103" spans="1:123" ht="24" customHeight="1" x14ac:dyDescent="0.2">
      <c r="A10103" s="259" t="s">
        <v>602</v>
      </c>
      <c r="B10103" s="84">
        <f>Contratista</f>
        <v>0</v>
      </c>
      <c r="C10103" s="81"/>
      <c r="D10103" s="81"/>
      <c r="E10103" s="81"/>
      <c r="F10103" s="87"/>
      <c r="G10103" s="261"/>
    </row>
    <row r="10104" spans="1:123" ht="24" customHeight="1" x14ac:dyDescent="0.2">
      <c r="A10104" s="259" t="s">
        <v>23</v>
      </c>
      <c r="B10104" s="84" t="str">
        <f>Obra</f>
        <v>Creacion Primaria Bº Cruce de los Andes</v>
      </c>
      <c r="C10104" s="81"/>
      <c r="D10104" s="81"/>
      <c r="E10104" s="81"/>
      <c r="F10104" s="87" t="s">
        <v>37</v>
      </c>
      <c r="G10104" s="262">
        <f>Fecha_Base</f>
        <v>0</v>
      </c>
    </row>
    <row r="10105" spans="1:123" ht="24" customHeight="1" x14ac:dyDescent="0.2">
      <c r="A10105" s="263" t="s">
        <v>600</v>
      </c>
      <c r="B10105" s="82" t="str">
        <f>Ubicación</f>
        <v>Pocito</v>
      </c>
      <c r="C10105" s="82"/>
      <c r="D10105" s="88"/>
      <c r="E10105" s="89"/>
      <c r="G10105" s="264"/>
    </row>
    <row r="10106" spans="1:123" ht="24" customHeight="1" x14ac:dyDescent="0.2">
      <c r="A10106" s="263" t="s">
        <v>38</v>
      </c>
      <c r="B10106" s="91">
        <f>IFERROR(VALUE(LEFT(B10107,FIND(".",B10107)-1)),"")</f>
        <v>17</v>
      </c>
      <c r="C10106" s="83" t="str">
        <f>IFERROR(VLOOKUP(B10106,Tabla_CyP,2,FALSE),"")</f>
        <v xml:space="preserve"> INSTALACIÓN DE SEGURIDAD</v>
      </c>
      <c r="E10106" s="89"/>
      <c r="G10106" s="264"/>
    </row>
    <row r="10107" spans="1:123" ht="24" customHeight="1" x14ac:dyDescent="0.2">
      <c r="A10107" s="263" t="s">
        <v>24</v>
      </c>
      <c r="B10107" s="92" t="str">
        <f>IFERROR(VLOOKUP(COUNTIF($A$1:A10107,"ANALISIS DE PRECIOS"),Tabla_NumeroItem,2,FALSE),"")</f>
        <v>17.1.2.1</v>
      </c>
      <c r="C10107" s="83" t="str">
        <f>IFERROR(VLOOKUP(B10107,Tabla_CyP,2,FALSE),"")</f>
        <v>Toma de Incendio para Bomberos en Vereda</v>
      </c>
      <c r="D10107" s="88"/>
      <c r="E10107" s="89"/>
      <c r="F10107" s="87" t="s">
        <v>25</v>
      </c>
      <c r="G10107" s="265" t="str">
        <f>IFERROR(VLOOKUP(B10107,Tabla_CyP,4,FALSE),"")</f>
        <v>Un.</v>
      </c>
    </row>
    <row r="10108" spans="1:123" ht="24" customHeight="1" x14ac:dyDescent="0.2">
      <c r="A10108" s="263"/>
      <c r="B10108" s="82"/>
      <c r="D10108" s="88"/>
      <c r="E10108" s="89"/>
      <c r="G10108" s="264"/>
    </row>
    <row r="10109" spans="1:123" ht="24" customHeight="1" x14ac:dyDescent="0.2">
      <c r="A10109" s="450" t="s">
        <v>506</v>
      </c>
      <c r="B10109" s="451"/>
      <c r="C10109" s="448" t="s">
        <v>0</v>
      </c>
      <c r="D10109" s="448" t="s">
        <v>26</v>
      </c>
      <c r="E10109" s="446" t="s">
        <v>27</v>
      </c>
      <c r="F10109" s="444" t="s">
        <v>28</v>
      </c>
      <c r="G10109" s="444" t="s">
        <v>29</v>
      </c>
    </row>
    <row r="10110" spans="1:123" s="88" customFormat="1" ht="24" customHeight="1" x14ac:dyDescent="0.2">
      <c r="A10110" s="93" t="s">
        <v>507</v>
      </c>
      <c r="B10110" s="93" t="s">
        <v>508</v>
      </c>
      <c r="C10110" s="449"/>
      <c r="D10110" s="449"/>
      <c r="E10110" s="447"/>
      <c r="F10110" s="445"/>
      <c r="G10110" s="445"/>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6"/>
      <c r="B10111" s="94"/>
      <c r="C10111" s="132" t="s">
        <v>603</v>
      </c>
      <c r="D10111" s="95"/>
      <c r="E10111" s="96"/>
      <c r="F10111" s="97"/>
      <c r="G10111" s="267"/>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8">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8">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8">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8">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8">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8">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8">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8">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8">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8">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8">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8">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8">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8">
        <f t="shared" si="3035"/>
        <v>0</v>
      </c>
    </row>
    <row r="10126" spans="1:7" ht="24" customHeight="1" x14ac:dyDescent="0.2">
      <c r="A10126" s="269"/>
      <c r="D10126" s="88"/>
      <c r="E10126" s="89"/>
      <c r="F10126" s="255" t="s">
        <v>30</v>
      </c>
      <c r="G10126" s="270">
        <f>SUBTOTAL(9,G10112:G10125)</f>
        <v>0</v>
      </c>
    </row>
    <row r="10127" spans="1:7" ht="24" customHeight="1" x14ac:dyDescent="0.2">
      <c r="A10127" s="269"/>
      <c r="C10127" s="98" t="s">
        <v>604</v>
      </c>
      <c r="D10127" s="88"/>
      <c r="E10127" s="89"/>
      <c r="G10127" s="271"/>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8">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8">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8">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8">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8">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8">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8">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8">
        <f t="shared" si="3040"/>
        <v>0</v>
      </c>
    </row>
    <row r="10136" spans="1:7" ht="24" customHeight="1" x14ac:dyDescent="0.2">
      <c r="A10136" s="269"/>
      <c r="D10136" s="88"/>
      <c r="E10136" s="89"/>
      <c r="F10136" s="255" t="s">
        <v>31</v>
      </c>
      <c r="G10136" s="270">
        <f>SUBTOTAL(9,G10128:G10135)</f>
        <v>0</v>
      </c>
    </row>
    <row r="10137" spans="1:7" ht="24" customHeight="1" x14ac:dyDescent="0.2">
      <c r="A10137" s="269"/>
      <c r="C10137" s="98" t="s">
        <v>605</v>
      </c>
      <c r="D10137" s="88"/>
      <c r="E10137" s="89"/>
      <c r="G10137" s="271"/>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8">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8">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8">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8">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8">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8">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8">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8">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8">
        <f t="shared" si="3045"/>
        <v>0</v>
      </c>
    </row>
    <row r="10147" spans="1:123" ht="24" customHeight="1" x14ac:dyDescent="0.2">
      <c r="A10147" s="272"/>
      <c r="B10147" s="88"/>
      <c r="D10147" s="88"/>
      <c r="E10147" s="89"/>
      <c r="F10147" s="255" t="s">
        <v>32</v>
      </c>
      <c r="G10147" s="270">
        <f>SUBTOTAL(9,G10138:G10146)</f>
        <v>0</v>
      </c>
    </row>
    <row r="10148" spans="1:123" ht="24" customHeight="1" x14ac:dyDescent="0.2">
      <c r="A10148" s="273"/>
      <c r="B10148" s="88"/>
      <c r="D10148" s="88"/>
      <c r="E10148" s="89"/>
      <c r="G10148" s="271"/>
    </row>
    <row r="10149" spans="1:123" ht="24" customHeight="1" x14ac:dyDescent="0.2">
      <c r="A10149" s="274" t="str">
        <f>B10107</f>
        <v>17.1.2.1</v>
      </c>
      <c r="B10149" s="275" t="str">
        <f>C10107</f>
        <v>Toma de Incendio para Bomberos en Vereda</v>
      </c>
      <c r="C10149" s="95"/>
      <c r="D10149" s="95" t="s">
        <v>33</v>
      </c>
      <c r="E10149" s="96"/>
      <c r="F10149" s="277" t="s">
        <v>34</v>
      </c>
      <c r="G10149" s="276">
        <f>SUBTOTAL(9,G10112:G10148)</f>
        <v>0</v>
      </c>
    </row>
    <row r="10151" spans="1:123" ht="24" customHeight="1" x14ac:dyDescent="0.2">
      <c r="A10151" s="256" t="s">
        <v>36</v>
      </c>
      <c r="B10151" s="257"/>
      <c r="C10151" s="257"/>
      <c r="D10151" s="257"/>
      <c r="E10151" s="257"/>
      <c r="F10151" s="257"/>
      <c r="G10151" s="258"/>
    </row>
    <row r="10152" spans="1:123" ht="24" customHeight="1" x14ac:dyDescent="0.2">
      <c r="A10152" s="259" t="s">
        <v>601</v>
      </c>
      <c r="B10152" s="84" t="str">
        <f>Comitente</f>
        <v>SUBSECRETARIA DE ARQUITECTURA</v>
      </c>
      <c r="C10152" s="80"/>
      <c r="D10152" s="85"/>
      <c r="E10152" s="85"/>
      <c r="F10152" s="86"/>
      <c r="G10152" s="260"/>
    </row>
    <row r="10153" spans="1:123" ht="24" customHeight="1" x14ac:dyDescent="0.2">
      <c r="A10153" s="259" t="s">
        <v>602</v>
      </c>
      <c r="B10153" s="84">
        <f>Contratista</f>
        <v>0</v>
      </c>
      <c r="C10153" s="81"/>
      <c r="D10153" s="81"/>
      <c r="E10153" s="81"/>
      <c r="F10153" s="87"/>
      <c r="G10153" s="261"/>
    </row>
    <row r="10154" spans="1:123" ht="24" customHeight="1" x14ac:dyDescent="0.2">
      <c r="A10154" s="259" t="s">
        <v>23</v>
      </c>
      <c r="B10154" s="84" t="str">
        <f>Obra</f>
        <v>Creacion Primaria Bº Cruce de los Andes</v>
      </c>
      <c r="C10154" s="81"/>
      <c r="D10154" s="81"/>
      <c r="E10154" s="81"/>
      <c r="F10154" s="87" t="s">
        <v>37</v>
      </c>
      <c r="G10154" s="262">
        <f>Fecha_Base</f>
        <v>0</v>
      </c>
    </row>
    <row r="10155" spans="1:123" ht="24" customHeight="1" x14ac:dyDescent="0.2">
      <c r="A10155" s="263" t="s">
        <v>600</v>
      </c>
      <c r="B10155" s="82" t="str">
        <f>Ubicación</f>
        <v>Pocito</v>
      </c>
      <c r="C10155" s="82"/>
      <c r="D10155" s="88"/>
      <c r="E10155" s="89"/>
      <c r="G10155" s="264"/>
    </row>
    <row r="10156" spans="1:123" ht="24" customHeight="1" x14ac:dyDescent="0.2">
      <c r="A10156" s="263" t="s">
        <v>38</v>
      </c>
      <c r="B10156" s="91">
        <f>IFERROR(VALUE(LEFT(B10157,FIND(".",B10157)-1)),"")</f>
        <v>17</v>
      </c>
      <c r="C10156" s="83" t="str">
        <f>IFERROR(VLOOKUP(B10156,Tabla_CyP,2,FALSE),"")</f>
        <v xml:space="preserve"> INSTALACIÓN DE SEGURIDAD</v>
      </c>
      <c r="E10156" s="89"/>
      <c r="G10156" s="264"/>
    </row>
    <row r="10157" spans="1:123" ht="24" customHeight="1" x14ac:dyDescent="0.2">
      <c r="A10157" s="263" t="s">
        <v>24</v>
      </c>
      <c r="B10157" s="92" t="str">
        <f>IFERROR(VLOOKUP(COUNTIF($A$1:A10157,"ANALISIS DE PRECIOS"),Tabla_NumeroItem,2,FALSE),"")</f>
        <v>17.1.2.2</v>
      </c>
      <c r="C10157" s="83" t="str">
        <f>IFERROR(VLOOKUP(B10157,Tabla_CyP,2,FALSE),"")</f>
        <v>Gabinete Antivàndalo para Hidrantes Completo Manguera 45mm largo 25mtrs</v>
      </c>
      <c r="D10157" s="88"/>
      <c r="E10157" s="89"/>
      <c r="F10157" s="87" t="s">
        <v>25</v>
      </c>
      <c r="G10157" s="265" t="str">
        <f>IFERROR(VLOOKUP(B10157,Tabla_CyP,4,FALSE),"")</f>
        <v>Un.</v>
      </c>
    </row>
    <row r="10158" spans="1:123" ht="24" customHeight="1" x14ac:dyDescent="0.2">
      <c r="A10158" s="263"/>
      <c r="B10158" s="82"/>
      <c r="D10158" s="88"/>
      <c r="E10158" s="89"/>
      <c r="G10158" s="264"/>
    </row>
    <row r="10159" spans="1:123" ht="24" customHeight="1" x14ac:dyDescent="0.2">
      <c r="A10159" s="450" t="s">
        <v>506</v>
      </c>
      <c r="B10159" s="451"/>
      <c r="C10159" s="448" t="s">
        <v>0</v>
      </c>
      <c r="D10159" s="448" t="s">
        <v>26</v>
      </c>
      <c r="E10159" s="446" t="s">
        <v>27</v>
      </c>
      <c r="F10159" s="444" t="s">
        <v>28</v>
      </c>
      <c r="G10159" s="444" t="s">
        <v>29</v>
      </c>
    </row>
    <row r="10160" spans="1:123" s="88" customFormat="1" ht="24" customHeight="1" x14ac:dyDescent="0.2">
      <c r="A10160" s="93" t="s">
        <v>507</v>
      </c>
      <c r="B10160" s="93" t="s">
        <v>508</v>
      </c>
      <c r="C10160" s="449"/>
      <c r="D10160" s="449"/>
      <c r="E10160" s="447"/>
      <c r="F10160" s="445"/>
      <c r="G10160" s="445"/>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6"/>
      <c r="B10161" s="94"/>
      <c r="C10161" s="132" t="s">
        <v>603</v>
      </c>
      <c r="D10161" s="95"/>
      <c r="E10161" s="96"/>
      <c r="F10161" s="97"/>
      <c r="G10161" s="267"/>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8">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8">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8">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8">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8">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8">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8">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8">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8">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8">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8">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8">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8">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8">
        <f t="shared" si="3050"/>
        <v>0</v>
      </c>
    </row>
    <row r="10176" spans="1:7" ht="24" customHeight="1" x14ac:dyDescent="0.2">
      <c r="A10176" s="269"/>
      <c r="D10176" s="88"/>
      <c r="E10176" s="89"/>
      <c r="F10176" s="255" t="s">
        <v>30</v>
      </c>
      <c r="G10176" s="270">
        <f>SUBTOTAL(9,G10162:G10175)</f>
        <v>0</v>
      </c>
    </row>
    <row r="10177" spans="1:7" ht="24" customHeight="1" x14ac:dyDescent="0.2">
      <c r="A10177" s="269"/>
      <c r="C10177" s="98" t="s">
        <v>604</v>
      </c>
      <c r="D10177" s="88"/>
      <c r="E10177" s="89"/>
      <c r="G10177" s="271"/>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8">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8">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8">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8">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8">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8">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8">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8">
        <f t="shared" si="3055"/>
        <v>0</v>
      </c>
    </row>
    <row r="10186" spans="1:7" ht="24" customHeight="1" x14ac:dyDescent="0.2">
      <c r="A10186" s="269"/>
      <c r="D10186" s="88"/>
      <c r="E10186" s="89"/>
      <c r="F10186" s="255" t="s">
        <v>31</v>
      </c>
      <c r="G10186" s="270">
        <f>SUBTOTAL(9,G10178:G10185)</f>
        <v>0</v>
      </c>
    </row>
    <row r="10187" spans="1:7" ht="24" customHeight="1" x14ac:dyDescent="0.2">
      <c r="A10187" s="269"/>
      <c r="C10187" s="98" t="s">
        <v>605</v>
      </c>
      <c r="D10187" s="88"/>
      <c r="E10187" s="89"/>
      <c r="G10187" s="271"/>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8">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8">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8">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8">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8">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8">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8">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8">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8">
        <f t="shared" si="3060"/>
        <v>0</v>
      </c>
    </row>
    <row r="10197" spans="1:7" ht="24" customHeight="1" x14ac:dyDescent="0.2">
      <c r="A10197" s="272"/>
      <c r="B10197" s="88"/>
      <c r="D10197" s="88"/>
      <c r="E10197" s="89"/>
      <c r="F10197" s="255" t="s">
        <v>32</v>
      </c>
      <c r="G10197" s="270">
        <f>SUBTOTAL(9,G10188:G10196)</f>
        <v>0</v>
      </c>
    </row>
    <row r="10198" spans="1:7" ht="24" customHeight="1" x14ac:dyDescent="0.2">
      <c r="A10198" s="273"/>
      <c r="B10198" s="88"/>
      <c r="D10198" s="88"/>
      <c r="E10198" s="89"/>
      <c r="G10198" s="271"/>
    </row>
    <row r="10199" spans="1:7" ht="24" customHeight="1" x14ac:dyDescent="0.2">
      <c r="A10199" s="274" t="str">
        <f>B10157</f>
        <v>17.1.2.2</v>
      </c>
      <c r="B10199" s="275" t="str">
        <f>C10157</f>
        <v>Gabinete Antivàndalo para Hidrantes Completo Manguera 45mm largo 25mtrs</v>
      </c>
      <c r="C10199" s="95"/>
      <c r="D10199" s="95" t="s">
        <v>33</v>
      </c>
      <c r="E10199" s="96"/>
      <c r="F10199" s="277" t="s">
        <v>34</v>
      </c>
      <c r="G10199" s="276">
        <f>SUBTOTAL(9,G10162:G10198)</f>
        <v>0</v>
      </c>
    </row>
    <row r="10201" spans="1:7" ht="24" customHeight="1" x14ac:dyDescent="0.2">
      <c r="A10201" s="256" t="s">
        <v>36</v>
      </c>
      <c r="B10201" s="257"/>
      <c r="C10201" s="257"/>
      <c r="D10201" s="257"/>
      <c r="E10201" s="257"/>
      <c r="F10201" s="257"/>
      <c r="G10201" s="258"/>
    </row>
    <row r="10202" spans="1:7" ht="24" customHeight="1" x14ac:dyDescent="0.2">
      <c r="A10202" s="259" t="s">
        <v>601</v>
      </c>
      <c r="B10202" s="84" t="str">
        <f>Comitente</f>
        <v>SUBSECRETARIA DE ARQUITECTURA</v>
      </c>
      <c r="C10202" s="80"/>
      <c r="D10202" s="85"/>
      <c r="E10202" s="85"/>
      <c r="F10202" s="86"/>
      <c r="G10202" s="260"/>
    </row>
    <row r="10203" spans="1:7" ht="24" customHeight="1" x14ac:dyDescent="0.2">
      <c r="A10203" s="259" t="s">
        <v>602</v>
      </c>
      <c r="B10203" s="84">
        <f>Contratista</f>
        <v>0</v>
      </c>
      <c r="C10203" s="81"/>
      <c r="D10203" s="81"/>
      <c r="E10203" s="81"/>
      <c r="F10203" s="87"/>
      <c r="G10203" s="261"/>
    </row>
    <row r="10204" spans="1:7" ht="24" customHeight="1" x14ac:dyDescent="0.2">
      <c r="A10204" s="259" t="s">
        <v>23</v>
      </c>
      <c r="B10204" s="84" t="str">
        <f>Obra</f>
        <v>Creacion Primaria Bº Cruce de los Andes</v>
      </c>
      <c r="C10204" s="81"/>
      <c r="D10204" s="81"/>
      <c r="E10204" s="81"/>
      <c r="F10204" s="87" t="s">
        <v>37</v>
      </c>
      <c r="G10204" s="262">
        <f>Fecha_Base</f>
        <v>0</v>
      </c>
    </row>
    <row r="10205" spans="1:7" ht="24" customHeight="1" x14ac:dyDescent="0.2">
      <c r="A10205" s="263" t="s">
        <v>600</v>
      </c>
      <c r="B10205" s="82" t="str">
        <f>Ubicación</f>
        <v>Pocito</v>
      </c>
      <c r="C10205" s="82"/>
      <c r="D10205" s="88"/>
      <c r="E10205" s="89"/>
      <c r="G10205" s="264"/>
    </row>
    <row r="10206" spans="1:7" ht="24" customHeight="1" x14ac:dyDescent="0.2">
      <c r="A10206" s="263" t="s">
        <v>38</v>
      </c>
      <c r="B10206" s="91">
        <f>IFERROR(VALUE(LEFT(B10207,FIND(".",B10207)-1)),"")</f>
        <v>17</v>
      </c>
      <c r="C10206" s="83" t="str">
        <f>IFERROR(VLOOKUP(B10206,Tabla_CyP,2,FALSE),"")</f>
        <v xml:space="preserve"> INSTALACIÓN DE SEGURIDAD</v>
      </c>
      <c r="E10206" s="89"/>
      <c r="G10206" s="264"/>
    </row>
    <row r="10207" spans="1:7" ht="24" customHeight="1" x14ac:dyDescent="0.2">
      <c r="A10207" s="263" t="s">
        <v>24</v>
      </c>
      <c r="B10207" s="92" t="str">
        <f>IFERROR(VLOOKUP(COUNTIF($A$1:A10207,"ANALISIS DE PRECIOS"),Tabla_NumeroItem,2,FALSE),"")</f>
        <v>17.1.3.1</v>
      </c>
      <c r="C10207" s="83" t="str">
        <f>IFERROR(VLOOKUP(B10207,Tabla_CyP,2,FALSE),"")</f>
        <v>Matafuegos CO2 de 5 kg</v>
      </c>
      <c r="D10207" s="88"/>
      <c r="E10207" s="89"/>
      <c r="F10207" s="87" t="s">
        <v>25</v>
      </c>
      <c r="G10207" s="265" t="str">
        <f>IFERROR(VLOOKUP(B10207,Tabla_CyP,4,FALSE),"")</f>
        <v>Un.</v>
      </c>
    </row>
    <row r="10208" spans="1:7" ht="24" customHeight="1" x14ac:dyDescent="0.2">
      <c r="A10208" s="263"/>
      <c r="B10208" s="82"/>
      <c r="D10208" s="88"/>
      <c r="E10208" s="89"/>
      <c r="G10208" s="264"/>
    </row>
    <row r="10209" spans="1:123" ht="24" customHeight="1" x14ac:dyDescent="0.2">
      <c r="A10209" s="450" t="s">
        <v>506</v>
      </c>
      <c r="B10209" s="451"/>
      <c r="C10209" s="448" t="s">
        <v>0</v>
      </c>
      <c r="D10209" s="448" t="s">
        <v>26</v>
      </c>
      <c r="E10209" s="446" t="s">
        <v>27</v>
      </c>
      <c r="F10209" s="444" t="s">
        <v>28</v>
      </c>
      <c r="G10209" s="444" t="s">
        <v>29</v>
      </c>
    </row>
    <row r="10210" spans="1:123" s="88" customFormat="1" ht="24" customHeight="1" x14ac:dyDescent="0.2">
      <c r="A10210" s="93" t="s">
        <v>507</v>
      </c>
      <c r="B10210" s="93" t="s">
        <v>508</v>
      </c>
      <c r="C10210" s="449"/>
      <c r="D10210" s="449"/>
      <c r="E10210" s="447"/>
      <c r="F10210" s="445"/>
      <c r="G10210" s="445"/>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6"/>
      <c r="B10211" s="94"/>
      <c r="C10211" s="132" t="s">
        <v>603</v>
      </c>
      <c r="D10211" s="95"/>
      <c r="E10211" s="96"/>
      <c r="F10211" s="97"/>
      <c r="G10211" s="267"/>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8">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8">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8">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8">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8">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8">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8">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8">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8">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8">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8">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8">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8">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8">
        <f t="shared" si="3065"/>
        <v>0</v>
      </c>
    </row>
    <row r="10226" spans="1:7" ht="24" customHeight="1" x14ac:dyDescent="0.2">
      <c r="A10226" s="269"/>
      <c r="D10226" s="88"/>
      <c r="E10226" s="89"/>
      <c r="F10226" s="255" t="s">
        <v>30</v>
      </c>
      <c r="G10226" s="270">
        <f>SUBTOTAL(9,G10212:G10225)</f>
        <v>0</v>
      </c>
    </row>
    <row r="10227" spans="1:7" ht="24" customHeight="1" x14ac:dyDescent="0.2">
      <c r="A10227" s="269"/>
      <c r="C10227" s="98" t="s">
        <v>604</v>
      </c>
      <c r="D10227" s="88"/>
      <c r="E10227" s="89"/>
      <c r="G10227" s="271"/>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8">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8">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8">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8">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8">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8">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8">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8">
        <f t="shared" si="3070"/>
        <v>0</v>
      </c>
    </row>
    <row r="10236" spans="1:7" ht="24" customHeight="1" x14ac:dyDescent="0.2">
      <c r="A10236" s="269"/>
      <c r="D10236" s="88"/>
      <c r="E10236" s="89"/>
      <c r="F10236" s="255" t="s">
        <v>31</v>
      </c>
      <c r="G10236" s="270">
        <f>SUBTOTAL(9,G10228:G10235)</f>
        <v>0</v>
      </c>
    </row>
    <row r="10237" spans="1:7" ht="24" customHeight="1" x14ac:dyDescent="0.2">
      <c r="A10237" s="269"/>
      <c r="C10237" s="98" t="s">
        <v>605</v>
      </c>
      <c r="D10237" s="88"/>
      <c r="E10237" s="89"/>
      <c r="G10237" s="271"/>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8">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8">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8">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8">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8">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8">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8">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8">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8">
        <f t="shared" si="3075"/>
        <v>0</v>
      </c>
    </row>
    <row r="10247" spans="1:7" ht="24" customHeight="1" x14ac:dyDescent="0.2">
      <c r="A10247" s="272"/>
      <c r="B10247" s="88"/>
      <c r="D10247" s="88"/>
      <c r="E10247" s="89"/>
      <c r="F10247" s="255" t="s">
        <v>32</v>
      </c>
      <c r="G10247" s="270">
        <f>SUBTOTAL(9,G10238:G10246)</f>
        <v>0</v>
      </c>
    </row>
    <row r="10248" spans="1:7" ht="24" customHeight="1" x14ac:dyDescent="0.2">
      <c r="A10248" s="273"/>
      <c r="B10248" s="88"/>
      <c r="D10248" s="88"/>
      <c r="E10248" s="89"/>
      <c r="G10248" s="271"/>
    </row>
    <row r="10249" spans="1:7" ht="24" customHeight="1" x14ac:dyDescent="0.2">
      <c r="A10249" s="274" t="str">
        <f>B10207</f>
        <v>17.1.3.1</v>
      </c>
      <c r="B10249" s="275" t="str">
        <f>C10207</f>
        <v>Matafuegos CO2 de 5 kg</v>
      </c>
      <c r="C10249" s="95"/>
      <c r="D10249" s="95" t="s">
        <v>33</v>
      </c>
      <c r="E10249" s="96"/>
      <c r="F10249" s="277" t="s">
        <v>34</v>
      </c>
      <c r="G10249" s="276">
        <f>SUBTOTAL(9,G10212:G10248)</f>
        <v>0</v>
      </c>
    </row>
    <row r="10251" spans="1:7" ht="24" customHeight="1" x14ac:dyDescent="0.2">
      <c r="A10251" s="256" t="s">
        <v>36</v>
      </c>
      <c r="B10251" s="257"/>
      <c r="C10251" s="257"/>
      <c r="D10251" s="257"/>
      <c r="E10251" s="257"/>
      <c r="F10251" s="257"/>
      <c r="G10251" s="258"/>
    </row>
    <row r="10252" spans="1:7" ht="24" customHeight="1" x14ac:dyDescent="0.2">
      <c r="A10252" s="259" t="s">
        <v>601</v>
      </c>
      <c r="B10252" s="84" t="str">
        <f>Comitente</f>
        <v>SUBSECRETARIA DE ARQUITECTURA</v>
      </c>
      <c r="C10252" s="80"/>
      <c r="D10252" s="85"/>
      <c r="E10252" s="85"/>
      <c r="F10252" s="86"/>
      <c r="G10252" s="260"/>
    </row>
    <row r="10253" spans="1:7" ht="24" customHeight="1" x14ac:dyDescent="0.2">
      <c r="A10253" s="259" t="s">
        <v>602</v>
      </c>
      <c r="B10253" s="84">
        <f>Contratista</f>
        <v>0</v>
      </c>
      <c r="C10253" s="81"/>
      <c r="D10253" s="81"/>
      <c r="E10253" s="81"/>
      <c r="F10253" s="87"/>
      <c r="G10253" s="261"/>
    </row>
    <row r="10254" spans="1:7" ht="24" customHeight="1" x14ac:dyDescent="0.2">
      <c r="A10254" s="259" t="s">
        <v>23</v>
      </c>
      <c r="B10254" s="84" t="str">
        <f>Obra</f>
        <v>Creacion Primaria Bº Cruce de los Andes</v>
      </c>
      <c r="C10254" s="81"/>
      <c r="D10254" s="81"/>
      <c r="E10254" s="81"/>
      <c r="F10254" s="87" t="s">
        <v>37</v>
      </c>
      <c r="G10254" s="262">
        <f>Fecha_Base</f>
        <v>0</v>
      </c>
    </row>
    <row r="10255" spans="1:7" ht="24" customHeight="1" x14ac:dyDescent="0.2">
      <c r="A10255" s="263" t="s">
        <v>600</v>
      </c>
      <c r="B10255" s="82" t="str">
        <f>Ubicación</f>
        <v>Pocito</v>
      </c>
      <c r="C10255" s="82"/>
      <c r="D10255" s="88"/>
      <c r="E10255" s="89"/>
      <c r="G10255" s="264"/>
    </row>
    <row r="10256" spans="1:7" ht="24" customHeight="1" x14ac:dyDescent="0.2">
      <c r="A10256" s="263" t="s">
        <v>38</v>
      </c>
      <c r="B10256" s="91">
        <f>IFERROR(VALUE(LEFT(B10257,FIND(".",B10257)-1)),"")</f>
        <v>17</v>
      </c>
      <c r="C10256" s="83" t="str">
        <f>IFERROR(VLOOKUP(B10256,Tabla_CyP,2,FALSE),"")</f>
        <v xml:space="preserve"> INSTALACIÓN DE SEGURIDAD</v>
      </c>
      <c r="E10256" s="89"/>
      <c r="G10256" s="264"/>
    </row>
    <row r="10257" spans="1:123" ht="24" customHeight="1" x14ac:dyDescent="0.2">
      <c r="A10257" s="263" t="s">
        <v>24</v>
      </c>
      <c r="B10257" s="92" t="str">
        <f>IFERROR(VLOOKUP(COUNTIF($A$1:A10257,"ANALISIS DE PRECIOS"),Tabla_NumeroItem,2,FALSE),"")</f>
        <v>17.1.3.2</v>
      </c>
      <c r="C10257" s="83" t="str">
        <f>IFERROR(VLOOKUP(B10257,Tabla_CyP,2,FALSE),"")</f>
        <v>Matafuegos ABC de 5 kg</v>
      </c>
      <c r="D10257" s="88"/>
      <c r="E10257" s="89"/>
      <c r="F10257" s="87" t="s">
        <v>25</v>
      </c>
      <c r="G10257" s="265" t="str">
        <f>IFERROR(VLOOKUP(B10257,Tabla_CyP,4,FALSE),"")</f>
        <v>Un.</v>
      </c>
    </row>
    <row r="10258" spans="1:123" ht="24" customHeight="1" x14ac:dyDescent="0.2">
      <c r="A10258" s="263"/>
      <c r="B10258" s="82"/>
      <c r="D10258" s="88"/>
      <c r="E10258" s="89"/>
      <c r="G10258" s="264"/>
    </row>
    <row r="10259" spans="1:123" ht="24" customHeight="1" x14ac:dyDescent="0.2">
      <c r="A10259" s="450" t="s">
        <v>506</v>
      </c>
      <c r="B10259" s="451"/>
      <c r="C10259" s="448" t="s">
        <v>0</v>
      </c>
      <c r="D10259" s="448" t="s">
        <v>26</v>
      </c>
      <c r="E10259" s="446" t="s">
        <v>27</v>
      </c>
      <c r="F10259" s="444" t="s">
        <v>28</v>
      </c>
      <c r="G10259" s="444" t="s">
        <v>29</v>
      </c>
    </row>
    <row r="10260" spans="1:123" s="88" customFormat="1" ht="24" customHeight="1" x14ac:dyDescent="0.2">
      <c r="A10260" s="93" t="s">
        <v>507</v>
      </c>
      <c r="B10260" s="93" t="s">
        <v>508</v>
      </c>
      <c r="C10260" s="449"/>
      <c r="D10260" s="449"/>
      <c r="E10260" s="447"/>
      <c r="F10260" s="445"/>
      <c r="G10260" s="445"/>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6"/>
      <c r="B10261" s="94"/>
      <c r="C10261" s="132" t="s">
        <v>603</v>
      </c>
      <c r="D10261" s="95"/>
      <c r="E10261" s="96"/>
      <c r="F10261" s="97"/>
      <c r="G10261" s="267"/>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8">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8">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8">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8">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8">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8">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8">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8">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8">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8">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8">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8">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8">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8">
        <f t="shared" si="3080"/>
        <v>0</v>
      </c>
    </row>
    <row r="10276" spans="1:7" ht="24" customHeight="1" x14ac:dyDescent="0.2">
      <c r="A10276" s="269"/>
      <c r="D10276" s="88"/>
      <c r="E10276" s="89"/>
      <c r="F10276" s="255" t="s">
        <v>30</v>
      </c>
      <c r="G10276" s="270">
        <f>SUBTOTAL(9,G10262:G10275)</f>
        <v>0</v>
      </c>
    </row>
    <row r="10277" spans="1:7" ht="24" customHeight="1" x14ac:dyDescent="0.2">
      <c r="A10277" s="269"/>
      <c r="C10277" s="98" t="s">
        <v>604</v>
      </c>
      <c r="D10277" s="88"/>
      <c r="E10277" s="89"/>
      <c r="G10277" s="271"/>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8">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8">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8">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8">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8">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8">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8">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8">
        <f t="shared" si="3085"/>
        <v>0</v>
      </c>
    </row>
    <row r="10286" spans="1:7" ht="24" customHeight="1" x14ac:dyDescent="0.2">
      <c r="A10286" s="269"/>
      <c r="D10286" s="88"/>
      <c r="E10286" s="89"/>
      <c r="F10286" s="255" t="s">
        <v>31</v>
      </c>
      <c r="G10286" s="270">
        <f>SUBTOTAL(9,G10278:G10285)</f>
        <v>0</v>
      </c>
    </row>
    <row r="10287" spans="1:7" ht="24" customHeight="1" x14ac:dyDescent="0.2">
      <c r="A10287" s="269"/>
      <c r="C10287" s="98" t="s">
        <v>605</v>
      </c>
      <c r="D10287" s="88"/>
      <c r="E10287" s="89"/>
      <c r="G10287" s="271"/>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8">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8">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8">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8">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8">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8">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8">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8">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8">
        <f t="shared" si="3090"/>
        <v>0</v>
      </c>
    </row>
    <row r="10297" spans="1:7" ht="24" customHeight="1" x14ac:dyDescent="0.2">
      <c r="A10297" s="272"/>
      <c r="B10297" s="88"/>
      <c r="D10297" s="88"/>
      <c r="E10297" s="89"/>
      <c r="F10297" s="255" t="s">
        <v>32</v>
      </c>
      <c r="G10297" s="270">
        <f>SUBTOTAL(9,G10288:G10296)</f>
        <v>0</v>
      </c>
    </row>
    <row r="10298" spans="1:7" ht="24" customHeight="1" x14ac:dyDescent="0.2">
      <c r="A10298" s="273"/>
      <c r="B10298" s="88"/>
      <c r="D10298" s="88"/>
      <c r="E10298" s="89"/>
      <c r="G10298" s="271"/>
    </row>
    <row r="10299" spans="1:7" ht="24" customHeight="1" x14ac:dyDescent="0.2">
      <c r="A10299" s="274" t="str">
        <f>B10257</f>
        <v>17.1.3.2</v>
      </c>
      <c r="B10299" s="275" t="str">
        <f>C10257</f>
        <v>Matafuegos ABC de 5 kg</v>
      </c>
      <c r="C10299" s="95"/>
      <c r="D10299" s="95" t="s">
        <v>33</v>
      </c>
      <c r="E10299" s="96"/>
      <c r="F10299" s="277" t="s">
        <v>34</v>
      </c>
      <c r="G10299" s="276">
        <f>SUBTOTAL(9,G10262:G10298)</f>
        <v>0</v>
      </c>
    </row>
    <row r="10301" spans="1:7" ht="24" customHeight="1" x14ac:dyDescent="0.2">
      <c r="A10301" s="256" t="s">
        <v>36</v>
      </c>
      <c r="B10301" s="257"/>
      <c r="C10301" s="257"/>
      <c r="D10301" s="257"/>
      <c r="E10301" s="257"/>
      <c r="F10301" s="257"/>
      <c r="G10301" s="258"/>
    </row>
    <row r="10302" spans="1:7" ht="24" customHeight="1" x14ac:dyDescent="0.2">
      <c r="A10302" s="259" t="s">
        <v>601</v>
      </c>
      <c r="B10302" s="84" t="str">
        <f>Comitente</f>
        <v>SUBSECRETARIA DE ARQUITECTURA</v>
      </c>
      <c r="C10302" s="80"/>
      <c r="D10302" s="85"/>
      <c r="E10302" s="85"/>
      <c r="F10302" s="86"/>
      <c r="G10302" s="260"/>
    </row>
    <row r="10303" spans="1:7" ht="24" customHeight="1" x14ac:dyDescent="0.2">
      <c r="A10303" s="259" t="s">
        <v>602</v>
      </c>
      <c r="B10303" s="84">
        <f>Contratista</f>
        <v>0</v>
      </c>
      <c r="C10303" s="81"/>
      <c r="D10303" s="81"/>
      <c r="E10303" s="81"/>
      <c r="F10303" s="87"/>
      <c r="G10303" s="261"/>
    </row>
    <row r="10304" spans="1:7" ht="24" customHeight="1" x14ac:dyDescent="0.2">
      <c r="A10304" s="259" t="s">
        <v>23</v>
      </c>
      <c r="B10304" s="84" t="str">
        <f>Obra</f>
        <v>Creacion Primaria Bº Cruce de los Andes</v>
      </c>
      <c r="C10304" s="81"/>
      <c r="D10304" s="81"/>
      <c r="E10304" s="81"/>
      <c r="F10304" s="87" t="s">
        <v>37</v>
      </c>
      <c r="G10304" s="262">
        <f>Fecha_Base</f>
        <v>0</v>
      </c>
    </row>
    <row r="10305" spans="1:123" ht="24" customHeight="1" x14ac:dyDescent="0.2">
      <c r="A10305" s="263" t="s">
        <v>600</v>
      </c>
      <c r="B10305" s="82" t="str">
        <f>Ubicación</f>
        <v>Pocito</v>
      </c>
      <c r="C10305" s="82"/>
      <c r="D10305" s="88"/>
      <c r="E10305" s="89"/>
      <c r="G10305" s="264"/>
    </row>
    <row r="10306" spans="1:123" ht="24" customHeight="1" x14ac:dyDescent="0.2">
      <c r="A10306" s="263" t="s">
        <v>38</v>
      </c>
      <c r="B10306" s="91">
        <f>IFERROR(VALUE(LEFT(B10307,FIND(".",B10307)-1)),"")</f>
        <v>17</v>
      </c>
      <c r="C10306" s="83" t="str">
        <f>IFERROR(VLOOKUP(B10306,Tabla_CyP,2,FALSE),"")</f>
        <v xml:space="preserve"> INSTALACIÓN DE SEGURIDAD</v>
      </c>
      <c r="E10306" s="89"/>
      <c r="G10306" s="264"/>
    </row>
    <row r="10307" spans="1:123" ht="24" customHeight="1" x14ac:dyDescent="0.2">
      <c r="A10307" s="263" t="s">
        <v>24</v>
      </c>
      <c r="B10307" s="92" t="str">
        <f>IFERROR(VLOOKUP(COUNTIF($A$1:A10307,"ANALISIS DE PRECIOS"),Tabla_NumeroItem,2,FALSE),"")</f>
        <v>17.1.3.3</v>
      </c>
      <c r="C10307" s="83" t="str">
        <f>IFERROR(VLOOKUP(B10307,Tabla_CyP,2,FALSE),"")</f>
        <v>Matafuegos Clase K 5Kg</v>
      </c>
      <c r="D10307" s="88"/>
      <c r="E10307" s="89"/>
      <c r="F10307" s="87" t="s">
        <v>25</v>
      </c>
      <c r="G10307" s="265" t="str">
        <f>IFERROR(VLOOKUP(B10307,Tabla_CyP,4,FALSE),"")</f>
        <v>Un.</v>
      </c>
    </row>
    <row r="10308" spans="1:123" ht="24" customHeight="1" x14ac:dyDescent="0.2">
      <c r="A10308" s="263"/>
      <c r="B10308" s="82"/>
      <c r="D10308" s="88"/>
      <c r="E10308" s="89"/>
      <c r="G10308" s="264"/>
    </row>
    <row r="10309" spans="1:123" ht="24" customHeight="1" x14ac:dyDescent="0.2">
      <c r="A10309" s="450" t="s">
        <v>506</v>
      </c>
      <c r="B10309" s="451"/>
      <c r="C10309" s="448" t="s">
        <v>0</v>
      </c>
      <c r="D10309" s="448" t="s">
        <v>26</v>
      </c>
      <c r="E10309" s="446" t="s">
        <v>27</v>
      </c>
      <c r="F10309" s="444" t="s">
        <v>28</v>
      </c>
      <c r="G10309" s="444" t="s">
        <v>29</v>
      </c>
    </row>
    <row r="10310" spans="1:123" s="88" customFormat="1" ht="24" customHeight="1" x14ac:dyDescent="0.2">
      <c r="A10310" s="93" t="s">
        <v>507</v>
      </c>
      <c r="B10310" s="93" t="s">
        <v>508</v>
      </c>
      <c r="C10310" s="449"/>
      <c r="D10310" s="449"/>
      <c r="E10310" s="447"/>
      <c r="F10310" s="445"/>
      <c r="G10310" s="445"/>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6"/>
      <c r="B10311" s="94"/>
      <c r="C10311" s="132" t="s">
        <v>603</v>
      </c>
      <c r="D10311" s="95"/>
      <c r="E10311" s="96"/>
      <c r="F10311" s="97"/>
      <c r="G10311" s="267"/>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8">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8">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8">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8">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8">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8">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8">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8">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8">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8">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8">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8">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8">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8">
        <f t="shared" si="3095"/>
        <v>0</v>
      </c>
    </row>
    <row r="10326" spans="1:7" ht="24" customHeight="1" x14ac:dyDescent="0.2">
      <c r="A10326" s="269"/>
      <c r="D10326" s="88"/>
      <c r="E10326" s="89"/>
      <c r="F10326" s="255" t="s">
        <v>30</v>
      </c>
      <c r="G10326" s="270">
        <f>SUBTOTAL(9,G10312:G10325)</f>
        <v>0</v>
      </c>
    </row>
    <row r="10327" spans="1:7" ht="24" customHeight="1" x14ac:dyDescent="0.2">
      <c r="A10327" s="269"/>
      <c r="C10327" s="98" t="s">
        <v>604</v>
      </c>
      <c r="D10327" s="88"/>
      <c r="E10327" s="89"/>
      <c r="G10327" s="271"/>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8">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8">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8">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8">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8">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8">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8">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8">
        <f t="shared" si="3100"/>
        <v>0</v>
      </c>
    </row>
    <row r="10336" spans="1:7" ht="24" customHeight="1" x14ac:dyDescent="0.2">
      <c r="A10336" s="269"/>
      <c r="D10336" s="88"/>
      <c r="E10336" s="89"/>
      <c r="F10336" s="255" t="s">
        <v>31</v>
      </c>
      <c r="G10336" s="270">
        <f>SUBTOTAL(9,G10328:G10335)</f>
        <v>0</v>
      </c>
    </row>
    <row r="10337" spans="1:7" ht="24" customHeight="1" x14ac:dyDescent="0.2">
      <c r="A10337" s="269"/>
      <c r="C10337" s="98" t="s">
        <v>605</v>
      </c>
      <c r="D10337" s="88"/>
      <c r="E10337" s="89"/>
      <c r="G10337" s="271"/>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8">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8">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8">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8">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8">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8">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8">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8">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8">
        <f t="shared" si="3105"/>
        <v>0</v>
      </c>
    </row>
    <row r="10347" spans="1:7" ht="24" customHeight="1" x14ac:dyDescent="0.2">
      <c r="A10347" s="272"/>
      <c r="B10347" s="88"/>
      <c r="D10347" s="88"/>
      <c r="E10347" s="89"/>
      <c r="F10347" s="255" t="s">
        <v>32</v>
      </c>
      <c r="G10347" s="270">
        <f>SUBTOTAL(9,G10338:G10346)</f>
        <v>0</v>
      </c>
    </row>
    <row r="10348" spans="1:7" ht="24" customHeight="1" x14ac:dyDescent="0.2">
      <c r="A10348" s="273"/>
      <c r="B10348" s="88"/>
      <c r="D10348" s="88"/>
      <c r="E10348" s="89"/>
      <c r="G10348" s="271"/>
    </row>
    <row r="10349" spans="1:7" ht="24" customHeight="1" x14ac:dyDescent="0.2">
      <c r="A10349" s="274" t="str">
        <f>B10307</f>
        <v>17.1.3.3</v>
      </c>
      <c r="B10349" s="275" t="str">
        <f>C10307</f>
        <v>Matafuegos Clase K 5Kg</v>
      </c>
      <c r="C10349" s="95"/>
      <c r="D10349" s="95" t="s">
        <v>33</v>
      </c>
      <c r="E10349" s="96"/>
      <c r="F10349" s="277" t="s">
        <v>34</v>
      </c>
      <c r="G10349" s="276">
        <f>SUBTOTAL(9,G10312:G10348)</f>
        <v>0</v>
      </c>
    </row>
    <row r="10351" spans="1:7" ht="24" customHeight="1" x14ac:dyDescent="0.2">
      <c r="A10351" s="256" t="s">
        <v>36</v>
      </c>
      <c r="B10351" s="257"/>
      <c r="C10351" s="257"/>
      <c r="D10351" s="257"/>
      <c r="E10351" s="257"/>
      <c r="F10351" s="257"/>
      <c r="G10351" s="258"/>
    </row>
    <row r="10352" spans="1:7" ht="24" customHeight="1" x14ac:dyDescent="0.2">
      <c r="A10352" s="259" t="s">
        <v>601</v>
      </c>
      <c r="B10352" s="84" t="str">
        <f>Comitente</f>
        <v>SUBSECRETARIA DE ARQUITECTURA</v>
      </c>
      <c r="C10352" s="80"/>
      <c r="D10352" s="85"/>
      <c r="E10352" s="85"/>
      <c r="F10352" s="86"/>
      <c r="G10352" s="260"/>
    </row>
    <row r="10353" spans="1:123" ht="24" customHeight="1" x14ac:dyDescent="0.2">
      <c r="A10353" s="259" t="s">
        <v>602</v>
      </c>
      <c r="B10353" s="84">
        <f>Contratista</f>
        <v>0</v>
      </c>
      <c r="C10353" s="81"/>
      <c r="D10353" s="81"/>
      <c r="E10353" s="81"/>
      <c r="F10353" s="87"/>
      <c r="G10353" s="261"/>
    </row>
    <row r="10354" spans="1:123" ht="24" customHeight="1" x14ac:dyDescent="0.2">
      <c r="A10354" s="259" t="s">
        <v>23</v>
      </c>
      <c r="B10354" s="84" t="str">
        <f>Obra</f>
        <v>Creacion Primaria Bº Cruce de los Andes</v>
      </c>
      <c r="C10354" s="81"/>
      <c r="D10354" s="81"/>
      <c r="E10354" s="81"/>
      <c r="F10354" s="87" t="s">
        <v>37</v>
      </c>
      <c r="G10354" s="262">
        <f>Fecha_Base</f>
        <v>0</v>
      </c>
    </row>
    <row r="10355" spans="1:123" ht="24" customHeight="1" x14ac:dyDescent="0.2">
      <c r="A10355" s="263" t="s">
        <v>600</v>
      </c>
      <c r="B10355" s="82" t="str">
        <f>Ubicación</f>
        <v>Pocito</v>
      </c>
      <c r="C10355" s="82"/>
      <c r="D10355" s="88"/>
      <c r="E10355" s="89"/>
      <c r="G10355" s="264"/>
    </row>
    <row r="10356" spans="1:123" ht="24" customHeight="1" x14ac:dyDescent="0.2">
      <c r="A10356" s="263" t="s">
        <v>38</v>
      </c>
      <c r="B10356" s="91">
        <f>IFERROR(VALUE(LEFT(B10357,FIND(".",B10357)-1)),"")</f>
        <v>17</v>
      </c>
      <c r="C10356" s="83" t="str">
        <f>IFERROR(VLOOKUP(B10356,Tabla_CyP,2,FALSE),"")</f>
        <v xml:space="preserve"> INSTALACIÓN DE SEGURIDAD</v>
      </c>
      <c r="E10356" s="89"/>
      <c r="G10356" s="264"/>
    </row>
    <row r="10357" spans="1:123" ht="24" customHeight="1" x14ac:dyDescent="0.2">
      <c r="A10357" s="263" t="s">
        <v>24</v>
      </c>
      <c r="B10357" s="92" t="str">
        <f>IFERROR(VLOOKUP(COUNTIF($A$1:A10357,"ANALISIS DE PRECIOS"),Tabla_NumeroItem,2,FALSE),"")</f>
        <v>17.1.3.4</v>
      </c>
      <c r="C10357" s="83" t="str">
        <f>IFERROR(VLOOKUP(B10357,Tabla_CyP,2,FALSE),"")</f>
        <v>Cartel de Salida con Iluminación Autónoma Minimo 6 hs</v>
      </c>
      <c r="D10357" s="88"/>
      <c r="E10357" s="89"/>
      <c r="F10357" s="87" t="s">
        <v>25</v>
      </c>
      <c r="G10357" s="265" t="str">
        <f>IFERROR(VLOOKUP(B10357,Tabla_CyP,4,FALSE),"")</f>
        <v>Un.</v>
      </c>
    </row>
    <row r="10358" spans="1:123" ht="24" customHeight="1" x14ac:dyDescent="0.2">
      <c r="A10358" s="263"/>
      <c r="B10358" s="82"/>
      <c r="D10358" s="88"/>
      <c r="E10358" s="89"/>
      <c r="G10358" s="264"/>
    </row>
    <row r="10359" spans="1:123" ht="24" customHeight="1" x14ac:dyDescent="0.2">
      <c r="A10359" s="450" t="s">
        <v>506</v>
      </c>
      <c r="B10359" s="451"/>
      <c r="C10359" s="448" t="s">
        <v>0</v>
      </c>
      <c r="D10359" s="448" t="s">
        <v>26</v>
      </c>
      <c r="E10359" s="446" t="s">
        <v>27</v>
      </c>
      <c r="F10359" s="444" t="s">
        <v>28</v>
      </c>
      <c r="G10359" s="444" t="s">
        <v>29</v>
      </c>
    </row>
    <row r="10360" spans="1:123" s="88" customFormat="1" ht="24" customHeight="1" x14ac:dyDescent="0.2">
      <c r="A10360" s="93" t="s">
        <v>507</v>
      </c>
      <c r="B10360" s="93" t="s">
        <v>508</v>
      </c>
      <c r="C10360" s="449"/>
      <c r="D10360" s="449"/>
      <c r="E10360" s="447"/>
      <c r="F10360" s="445"/>
      <c r="G10360" s="445"/>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6"/>
      <c r="B10361" s="94"/>
      <c r="C10361" s="132" t="s">
        <v>603</v>
      </c>
      <c r="D10361" s="95"/>
      <c r="E10361" s="96"/>
      <c r="F10361" s="97"/>
      <c r="G10361" s="267"/>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8">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8">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8">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8">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8">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8">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8">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8">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8">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8">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8">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8">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8">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8">
        <f t="shared" si="3110"/>
        <v>0</v>
      </c>
    </row>
    <row r="10376" spans="1:7" ht="24" customHeight="1" x14ac:dyDescent="0.2">
      <c r="A10376" s="269"/>
      <c r="D10376" s="88"/>
      <c r="E10376" s="89"/>
      <c r="F10376" s="255" t="s">
        <v>30</v>
      </c>
      <c r="G10376" s="270">
        <f>SUBTOTAL(9,G10362:G10375)</f>
        <v>0</v>
      </c>
    </row>
    <row r="10377" spans="1:7" ht="24" customHeight="1" x14ac:dyDescent="0.2">
      <c r="A10377" s="269"/>
      <c r="C10377" s="98" t="s">
        <v>604</v>
      </c>
      <c r="D10377" s="88"/>
      <c r="E10377" s="89"/>
      <c r="G10377" s="271"/>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8">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8">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8">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8">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8">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8">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8">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8">
        <f t="shared" si="3115"/>
        <v>0</v>
      </c>
    </row>
    <row r="10386" spans="1:7" ht="24" customHeight="1" x14ac:dyDescent="0.2">
      <c r="A10386" s="269"/>
      <c r="D10386" s="88"/>
      <c r="E10386" s="89"/>
      <c r="F10386" s="255" t="s">
        <v>31</v>
      </c>
      <c r="G10386" s="270">
        <f>SUBTOTAL(9,G10378:G10385)</f>
        <v>0</v>
      </c>
    </row>
    <row r="10387" spans="1:7" ht="24" customHeight="1" x14ac:dyDescent="0.2">
      <c r="A10387" s="269"/>
      <c r="C10387" s="98" t="s">
        <v>605</v>
      </c>
      <c r="D10387" s="88"/>
      <c r="E10387" s="89"/>
      <c r="G10387" s="271"/>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8">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8">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8">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8">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8">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8">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8">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8">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8">
        <f t="shared" si="3120"/>
        <v>0</v>
      </c>
    </row>
    <row r="10397" spans="1:7" ht="24" customHeight="1" x14ac:dyDescent="0.2">
      <c r="A10397" s="272"/>
      <c r="B10397" s="88"/>
      <c r="D10397" s="88"/>
      <c r="E10397" s="89"/>
      <c r="F10397" s="255" t="s">
        <v>32</v>
      </c>
      <c r="G10397" s="270">
        <f>SUBTOTAL(9,G10388:G10396)</f>
        <v>0</v>
      </c>
    </row>
    <row r="10398" spans="1:7" ht="24" customHeight="1" x14ac:dyDescent="0.2">
      <c r="A10398" s="273"/>
      <c r="B10398" s="88"/>
      <c r="D10398" s="88"/>
      <c r="E10398" s="89"/>
      <c r="G10398" s="271"/>
    </row>
    <row r="10399" spans="1:7" ht="24" customHeight="1" x14ac:dyDescent="0.2">
      <c r="A10399" s="274" t="str">
        <f>B10357</f>
        <v>17.1.3.4</v>
      </c>
      <c r="B10399" s="275" t="str">
        <f>C10357</f>
        <v>Cartel de Salida con Iluminación Autónoma Minimo 6 hs</v>
      </c>
      <c r="C10399" s="95"/>
      <c r="D10399" s="95" t="s">
        <v>33</v>
      </c>
      <c r="E10399" s="96"/>
      <c r="F10399" s="277" t="s">
        <v>34</v>
      </c>
      <c r="G10399" s="276">
        <f>SUBTOTAL(9,G10362:G10398)</f>
        <v>0</v>
      </c>
    </row>
    <row r="10401" spans="1:123" ht="24" customHeight="1" x14ac:dyDescent="0.2">
      <c r="A10401" s="256" t="s">
        <v>36</v>
      </c>
      <c r="B10401" s="257"/>
      <c r="C10401" s="257"/>
      <c r="D10401" s="257"/>
      <c r="E10401" s="257"/>
      <c r="F10401" s="257"/>
      <c r="G10401" s="258"/>
    </row>
    <row r="10402" spans="1:123" ht="24" customHeight="1" x14ac:dyDescent="0.2">
      <c r="A10402" s="259" t="s">
        <v>601</v>
      </c>
      <c r="B10402" s="84" t="str">
        <f>Comitente</f>
        <v>SUBSECRETARIA DE ARQUITECTURA</v>
      </c>
      <c r="C10402" s="80"/>
      <c r="D10402" s="85"/>
      <c r="E10402" s="85"/>
      <c r="F10402" s="86"/>
      <c r="G10402" s="260"/>
    </row>
    <row r="10403" spans="1:123" ht="24" customHeight="1" x14ac:dyDescent="0.2">
      <c r="A10403" s="259" t="s">
        <v>602</v>
      </c>
      <c r="B10403" s="84">
        <f>Contratista</f>
        <v>0</v>
      </c>
      <c r="C10403" s="81"/>
      <c r="D10403" s="81"/>
      <c r="E10403" s="81"/>
      <c r="F10403" s="87"/>
      <c r="G10403" s="261"/>
    </row>
    <row r="10404" spans="1:123" ht="24" customHeight="1" x14ac:dyDescent="0.2">
      <c r="A10404" s="259" t="s">
        <v>23</v>
      </c>
      <c r="B10404" s="84" t="str">
        <f>Obra</f>
        <v>Creacion Primaria Bº Cruce de los Andes</v>
      </c>
      <c r="C10404" s="81"/>
      <c r="D10404" s="81"/>
      <c r="E10404" s="81"/>
      <c r="F10404" s="87" t="s">
        <v>37</v>
      </c>
      <c r="G10404" s="262">
        <f>Fecha_Base</f>
        <v>0</v>
      </c>
    </row>
    <row r="10405" spans="1:123" ht="24" customHeight="1" x14ac:dyDescent="0.2">
      <c r="A10405" s="263" t="s">
        <v>600</v>
      </c>
      <c r="B10405" s="82" t="str">
        <f>Ubicación</f>
        <v>Pocito</v>
      </c>
      <c r="C10405" s="82"/>
      <c r="D10405" s="88"/>
      <c r="E10405" s="89"/>
      <c r="G10405" s="264"/>
    </row>
    <row r="10406" spans="1:123" ht="24" customHeight="1" x14ac:dyDescent="0.2">
      <c r="A10406" s="263" t="s">
        <v>38</v>
      </c>
      <c r="B10406" s="91">
        <f>IFERROR(VALUE(LEFT(B10407,FIND(".",B10407)-1)),"")</f>
        <v>17</v>
      </c>
      <c r="C10406" s="83" t="str">
        <f>IFERROR(VLOOKUP(B10406,Tabla_CyP,2,FALSE),"")</f>
        <v xml:space="preserve"> INSTALACIÓN DE SEGURIDAD</v>
      </c>
      <c r="E10406" s="89"/>
      <c r="G10406" s="264"/>
    </row>
    <row r="10407" spans="1:123" ht="24" customHeight="1" x14ac:dyDescent="0.2">
      <c r="A10407" s="263" t="s">
        <v>24</v>
      </c>
      <c r="B10407" s="92" t="str">
        <f>IFERROR(VLOOKUP(COUNTIF($A$1:A10407,"ANALISIS DE PRECIOS"),Tabla_NumeroItem,2,FALSE),"")</f>
        <v>17.1.3.5</v>
      </c>
      <c r="C10407" s="83" t="str">
        <f>IFERROR(VLOOKUP(B10407,Tabla_CyP,2,FALSE),"")</f>
        <v>Cartel de Salida de PVC</v>
      </c>
      <c r="D10407" s="88"/>
      <c r="E10407" s="89"/>
      <c r="F10407" s="87" t="s">
        <v>25</v>
      </c>
      <c r="G10407" s="265" t="str">
        <f>IFERROR(VLOOKUP(B10407,Tabla_CyP,4,FALSE),"")</f>
        <v>Un.</v>
      </c>
    </row>
    <row r="10408" spans="1:123" ht="24" customHeight="1" x14ac:dyDescent="0.2">
      <c r="A10408" s="263"/>
      <c r="B10408" s="82"/>
      <c r="D10408" s="88"/>
      <c r="E10408" s="89"/>
      <c r="G10408" s="264"/>
    </row>
    <row r="10409" spans="1:123" ht="24" customHeight="1" x14ac:dyDescent="0.2">
      <c r="A10409" s="450" t="s">
        <v>506</v>
      </c>
      <c r="B10409" s="451"/>
      <c r="C10409" s="448" t="s">
        <v>0</v>
      </c>
      <c r="D10409" s="448" t="s">
        <v>26</v>
      </c>
      <c r="E10409" s="446" t="s">
        <v>27</v>
      </c>
      <c r="F10409" s="444" t="s">
        <v>28</v>
      </c>
      <c r="G10409" s="444" t="s">
        <v>29</v>
      </c>
    </row>
    <row r="10410" spans="1:123" s="88" customFormat="1" ht="24" customHeight="1" x14ac:dyDescent="0.2">
      <c r="A10410" s="93" t="s">
        <v>507</v>
      </c>
      <c r="B10410" s="93" t="s">
        <v>508</v>
      </c>
      <c r="C10410" s="449"/>
      <c r="D10410" s="449"/>
      <c r="E10410" s="447"/>
      <c r="F10410" s="445"/>
      <c r="G10410" s="445"/>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6"/>
      <c r="B10411" s="94"/>
      <c r="C10411" s="132" t="s">
        <v>603</v>
      </c>
      <c r="D10411" s="95"/>
      <c r="E10411" s="96"/>
      <c r="F10411" s="97"/>
      <c r="G10411" s="267"/>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8">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8">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8">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8">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8">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8">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8">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8">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8">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8">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8">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8">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8">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8">
        <f t="shared" si="3125"/>
        <v>0</v>
      </c>
    </row>
    <row r="10426" spans="1:7" ht="24" customHeight="1" x14ac:dyDescent="0.2">
      <c r="A10426" s="269"/>
      <c r="D10426" s="88"/>
      <c r="E10426" s="89"/>
      <c r="F10426" s="255" t="s">
        <v>30</v>
      </c>
      <c r="G10426" s="270">
        <f>SUBTOTAL(9,G10412:G10425)</f>
        <v>0</v>
      </c>
    </row>
    <row r="10427" spans="1:7" ht="24" customHeight="1" x14ac:dyDescent="0.2">
      <c r="A10427" s="269"/>
      <c r="C10427" s="98" t="s">
        <v>604</v>
      </c>
      <c r="D10427" s="88"/>
      <c r="E10427" s="89"/>
      <c r="G10427" s="271"/>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8">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8">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8">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8">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8">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8">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8">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8">
        <f t="shared" si="3130"/>
        <v>0</v>
      </c>
    </row>
    <row r="10436" spans="1:7" ht="24" customHeight="1" x14ac:dyDescent="0.2">
      <c r="A10436" s="269"/>
      <c r="D10436" s="88"/>
      <c r="E10436" s="89"/>
      <c r="F10436" s="255" t="s">
        <v>31</v>
      </c>
      <c r="G10436" s="270">
        <f>SUBTOTAL(9,G10428:G10435)</f>
        <v>0</v>
      </c>
    </row>
    <row r="10437" spans="1:7" ht="24" customHeight="1" x14ac:dyDescent="0.2">
      <c r="A10437" s="269"/>
      <c r="C10437" s="98" t="s">
        <v>605</v>
      </c>
      <c r="D10437" s="88"/>
      <c r="E10437" s="89"/>
      <c r="G10437" s="271"/>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8">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8">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8">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8">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8">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8">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8">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8">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8">
        <f t="shared" si="3135"/>
        <v>0</v>
      </c>
    </row>
    <row r="10447" spans="1:7" ht="24" customHeight="1" x14ac:dyDescent="0.2">
      <c r="A10447" s="272"/>
      <c r="B10447" s="88"/>
      <c r="D10447" s="88"/>
      <c r="E10447" s="89"/>
      <c r="F10447" s="255" t="s">
        <v>32</v>
      </c>
      <c r="G10447" s="270">
        <f>SUBTOTAL(9,G10438:G10446)</f>
        <v>0</v>
      </c>
    </row>
    <row r="10448" spans="1:7" ht="24" customHeight="1" x14ac:dyDescent="0.2">
      <c r="A10448" s="273"/>
      <c r="B10448" s="88"/>
      <c r="D10448" s="88"/>
      <c r="E10448" s="89"/>
      <c r="G10448" s="271"/>
    </row>
    <row r="10449" spans="1:123" ht="24" customHeight="1" x14ac:dyDescent="0.2">
      <c r="A10449" s="274" t="str">
        <f>B10407</f>
        <v>17.1.3.5</v>
      </c>
      <c r="B10449" s="275" t="str">
        <f>C10407</f>
        <v>Cartel de Salida de PVC</v>
      </c>
      <c r="C10449" s="95"/>
      <c r="D10449" s="95" t="s">
        <v>33</v>
      </c>
      <c r="E10449" s="96"/>
      <c r="F10449" s="277" t="s">
        <v>34</v>
      </c>
      <c r="G10449" s="276">
        <f>SUBTOTAL(9,G10412:G10448)</f>
        <v>0</v>
      </c>
    </row>
    <row r="10451" spans="1:123" ht="24" customHeight="1" x14ac:dyDescent="0.2">
      <c r="A10451" s="256" t="s">
        <v>36</v>
      </c>
      <c r="B10451" s="257"/>
      <c r="C10451" s="257"/>
      <c r="D10451" s="257"/>
      <c r="E10451" s="257"/>
      <c r="F10451" s="257"/>
      <c r="G10451" s="258"/>
    </row>
    <row r="10452" spans="1:123" ht="24" customHeight="1" x14ac:dyDescent="0.2">
      <c r="A10452" s="259" t="s">
        <v>601</v>
      </c>
      <c r="B10452" s="84" t="str">
        <f>Comitente</f>
        <v>SUBSECRETARIA DE ARQUITECTURA</v>
      </c>
      <c r="C10452" s="80"/>
      <c r="D10452" s="85"/>
      <c r="E10452" s="85"/>
      <c r="F10452" s="86"/>
      <c r="G10452" s="260"/>
    </row>
    <row r="10453" spans="1:123" ht="24" customHeight="1" x14ac:dyDescent="0.2">
      <c r="A10453" s="259" t="s">
        <v>602</v>
      </c>
      <c r="B10453" s="84">
        <f>Contratista</f>
        <v>0</v>
      </c>
      <c r="C10453" s="81"/>
      <c r="D10453" s="81"/>
      <c r="E10453" s="81"/>
      <c r="F10453" s="87"/>
      <c r="G10453" s="261"/>
    </row>
    <row r="10454" spans="1:123" ht="24" customHeight="1" x14ac:dyDescent="0.2">
      <c r="A10454" s="259" t="s">
        <v>23</v>
      </c>
      <c r="B10454" s="84" t="str">
        <f>Obra</f>
        <v>Creacion Primaria Bº Cruce de los Andes</v>
      </c>
      <c r="C10454" s="81"/>
      <c r="D10454" s="81"/>
      <c r="E10454" s="81"/>
      <c r="F10454" s="87" t="s">
        <v>37</v>
      </c>
      <c r="G10454" s="262">
        <f>Fecha_Base</f>
        <v>0</v>
      </c>
    </row>
    <row r="10455" spans="1:123" ht="24" customHeight="1" x14ac:dyDescent="0.2">
      <c r="A10455" s="263" t="s">
        <v>600</v>
      </c>
      <c r="B10455" s="82" t="str">
        <f>Ubicación</f>
        <v>Pocito</v>
      </c>
      <c r="C10455" s="82"/>
      <c r="D10455" s="88"/>
      <c r="E10455" s="89"/>
      <c r="G10455" s="264"/>
    </row>
    <row r="10456" spans="1:123" ht="24" customHeight="1" x14ac:dyDescent="0.2">
      <c r="A10456" s="263" t="s">
        <v>38</v>
      </c>
      <c r="B10456" s="91">
        <f>IFERROR(VALUE(LEFT(B10457,FIND(".",B10457)-1)),"")</f>
        <v>17</v>
      </c>
      <c r="C10456" s="83" t="str">
        <f>IFERROR(VLOOKUP(B10456,Tabla_CyP,2,FALSE),"")</f>
        <v xml:space="preserve"> INSTALACIÓN DE SEGURIDAD</v>
      </c>
      <c r="E10456" s="89"/>
      <c r="G10456" s="264"/>
    </row>
    <row r="10457" spans="1:123" ht="24" customHeight="1" x14ac:dyDescent="0.2">
      <c r="A10457" s="263" t="s">
        <v>24</v>
      </c>
      <c r="B10457" s="92" t="str">
        <f>IFERROR(VLOOKUP(COUNTIF($A$1:A10457,"ANALISIS DE PRECIOS"),Tabla_NumeroItem,2,FALSE),"")</f>
        <v>17.1.3.6</v>
      </c>
      <c r="C10457" s="83" t="str">
        <f>IFERROR(VLOOKUP(B10457,Tabla_CyP,2,FALSE),"")</f>
        <v xml:space="preserve">Botiquin Primeros Auxilios </v>
      </c>
      <c r="D10457" s="88"/>
      <c r="E10457" s="89"/>
      <c r="F10457" s="87" t="s">
        <v>25</v>
      </c>
      <c r="G10457" s="265" t="str">
        <f>IFERROR(VLOOKUP(B10457,Tabla_CyP,4,FALSE),"")</f>
        <v>Un.</v>
      </c>
    </row>
    <row r="10458" spans="1:123" ht="24" customHeight="1" x14ac:dyDescent="0.2">
      <c r="A10458" s="263"/>
      <c r="B10458" s="82"/>
      <c r="D10458" s="88"/>
      <c r="E10458" s="89"/>
      <c r="G10458" s="264"/>
    </row>
    <row r="10459" spans="1:123" ht="24" customHeight="1" x14ac:dyDescent="0.2">
      <c r="A10459" s="450" t="s">
        <v>506</v>
      </c>
      <c r="B10459" s="451"/>
      <c r="C10459" s="448" t="s">
        <v>0</v>
      </c>
      <c r="D10459" s="448" t="s">
        <v>26</v>
      </c>
      <c r="E10459" s="446" t="s">
        <v>27</v>
      </c>
      <c r="F10459" s="444" t="s">
        <v>28</v>
      </c>
      <c r="G10459" s="444" t="s">
        <v>29</v>
      </c>
    </row>
    <row r="10460" spans="1:123" s="88" customFormat="1" ht="24" customHeight="1" x14ac:dyDescent="0.2">
      <c r="A10460" s="93" t="s">
        <v>507</v>
      </c>
      <c r="B10460" s="93" t="s">
        <v>508</v>
      </c>
      <c r="C10460" s="449"/>
      <c r="D10460" s="449"/>
      <c r="E10460" s="447"/>
      <c r="F10460" s="445"/>
      <c r="G10460" s="445"/>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6"/>
      <c r="B10461" s="94"/>
      <c r="C10461" s="132" t="s">
        <v>603</v>
      </c>
      <c r="D10461" s="95"/>
      <c r="E10461" s="96"/>
      <c r="F10461" s="97"/>
      <c r="G10461" s="267"/>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8">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8">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8">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8">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8">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8">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8">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8">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8">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8">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8">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8">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8">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8">
        <f t="shared" si="3140"/>
        <v>0</v>
      </c>
    </row>
    <row r="10476" spans="1:7" ht="24" customHeight="1" x14ac:dyDescent="0.2">
      <c r="A10476" s="269"/>
      <c r="D10476" s="88"/>
      <c r="E10476" s="89"/>
      <c r="F10476" s="255" t="s">
        <v>30</v>
      </c>
      <c r="G10476" s="270">
        <f>SUBTOTAL(9,G10462:G10475)</f>
        <v>0</v>
      </c>
    </row>
    <row r="10477" spans="1:7" ht="24" customHeight="1" x14ac:dyDescent="0.2">
      <c r="A10477" s="269"/>
      <c r="C10477" s="98" t="s">
        <v>604</v>
      </c>
      <c r="D10477" s="88"/>
      <c r="E10477" s="89"/>
      <c r="G10477" s="271"/>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8">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8">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8">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8">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8">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8">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8">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8">
        <f t="shared" si="3145"/>
        <v>0</v>
      </c>
    </row>
    <row r="10486" spans="1:7" ht="24" customHeight="1" x14ac:dyDescent="0.2">
      <c r="A10486" s="269"/>
      <c r="D10486" s="88"/>
      <c r="E10486" s="89"/>
      <c r="F10486" s="255" t="s">
        <v>31</v>
      </c>
      <c r="G10486" s="270">
        <f>SUBTOTAL(9,G10478:G10485)</f>
        <v>0</v>
      </c>
    </row>
    <row r="10487" spans="1:7" ht="24" customHeight="1" x14ac:dyDescent="0.2">
      <c r="A10487" s="269"/>
      <c r="C10487" s="98" t="s">
        <v>605</v>
      </c>
      <c r="D10487" s="88"/>
      <c r="E10487" s="89"/>
      <c r="G10487" s="271"/>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8">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8">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8">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8">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8">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8">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8">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8">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8">
        <f t="shared" si="3150"/>
        <v>0</v>
      </c>
    </row>
    <row r="10497" spans="1:123" ht="24" customHeight="1" x14ac:dyDescent="0.2">
      <c r="A10497" s="272"/>
      <c r="B10497" s="88"/>
      <c r="D10497" s="88"/>
      <c r="E10497" s="89"/>
      <c r="F10497" s="255" t="s">
        <v>32</v>
      </c>
      <c r="G10497" s="270">
        <f>SUBTOTAL(9,G10488:G10496)</f>
        <v>0</v>
      </c>
    </row>
    <row r="10498" spans="1:123" ht="24" customHeight="1" x14ac:dyDescent="0.2">
      <c r="A10498" s="273"/>
      <c r="B10498" s="88"/>
      <c r="D10498" s="88"/>
      <c r="E10498" s="89"/>
      <c r="G10498" s="271"/>
    </row>
    <row r="10499" spans="1:123" ht="24" customHeight="1" x14ac:dyDescent="0.2">
      <c r="A10499" s="274" t="str">
        <f>B10457</f>
        <v>17.1.3.6</v>
      </c>
      <c r="B10499" s="275" t="str">
        <f>C10457</f>
        <v xml:space="preserve">Botiquin Primeros Auxilios </v>
      </c>
      <c r="C10499" s="95"/>
      <c r="D10499" s="95" t="s">
        <v>33</v>
      </c>
      <c r="E10499" s="96"/>
      <c r="F10499" s="277" t="s">
        <v>34</v>
      </c>
      <c r="G10499" s="276">
        <f>SUBTOTAL(9,G10462:G10498)</f>
        <v>0</v>
      </c>
    </row>
    <row r="10501" spans="1:123" ht="24" customHeight="1" x14ac:dyDescent="0.2">
      <c r="A10501" s="256" t="s">
        <v>36</v>
      </c>
      <c r="B10501" s="257"/>
      <c r="C10501" s="257"/>
      <c r="D10501" s="257"/>
      <c r="E10501" s="257"/>
      <c r="F10501" s="257"/>
      <c r="G10501" s="258"/>
    </row>
    <row r="10502" spans="1:123" ht="24" customHeight="1" x14ac:dyDescent="0.2">
      <c r="A10502" s="259" t="s">
        <v>601</v>
      </c>
      <c r="B10502" s="84" t="str">
        <f>Comitente</f>
        <v>SUBSECRETARIA DE ARQUITECTURA</v>
      </c>
      <c r="C10502" s="80"/>
      <c r="D10502" s="85"/>
      <c r="E10502" s="85"/>
      <c r="F10502" s="86"/>
      <c r="G10502" s="260"/>
    </row>
    <row r="10503" spans="1:123" ht="24" customHeight="1" x14ac:dyDescent="0.2">
      <c r="A10503" s="259" t="s">
        <v>602</v>
      </c>
      <c r="B10503" s="84">
        <f>Contratista</f>
        <v>0</v>
      </c>
      <c r="C10503" s="81"/>
      <c r="D10503" s="81"/>
      <c r="E10503" s="81"/>
      <c r="F10503" s="87"/>
      <c r="G10503" s="261"/>
    </row>
    <row r="10504" spans="1:123" ht="24" customHeight="1" x14ac:dyDescent="0.2">
      <c r="A10504" s="259" t="s">
        <v>23</v>
      </c>
      <c r="B10504" s="84" t="str">
        <f>Obra</f>
        <v>Creacion Primaria Bº Cruce de los Andes</v>
      </c>
      <c r="C10504" s="81"/>
      <c r="D10504" s="81"/>
      <c r="E10504" s="81"/>
      <c r="F10504" s="87" t="s">
        <v>37</v>
      </c>
      <c r="G10504" s="262">
        <f>Fecha_Base</f>
        <v>0</v>
      </c>
    </row>
    <row r="10505" spans="1:123" ht="24" customHeight="1" x14ac:dyDescent="0.2">
      <c r="A10505" s="263" t="s">
        <v>600</v>
      </c>
      <c r="B10505" s="82" t="str">
        <f>Ubicación</f>
        <v>Pocito</v>
      </c>
      <c r="C10505" s="82"/>
      <c r="D10505" s="88"/>
      <c r="E10505" s="89"/>
      <c r="G10505" s="264"/>
    </row>
    <row r="10506" spans="1:123" ht="24" customHeight="1" x14ac:dyDescent="0.2">
      <c r="A10506" s="263" t="s">
        <v>38</v>
      </c>
      <c r="B10506" s="91">
        <f>IFERROR(VALUE(LEFT(B10507,FIND(".",B10507)-1)),"")</f>
        <v>17</v>
      </c>
      <c r="C10506" s="83" t="str">
        <f>IFERROR(VLOOKUP(B10506,Tabla_CyP,2,FALSE),"")</f>
        <v xml:space="preserve"> INSTALACIÓN DE SEGURIDAD</v>
      </c>
      <c r="E10506" s="89"/>
      <c r="G10506" s="264"/>
    </row>
    <row r="10507" spans="1:123" ht="24" customHeight="1" x14ac:dyDescent="0.2">
      <c r="A10507" s="263" t="s">
        <v>24</v>
      </c>
      <c r="B10507" s="92" t="str">
        <f>IFERROR(VLOOKUP(COUNTIF($A$1:A10507,"ANALISIS DE PRECIOS"),Tabla_NumeroItem,2,FALSE),"")</f>
        <v>17.1.4.1</v>
      </c>
      <c r="C10507" s="83" t="str">
        <f>IFERROR(VLOOKUP(B10507,Tabla_CyP,2,FALSE),"")</f>
        <v>Sistema de Bombeo Incendio: (1) Bomba Principal, (1) Bomba de Reserva - (1) Jockey. 7,5Hp</v>
      </c>
      <c r="D10507" s="88"/>
      <c r="E10507" s="89"/>
      <c r="F10507" s="87" t="s">
        <v>25</v>
      </c>
      <c r="G10507" s="265" t="str">
        <f>IFERROR(VLOOKUP(B10507,Tabla_CyP,4,FALSE),"")</f>
        <v>Un.</v>
      </c>
    </row>
    <row r="10508" spans="1:123" ht="24" customHeight="1" x14ac:dyDescent="0.2">
      <c r="A10508" s="263"/>
      <c r="B10508" s="82"/>
      <c r="D10508" s="88"/>
      <c r="E10508" s="89"/>
      <c r="G10508" s="264"/>
    </row>
    <row r="10509" spans="1:123" ht="24" customHeight="1" x14ac:dyDescent="0.2">
      <c r="A10509" s="450" t="s">
        <v>506</v>
      </c>
      <c r="B10509" s="451"/>
      <c r="C10509" s="448" t="s">
        <v>0</v>
      </c>
      <c r="D10509" s="448" t="s">
        <v>26</v>
      </c>
      <c r="E10509" s="446" t="s">
        <v>27</v>
      </c>
      <c r="F10509" s="444" t="s">
        <v>28</v>
      </c>
      <c r="G10509" s="444" t="s">
        <v>29</v>
      </c>
    </row>
    <row r="10510" spans="1:123" s="88" customFormat="1" ht="24" customHeight="1" x14ac:dyDescent="0.2">
      <c r="A10510" s="93" t="s">
        <v>507</v>
      </c>
      <c r="B10510" s="93" t="s">
        <v>508</v>
      </c>
      <c r="C10510" s="449"/>
      <c r="D10510" s="449"/>
      <c r="E10510" s="447"/>
      <c r="F10510" s="445"/>
      <c r="G10510" s="445"/>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6"/>
      <c r="B10511" s="94"/>
      <c r="C10511" s="132" t="s">
        <v>603</v>
      </c>
      <c r="D10511" s="95"/>
      <c r="E10511" s="96"/>
      <c r="F10511" s="97"/>
      <c r="G10511" s="267"/>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8">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8">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8">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8">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8">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8">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8">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8">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8">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8">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8">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8">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8">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8">
        <f t="shared" si="3155"/>
        <v>0</v>
      </c>
    </row>
    <row r="10526" spans="1:7" ht="24" customHeight="1" x14ac:dyDescent="0.2">
      <c r="A10526" s="269"/>
      <c r="D10526" s="88"/>
      <c r="E10526" s="89"/>
      <c r="F10526" s="255" t="s">
        <v>30</v>
      </c>
      <c r="G10526" s="270">
        <f>SUBTOTAL(9,G10512:G10525)</f>
        <v>0</v>
      </c>
    </row>
    <row r="10527" spans="1:7" ht="24" customHeight="1" x14ac:dyDescent="0.2">
      <c r="A10527" s="269"/>
      <c r="C10527" s="98" t="s">
        <v>604</v>
      </c>
      <c r="D10527" s="88"/>
      <c r="E10527" s="89"/>
      <c r="G10527" s="271"/>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8">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8">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8">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8">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8">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8">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8">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8">
        <f t="shared" si="3160"/>
        <v>0</v>
      </c>
    </row>
    <row r="10536" spans="1:7" ht="24" customHeight="1" x14ac:dyDescent="0.2">
      <c r="A10536" s="269"/>
      <c r="D10536" s="88"/>
      <c r="E10536" s="89"/>
      <c r="F10536" s="255" t="s">
        <v>31</v>
      </c>
      <c r="G10536" s="270">
        <f>SUBTOTAL(9,G10528:G10535)</f>
        <v>0</v>
      </c>
    </row>
    <row r="10537" spans="1:7" ht="24" customHeight="1" x14ac:dyDescent="0.2">
      <c r="A10537" s="269"/>
      <c r="C10537" s="98" t="s">
        <v>605</v>
      </c>
      <c r="D10537" s="88"/>
      <c r="E10537" s="89"/>
      <c r="G10537" s="271"/>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8">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8">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8">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8">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8">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8">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8">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8">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8">
        <f t="shared" si="3165"/>
        <v>0</v>
      </c>
    </row>
    <row r="10547" spans="1:123" ht="24" customHeight="1" x14ac:dyDescent="0.2">
      <c r="A10547" s="272"/>
      <c r="B10547" s="88"/>
      <c r="D10547" s="88"/>
      <c r="E10547" s="89"/>
      <c r="F10547" s="255" t="s">
        <v>32</v>
      </c>
      <c r="G10547" s="270">
        <f>SUBTOTAL(9,G10538:G10546)</f>
        <v>0</v>
      </c>
    </row>
    <row r="10548" spans="1:123" ht="24" customHeight="1" x14ac:dyDescent="0.2">
      <c r="A10548" s="273"/>
      <c r="B10548" s="88"/>
      <c r="D10548" s="88"/>
      <c r="E10548" s="89"/>
      <c r="G10548" s="271"/>
    </row>
    <row r="10549" spans="1:123" ht="24" customHeight="1" x14ac:dyDescent="0.2">
      <c r="A10549" s="274" t="str">
        <f>B10507</f>
        <v>17.1.4.1</v>
      </c>
      <c r="B10549" s="275" t="str">
        <f>C10507</f>
        <v>Sistema de Bombeo Incendio: (1) Bomba Principal, (1) Bomba de Reserva - (1) Jockey. 7,5Hp</v>
      </c>
      <c r="C10549" s="95"/>
      <c r="D10549" s="95" t="s">
        <v>33</v>
      </c>
      <c r="E10549" s="96"/>
      <c r="F10549" s="277" t="s">
        <v>34</v>
      </c>
      <c r="G10549" s="276">
        <f>SUBTOTAL(9,G10512:G10548)</f>
        <v>0</v>
      </c>
    </row>
    <row r="10551" spans="1:123" ht="24" customHeight="1" x14ac:dyDescent="0.2">
      <c r="A10551" s="256" t="s">
        <v>36</v>
      </c>
      <c r="B10551" s="257"/>
      <c r="C10551" s="257"/>
      <c r="D10551" s="257"/>
      <c r="E10551" s="257"/>
      <c r="F10551" s="257"/>
      <c r="G10551" s="258"/>
    </row>
    <row r="10552" spans="1:123" ht="24" customHeight="1" x14ac:dyDescent="0.2">
      <c r="A10552" s="259" t="s">
        <v>601</v>
      </c>
      <c r="B10552" s="84" t="str">
        <f>Comitente</f>
        <v>SUBSECRETARIA DE ARQUITECTURA</v>
      </c>
      <c r="C10552" s="80"/>
      <c r="D10552" s="85"/>
      <c r="E10552" s="85"/>
      <c r="F10552" s="86"/>
      <c r="G10552" s="260"/>
    </row>
    <row r="10553" spans="1:123" ht="24" customHeight="1" x14ac:dyDescent="0.2">
      <c r="A10553" s="259" t="s">
        <v>602</v>
      </c>
      <c r="B10553" s="84">
        <f>Contratista</f>
        <v>0</v>
      </c>
      <c r="C10553" s="81"/>
      <c r="D10553" s="81"/>
      <c r="E10553" s="81"/>
      <c r="F10553" s="87"/>
      <c r="G10553" s="261"/>
    </row>
    <row r="10554" spans="1:123" ht="24" customHeight="1" x14ac:dyDescent="0.2">
      <c r="A10554" s="259" t="s">
        <v>23</v>
      </c>
      <c r="B10554" s="84" t="str">
        <f>Obra</f>
        <v>Creacion Primaria Bº Cruce de los Andes</v>
      </c>
      <c r="C10554" s="81"/>
      <c r="D10554" s="81"/>
      <c r="E10554" s="81"/>
      <c r="F10554" s="87" t="s">
        <v>37</v>
      </c>
      <c r="G10554" s="262">
        <f>Fecha_Base</f>
        <v>0</v>
      </c>
    </row>
    <row r="10555" spans="1:123" ht="24" customHeight="1" x14ac:dyDescent="0.2">
      <c r="A10555" s="263" t="s">
        <v>600</v>
      </c>
      <c r="B10555" s="82" t="str">
        <f>Ubicación</f>
        <v>Pocito</v>
      </c>
      <c r="C10555" s="82"/>
      <c r="D10555" s="88"/>
      <c r="E10555" s="89"/>
      <c r="G10555" s="264"/>
    </row>
    <row r="10556" spans="1:123" ht="24" customHeight="1" x14ac:dyDescent="0.2">
      <c r="A10556" s="263" t="s">
        <v>38</v>
      </c>
      <c r="B10556" s="91">
        <f>IFERROR(VALUE(LEFT(B10557,FIND(".",B10557)-1)),"")</f>
        <v>17</v>
      </c>
      <c r="C10556" s="83" t="str">
        <f>IFERROR(VLOOKUP(B10556,Tabla_CyP,2,FALSE),"")</f>
        <v xml:space="preserve"> INSTALACIÓN DE SEGURIDAD</v>
      </c>
      <c r="E10556" s="89"/>
      <c r="G10556" s="264"/>
    </row>
    <row r="10557" spans="1:123" ht="24" customHeight="1" x14ac:dyDescent="0.2">
      <c r="A10557" s="263" t="s">
        <v>24</v>
      </c>
      <c r="B10557" s="92" t="str">
        <f>IFERROR(VLOOKUP(COUNTIF($A$1:A10557,"ANALISIS DE PRECIOS"),Tabla_NumeroItem,2,FALSE),"")</f>
        <v>17.1.4.2</v>
      </c>
      <c r="C10557" s="83" t="str">
        <f>IFERROR(VLOOKUP(B10557,Tabla_CyP,2,FALSE),"")</f>
        <v>Tanque de Agua Exclusivo para Extincion de Incendio 5000litros</v>
      </c>
      <c r="D10557" s="88"/>
      <c r="E10557" s="89"/>
      <c r="F10557" s="87" t="s">
        <v>25</v>
      </c>
      <c r="G10557" s="265" t="str">
        <f>IFERROR(VLOOKUP(B10557,Tabla_CyP,4,FALSE),"")</f>
        <v>Un.</v>
      </c>
    </row>
    <row r="10558" spans="1:123" ht="24" customHeight="1" x14ac:dyDescent="0.2">
      <c r="A10558" s="263"/>
      <c r="B10558" s="82"/>
      <c r="D10558" s="88"/>
      <c r="E10558" s="89"/>
      <c r="G10558" s="264"/>
    </row>
    <row r="10559" spans="1:123" ht="24" customHeight="1" x14ac:dyDescent="0.2">
      <c r="A10559" s="450" t="s">
        <v>506</v>
      </c>
      <c r="B10559" s="451"/>
      <c r="C10559" s="448" t="s">
        <v>0</v>
      </c>
      <c r="D10559" s="448" t="s">
        <v>26</v>
      </c>
      <c r="E10559" s="446" t="s">
        <v>27</v>
      </c>
      <c r="F10559" s="444" t="s">
        <v>28</v>
      </c>
      <c r="G10559" s="444" t="s">
        <v>29</v>
      </c>
    </row>
    <row r="10560" spans="1:123" s="88" customFormat="1" ht="24" customHeight="1" x14ac:dyDescent="0.2">
      <c r="A10560" s="93" t="s">
        <v>507</v>
      </c>
      <c r="B10560" s="93" t="s">
        <v>508</v>
      </c>
      <c r="C10560" s="449"/>
      <c r="D10560" s="449"/>
      <c r="E10560" s="447"/>
      <c r="F10560" s="445"/>
      <c r="G10560" s="445"/>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6"/>
      <c r="B10561" s="94"/>
      <c r="C10561" s="132" t="s">
        <v>603</v>
      </c>
      <c r="D10561" s="95"/>
      <c r="E10561" s="96"/>
      <c r="F10561" s="97"/>
      <c r="G10561" s="267"/>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8">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8">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8">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8">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8">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8">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8">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8">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8">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8">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8">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8">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8">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8">
        <f t="shared" si="3170"/>
        <v>0</v>
      </c>
    </row>
    <row r="10576" spans="1:7" ht="24" customHeight="1" x14ac:dyDescent="0.2">
      <c r="A10576" s="269"/>
      <c r="D10576" s="88"/>
      <c r="E10576" s="89"/>
      <c r="F10576" s="255" t="s">
        <v>30</v>
      </c>
      <c r="G10576" s="270">
        <f>SUBTOTAL(9,G10562:G10575)</f>
        <v>0</v>
      </c>
    </row>
    <row r="10577" spans="1:7" ht="24" customHeight="1" x14ac:dyDescent="0.2">
      <c r="A10577" s="269"/>
      <c r="C10577" s="98" t="s">
        <v>604</v>
      </c>
      <c r="D10577" s="88"/>
      <c r="E10577" s="89"/>
      <c r="G10577" s="271"/>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8">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8">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8">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8">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8">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8">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8">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8">
        <f t="shared" si="3175"/>
        <v>0</v>
      </c>
    </row>
    <row r="10586" spans="1:7" ht="24" customHeight="1" x14ac:dyDescent="0.2">
      <c r="A10586" s="269"/>
      <c r="D10586" s="88"/>
      <c r="E10586" s="89"/>
      <c r="F10586" s="255" t="s">
        <v>31</v>
      </c>
      <c r="G10586" s="270">
        <f>SUBTOTAL(9,G10578:G10585)</f>
        <v>0</v>
      </c>
    </row>
    <row r="10587" spans="1:7" ht="24" customHeight="1" x14ac:dyDescent="0.2">
      <c r="A10587" s="269"/>
      <c r="C10587" s="98" t="s">
        <v>605</v>
      </c>
      <c r="D10587" s="88"/>
      <c r="E10587" s="89"/>
      <c r="G10587" s="271"/>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8">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8">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8">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8">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8">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8">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8">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8">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8">
        <f t="shared" si="3180"/>
        <v>0</v>
      </c>
    </row>
    <row r="10597" spans="1:7" ht="24" customHeight="1" x14ac:dyDescent="0.2">
      <c r="A10597" s="272"/>
      <c r="B10597" s="88"/>
      <c r="D10597" s="88"/>
      <c r="E10597" s="89"/>
      <c r="F10597" s="255" t="s">
        <v>32</v>
      </c>
      <c r="G10597" s="270">
        <f>SUBTOTAL(9,G10588:G10596)</f>
        <v>0</v>
      </c>
    </row>
    <row r="10598" spans="1:7" ht="24" customHeight="1" x14ac:dyDescent="0.2">
      <c r="A10598" s="273"/>
      <c r="B10598" s="88"/>
      <c r="D10598" s="88"/>
      <c r="E10598" s="89"/>
      <c r="G10598" s="271"/>
    </row>
    <row r="10599" spans="1:7" ht="24" customHeight="1" x14ac:dyDescent="0.2">
      <c r="A10599" s="274" t="str">
        <f>B10557</f>
        <v>17.1.4.2</v>
      </c>
      <c r="B10599" s="275" t="str">
        <f>C10557</f>
        <v>Tanque de Agua Exclusivo para Extincion de Incendio 5000litros</v>
      </c>
      <c r="C10599" s="95"/>
      <c r="D10599" s="95" t="s">
        <v>33</v>
      </c>
      <c r="E10599" s="96"/>
      <c r="F10599" s="277" t="s">
        <v>34</v>
      </c>
      <c r="G10599" s="276">
        <f>SUBTOTAL(9,G10562:G10598)</f>
        <v>0</v>
      </c>
    </row>
    <row r="10601" spans="1:7" ht="24" customHeight="1" x14ac:dyDescent="0.2">
      <c r="A10601" s="256" t="s">
        <v>36</v>
      </c>
      <c r="B10601" s="257"/>
      <c r="C10601" s="257"/>
      <c r="D10601" s="257"/>
      <c r="E10601" s="257"/>
      <c r="F10601" s="257"/>
      <c r="G10601" s="258"/>
    </row>
    <row r="10602" spans="1:7" ht="24" customHeight="1" x14ac:dyDescent="0.2">
      <c r="A10602" s="259" t="s">
        <v>601</v>
      </c>
      <c r="B10602" s="84" t="str">
        <f>Comitente</f>
        <v>SUBSECRETARIA DE ARQUITECTURA</v>
      </c>
      <c r="C10602" s="80"/>
      <c r="D10602" s="85"/>
      <c r="E10602" s="85"/>
      <c r="F10602" s="86"/>
      <c r="G10602" s="260"/>
    </row>
    <row r="10603" spans="1:7" ht="24" customHeight="1" x14ac:dyDescent="0.2">
      <c r="A10603" s="259" t="s">
        <v>602</v>
      </c>
      <c r="B10603" s="84">
        <f>Contratista</f>
        <v>0</v>
      </c>
      <c r="C10603" s="81"/>
      <c r="D10603" s="81"/>
      <c r="E10603" s="81"/>
      <c r="F10603" s="87"/>
      <c r="G10603" s="261"/>
    </row>
    <row r="10604" spans="1:7" ht="24" customHeight="1" x14ac:dyDescent="0.2">
      <c r="A10604" s="259" t="s">
        <v>23</v>
      </c>
      <c r="B10604" s="84" t="str">
        <f>Obra</f>
        <v>Creacion Primaria Bº Cruce de los Andes</v>
      </c>
      <c r="C10604" s="81"/>
      <c r="D10604" s="81"/>
      <c r="E10604" s="81"/>
      <c r="F10604" s="87" t="s">
        <v>37</v>
      </c>
      <c r="G10604" s="262">
        <f>Fecha_Base</f>
        <v>0</v>
      </c>
    </row>
    <row r="10605" spans="1:7" ht="24" customHeight="1" x14ac:dyDescent="0.2">
      <c r="A10605" s="263" t="s">
        <v>600</v>
      </c>
      <c r="B10605" s="82" t="str">
        <f>Ubicación</f>
        <v>Pocito</v>
      </c>
      <c r="C10605" s="82"/>
      <c r="D10605" s="88"/>
      <c r="E10605" s="89"/>
      <c r="G10605" s="264"/>
    </row>
    <row r="10606" spans="1:7" ht="24" customHeight="1" x14ac:dyDescent="0.2">
      <c r="A10606" s="263" t="s">
        <v>38</v>
      </c>
      <c r="B10606" s="91">
        <f>IFERROR(VALUE(LEFT(B10607,FIND(".",B10607)-1)),"")</f>
        <v>17</v>
      </c>
      <c r="C10606" s="83" t="str">
        <f>IFERROR(VLOOKUP(B10606,Tabla_CyP,2,FALSE),"")</f>
        <v xml:space="preserve"> INSTALACIÓN DE SEGURIDAD</v>
      </c>
      <c r="E10606" s="89"/>
      <c r="G10606" s="264"/>
    </row>
    <row r="10607" spans="1:7" ht="24" customHeight="1" x14ac:dyDescent="0.2">
      <c r="A10607" s="263" t="s">
        <v>24</v>
      </c>
      <c r="B10607" s="92" t="str">
        <f>IFERROR(VLOOKUP(COUNTIF($A$1:A10607,"ANALISIS DE PRECIOS"),Tabla_NumeroItem,2,FALSE),"")</f>
        <v>17.1.5</v>
      </c>
      <c r="C10607" s="83" t="str">
        <f>IFERROR(VLOOKUP(B10607,Tabla_CyP,2,FALSE),"")</f>
        <v xml:space="preserve">Planos   </v>
      </c>
      <c r="D10607" s="88"/>
      <c r="E10607" s="89"/>
      <c r="F10607" s="87" t="s">
        <v>25</v>
      </c>
      <c r="G10607" s="265" t="str">
        <f>IFERROR(VLOOKUP(B10607,Tabla_CyP,4,FALSE),"")</f>
        <v>gl</v>
      </c>
    </row>
    <row r="10608" spans="1:7" ht="24" customHeight="1" x14ac:dyDescent="0.2">
      <c r="A10608" s="263"/>
      <c r="B10608" s="82"/>
      <c r="D10608" s="88"/>
      <c r="E10608" s="89"/>
      <c r="G10608" s="264"/>
    </row>
    <row r="10609" spans="1:123" ht="24" customHeight="1" x14ac:dyDescent="0.2">
      <c r="A10609" s="450" t="s">
        <v>506</v>
      </c>
      <c r="B10609" s="451"/>
      <c r="C10609" s="448" t="s">
        <v>0</v>
      </c>
      <c r="D10609" s="448" t="s">
        <v>26</v>
      </c>
      <c r="E10609" s="446" t="s">
        <v>27</v>
      </c>
      <c r="F10609" s="444" t="s">
        <v>28</v>
      </c>
      <c r="G10609" s="444" t="s">
        <v>29</v>
      </c>
    </row>
    <row r="10610" spans="1:123" s="88" customFormat="1" ht="24" customHeight="1" x14ac:dyDescent="0.2">
      <c r="A10610" s="93" t="s">
        <v>507</v>
      </c>
      <c r="B10610" s="93" t="s">
        <v>508</v>
      </c>
      <c r="C10610" s="449"/>
      <c r="D10610" s="449"/>
      <c r="E10610" s="447"/>
      <c r="F10610" s="445"/>
      <c r="G10610" s="445"/>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6"/>
      <c r="B10611" s="94"/>
      <c r="C10611" s="132" t="s">
        <v>603</v>
      </c>
      <c r="D10611" s="95"/>
      <c r="E10611" s="96"/>
      <c r="F10611" s="97"/>
      <c r="G10611" s="267"/>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8">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8">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8">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8">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8">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8">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8">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8">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8">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8">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8">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8">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8">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8">
        <f t="shared" si="3185"/>
        <v>0</v>
      </c>
    </row>
    <row r="10626" spans="1:7" ht="24" customHeight="1" x14ac:dyDescent="0.2">
      <c r="A10626" s="269"/>
      <c r="D10626" s="88"/>
      <c r="E10626" s="89"/>
      <c r="F10626" s="255" t="s">
        <v>30</v>
      </c>
      <c r="G10626" s="270">
        <f>SUBTOTAL(9,G10612:G10625)</f>
        <v>0</v>
      </c>
    </row>
    <row r="10627" spans="1:7" ht="24" customHeight="1" x14ac:dyDescent="0.2">
      <c r="A10627" s="269"/>
      <c r="C10627" s="98" t="s">
        <v>604</v>
      </c>
      <c r="D10627" s="88"/>
      <c r="E10627" s="89"/>
      <c r="G10627" s="271"/>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8">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8">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8">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8">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8">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8">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8">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8">
        <f t="shared" si="3190"/>
        <v>0</v>
      </c>
    </row>
    <row r="10636" spans="1:7" ht="24" customHeight="1" x14ac:dyDescent="0.2">
      <c r="A10636" s="269"/>
      <c r="D10636" s="88"/>
      <c r="E10636" s="89"/>
      <c r="F10636" s="255" t="s">
        <v>31</v>
      </c>
      <c r="G10636" s="270">
        <f>SUBTOTAL(9,G10628:G10635)</f>
        <v>0</v>
      </c>
    </row>
    <row r="10637" spans="1:7" ht="24" customHeight="1" x14ac:dyDescent="0.2">
      <c r="A10637" s="269"/>
      <c r="C10637" s="98" t="s">
        <v>605</v>
      </c>
      <c r="D10637" s="88"/>
      <c r="E10637" s="89"/>
      <c r="G10637" s="271"/>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8">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8">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8">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8">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8">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8">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8">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8">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8">
        <f t="shared" si="3195"/>
        <v>0</v>
      </c>
    </row>
    <row r="10647" spans="1:7" ht="24" customHeight="1" x14ac:dyDescent="0.2">
      <c r="A10647" s="272"/>
      <c r="B10647" s="88"/>
      <c r="D10647" s="88"/>
      <c r="E10647" s="89"/>
      <c r="F10647" s="255" t="s">
        <v>32</v>
      </c>
      <c r="G10647" s="270">
        <f>SUBTOTAL(9,G10638:G10646)</f>
        <v>0</v>
      </c>
    </row>
    <row r="10648" spans="1:7" ht="24" customHeight="1" x14ac:dyDescent="0.2">
      <c r="A10648" s="273"/>
      <c r="B10648" s="88"/>
      <c r="D10648" s="88"/>
      <c r="E10648" s="89"/>
      <c r="G10648" s="271"/>
    </row>
    <row r="10649" spans="1:7" ht="24" customHeight="1" x14ac:dyDescent="0.2">
      <c r="A10649" s="274" t="str">
        <f>B10607</f>
        <v>17.1.5</v>
      </c>
      <c r="B10649" s="275" t="str">
        <f>C10607</f>
        <v xml:space="preserve">Planos   </v>
      </c>
      <c r="C10649" s="95"/>
      <c r="D10649" s="95" t="s">
        <v>33</v>
      </c>
      <c r="E10649" s="96"/>
      <c r="F10649" s="277" t="s">
        <v>34</v>
      </c>
      <c r="G10649" s="276">
        <f>SUBTOTAL(9,G10612:G10648)</f>
        <v>0</v>
      </c>
    </row>
    <row r="10651" spans="1:7" ht="24" customHeight="1" x14ac:dyDescent="0.2">
      <c r="A10651" s="256" t="s">
        <v>36</v>
      </c>
      <c r="B10651" s="257"/>
      <c r="C10651" s="257"/>
      <c r="D10651" s="257"/>
      <c r="E10651" s="257"/>
      <c r="F10651" s="257"/>
      <c r="G10651" s="258"/>
    </row>
    <row r="10652" spans="1:7" ht="24" customHeight="1" x14ac:dyDescent="0.2">
      <c r="A10652" s="259" t="s">
        <v>601</v>
      </c>
      <c r="B10652" s="84" t="str">
        <f>Comitente</f>
        <v>SUBSECRETARIA DE ARQUITECTURA</v>
      </c>
      <c r="C10652" s="80"/>
      <c r="D10652" s="85"/>
      <c r="E10652" s="85"/>
      <c r="F10652" s="86"/>
      <c r="G10652" s="260"/>
    </row>
    <row r="10653" spans="1:7" ht="24" customHeight="1" x14ac:dyDescent="0.2">
      <c r="A10653" s="259" t="s">
        <v>602</v>
      </c>
      <c r="B10653" s="84">
        <f>Contratista</f>
        <v>0</v>
      </c>
      <c r="C10653" s="81"/>
      <c r="D10653" s="81"/>
      <c r="E10653" s="81"/>
      <c r="F10653" s="87"/>
      <c r="G10653" s="261"/>
    </row>
    <row r="10654" spans="1:7" ht="24" customHeight="1" x14ac:dyDescent="0.2">
      <c r="A10654" s="259" t="s">
        <v>23</v>
      </c>
      <c r="B10654" s="84" t="str">
        <f>Obra</f>
        <v>Creacion Primaria Bº Cruce de los Andes</v>
      </c>
      <c r="C10654" s="81"/>
      <c r="D10654" s="81"/>
      <c r="E10654" s="81"/>
      <c r="F10654" s="87" t="s">
        <v>37</v>
      </c>
      <c r="G10654" s="262">
        <f>Fecha_Base</f>
        <v>0</v>
      </c>
    </row>
    <row r="10655" spans="1:7" ht="24" customHeight="1" x14ac:dyDescent="0.2">
      <c r="A10655" s="263" t="s">
        <v>600</v>
      </c>
      <c r="B10655" s="82" t="str">
        <f>Ubicación</f>
        <v>Pocito</v>
      </c>
      <c r="C10655" s="82"/>
      <c r="D10655" s="88"/>
      <c r="E10655" s="89"/>
      <c r="G10655" s="264"/>
    </row>
    <row r="10656" spans="1:7" ht="24" customHeight="1" x14ac:dyDescent="0.2">
      <c r="A10656" s="263" t="s">
        <v>38</v>
      </c>
      <c r="B10656" s="91">
        <f>IFERROR(VALUE(LEFT(B10657,FIND(".",B10657)-1)),"")</f>
        <v>17</v>
      </c>
      <c r="C10656" s="83" t="str">
        <f>IFERROR(VLOOKUP(B10656,Tabla_CyP,2,FALSE),"")</f>
        <v xml:space="preserve"> INSTALACIÓN DE SEGURIDAD</v>
      </c>
      <c r="E10656" s="89"/>
      <c r="G10656" s="264"/>
    </row>
    <row r="10657" spans="1:123" ht="24" customHeight="1" x14ac:dyDescent="0.2">
      <c r="A10657" s="263" t="s">
        <v>24</v>
      </c>
      <c r="B10657" s="92" t="str">
        <f>IFERROR(VLOOKUP(COUNTIF($A$1:A10657,"ANALISIS DE PRECIOS"),Tabla_NumeroItem,2,FALSE),"")</f>
        <v>17.2.1.1</v>
      </c>
      <c r="C10657" s="83" t="str">
        <f>IFERROR(VLOOKUP(B10657,Tabla_CyP,2,FALSE),"")</f>
        <v>Detector de humo</v>
      </c>
      <c r="D10657" s="88"/>
      <c r="E10657" s="89"/>
      <c r="F10657" s="87" t="s">
        <v>25</v>
      </c>
      <c r="G10657" s="265" t="str">
        <f>IFERROR(VLOOKUP(B10657,Tabla_CyP,4,FALSE),"")</f>
        <v>Un.</v>
      </c>
    </row>
    <row r="10658" spans="1:123" ht="24" customHeight="1" x14ac:dyDescent="0.2">
      <c r="A10658" s="263"/>
      <c r="B10658" s="82"/>
      <c r="D10658" s="88"/>
      <c r="E10658" s="89"/>
      <c r="G10658" s="264"/>
    </row>
    <row r="10659" spans="1:123" ht="24" customHeight="1" x14ac:dyDescent="0.2">
      <c r="A10659" s="450" t="s">
        <v>506</v>
      </c>
      <c r="B10659" s="451"/>
      <c r="C10659" s="448" t="s">
        <v>0</v>
      </c>
      <c r="D10659" s="448" t="s">
        <v>26</v>
      </c>
      <c r="E10659" s="446" t="s">
        <v>27</v>
      </c>
      <c r="F10659" s="444" t="s">
        <v>28</v>
      </c>
      <c r="G10659" s="444" t="s">
        <v>29</v>
      </c>
    </row>
    <row r="10660" spans="1:123" s="88" customFormat="1" ht="24" customHeight="1" x14ac:dyDescent="0.2">
      <c r="A10660" s="93" t="s">
        <v>507</v>
      </c>
      <c r="B10660" s="93" t="s">
        <v>508</v>
      </c>
      <c r="C10660" s="449"/>
      <c r="D10660" s="449"/>
      <c r="E10660" s="447"/>
      <c r="F10660" s="445"/>
      <c r="G10660" s="445"/>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6"/>
      <c r="B10661" s="94"/>
      <c r="C10661" s="132" t="s">
        <v>603</v>
      </c>
      <c r="D10661" s="95"/>
      <c r="E10661" s="96"/>
      <c r="F10661" s="97"/>
      <c r="G10661" s="267"/>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8">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8">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8">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8">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8">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8">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8">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8">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8">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8">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8">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8">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8">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8">
        <f t="shared" si="3200"/>
        <v>0</v>
      </c>
    </row>
    <row r="10676" spans="1:7" ht="24" customHeight="1" x14ac:dyDescent="0.2">
      <c r="A10676" s="269"/>
      <c r="D10676" s="88"/>
      <c r="E10676" s="89"/>
      <c r="F10676" s="255" t="s">
        <v>30</v>
      </c>
      <c r="G10676" s="270">
        <f>SUBTOTAL(9,G10662:G10675)</f>
        <v>0</v>
      </c>
    </row>
    <row r="10677" spans="1:7" ht="24" customHeight="1" x14ac:dyDescent="0.2">
      <c r="A10677" s="269"/>
      <c r="C10677" s="98" t="s">
        <v>604</v>
      </c>
      <c r="D10677" s="88"/>
      <c r="E10677" s="89"/>
      <c r="G10677" s="271"/>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8">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8">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8">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8">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8">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8">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8">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8">
        <f t="shared" si="3205"/>
        <v>0</v>
      </c>
    </row>
    <row r="10686" spans="1:7" ht="24" customHeight="1" x14ac:dyDescent="0.2">
      <c r="A10686" s="269"/>
      <c r="D10686" s="88"/>
      <c r="E10686" s="89"/>
      <c r="F10686" s="255" t="s">
        <v>31</v>
      </c>
      <c r="G10686" s="270">
        <f>SUBTOTAL(9,G10678:G10685)</f>
        <v>0</v>
      </c>
    </row>
    <row r="10687" spans="1:7" ht="24" customHeight="1" x14ac:dyDescent="0.2">
      <c r="A10687" s="269"/>
      <c r="C10687" s="98" t="s">
        <v>605</v>
      </c>
      <c r="D10687" s="88"/>
      <c r="E10687" s="89"/>
      <c r="G10687" s="271"/>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8">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8">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8">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8">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8">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8">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8">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8">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8">
        <f t="shared" si="3210"/>
        <v>0</v>
      </c>
    </row>
    <row r="10697" spans="1:7" ht="24" customHeight="1" x14ac:dyDescent="0.2">
      <c r="A10697" s="272"/>
      <c r="B10697" s="88"/>
      <c r="D10697" s="88"/>
      <c r="E10697" s="89"/>
      <c r="F10697" s="255" t="s">
        <v>32</v>
      </c>
      <c r="G10697" s="270">
        <f>SUBTOTAL(9,G10688:G10696)</f>
        <v>0</v>
      </c>
    </row>
    <row r="10698" spans="1:7" ht="24" customHeight="1" x14ac:dyDescent="0.2">
      <c r="A10698" s="273"/>
      <c r="B10698" s="88"/>
      <c r="D10698" s="88"/>
      <c r="E10698" s="89"/>
      <c r="G10698" s="271"/>
    </row>
    <row r="10699" spans="1:7" ht="24" customHeight="1" x14ac:dyDescent="0.2">
      <c r="A10699" s="274" t="str">
        <f>B10657</f>
        <v>17.2.1.1</v>
      </c>
      <c r="B10699" s="275" t="str">
        <f>C10657</f>
        <v>Detector de humo</v>
      </c>
      <c r="C10699" s="95"/>
      <c r="D10699" s="95" t="s">
        <v>33</v>
      </c>
      <c r="E10699" s="96"/>
      <c r="F10699" s="277" t="s">
        <v>34</v>
      </c>
      <c r="G10699" s="276">
        <f>SUBTOTAL(9,G10662:G10698)</f>
        <v>0</v>
      </c>
    </row>
    <row r="10701" spans="1:7" ht="24" customHeight="1" x14ac:dyDescent="0.2">
      <c r="A10701" s="256" t="s">
        <v>36</v>
      </c>
      <c r="B10701" s="257"/>
      <c r="C10701" s="257"/>
      <c r="D10701" s="257"/>
      <c r="E10701" s="257"/>
      <c r="F10701" s="257"/>
      <c r="G10701" s="258"/>
    </row>
    <row r="10702" spans="1:7" ht="24" customHeight="1" x14ac:dyDescent="0.2">
      <c r="A10702" s="259" t="s">
        <v>601</v>
      </c>
      <c r="B10702" s="84" t="str">
        <f>Comitente</f>
        <v>SUBSECRETARIA DE ARQUITECTURA</v>
      </c>
      <c r="C10702" s="80"/>
      <c r="D10702" s="85"/>
      <c r="E10702" s="85"/>
      <c r="F10702" s="86"/>
      <c r="G10702" s="260"/>
    </row>
    <row r="10703" spans="1:7" ht="24" customHeight="1" x14ac:dyDescent="0.2">
      <c r="A10703" s="259" t="s">
        <v>602</v>
      </c>
      <c r="B10703" s="84">
        <f>Contratista</f>
        <v>0</v>
      </c>
      <c r="C10703" s="81"/>
      <c r="D10703" s="81"/>
      <c r="E10703" s="81"/>
      <c r="F10703" s="87"/>
      <c r="G10703" s="261"/>
    </row>
    <row r="10704" spans="1:7" ht="24" customHeight="1" x14ac:dyDescent="0.2">
      <c r="A10704" s="259" t="s">
        <v>23</v>
      </c>
      <c r="B10704" s="84" t="str">
        <f>Obra</f>
        <v>Creacion Primaria Bº Cruce de los Andes</v>
      </c>
      <c r="C10704" s="81"/>
      <c r="D10704" s="81"/>
      <c r="E10704" s="81"/>
      <c r="F10704" s="87" t="s">
        <v>37</v>
      </c>
      <c r="G10704" s="262">
        <f>Fecha_Base</f>
        <v>0</v>
      </c>
    </row>
    <row r="10705" spans="1:123" ht="24" customHeight="1" x14ac:dyDescent="0.2">
      <c r="A10705" s="263" t="s">
        <v>600</v>
      </c>
      <c r="B10705" s="82" t="str">
        <f>Ubicación</f>
        <v>Pocito</v>
      </c>
      <c r="C10705" s="82"/>
      <c r="D10705" s="88"/>
      <c r="E10705" s="89"/>
      <c r="G10705" s="264"/>
    </row>
    <row r="10706" spans="1:123" ht="24" customHeight="1" x14ac:dyDescent="0.2">
      <c r="A10706" s="263" t="s">
        <v>38</v>
      </c>
      <c r="B10706" s="91">
        <f>IFERROR(VALUE(LEFT(B10707,FIND(".",B10707)-1)),"")</f>
        <v>17</v>
      </c>
      <c r="C10706" s="83" t="str">
        <f>IFERROR(VLOOKUP(B10706,Tabla_CyP,2,FALSE),"")</f>
        <v xml:space="preserve"> INSTALACIÓN DE SEGURIDAD</v>
      </c>
      <c r="E10706" s="89"/>
      <c r="G10706" s="264"/>
    </row>
    <row r="10707" spans="1:123" ht="24" customHeight="1" x14ac:dyDescent="0.2">
      <c r="A10707" s="263" t="s">
        <v>24</v>
      </c>
      <c r="B10707" s="92" t="str">
        <f>IFERROR(VLOOKUP(COUNTIF($A$1:A10707,"ANALISIS DE PRECIOS"),Tabla_NumeroItem,2,FALSE),"")</f>
        <v>17.2.1.2</v>
      </c>
      <c r="C10707" s="83" t="str">
        <f>IFERROR(VLOOKUP(B10707,Tabla_CyP,2,FALSE),"")</f>
        <v>Detector de gas</v>
      </c>
      <c r="D10707" s="88"/>
      <c r="E10707" s="89"/>
      <c r="F10707" s="87" t="s">
        <v>25</v>
      </c>
      <c r="G10707" s="265" t="str">
        <f>IFERROR(VLOOKUP(B10707,Tabla_CyP,4,FALSE),"")</f>
        <v>Un.</v>
      </c>
    </row>
    <row r="10708" spans="1:123" ht="24" customHeight="1" x14ac:dyDescent="0.2">
      <c r="A10708" s="263"/>
      <c r="B10708" s="82"/>
      <c r="D10708" s="88"/>
      <c r="E10708" s="89"/>
      <c r="G10708" s="264"/>
    </row>
    <row r="10709" spans="1:123" ht="24" customHeight="1" x14ac:dyDescent="0.2">
      <c r="A10709" s="450" t="s">
        <v>506</v>
      </c>
      <c r="B10709" s="451"/>
      <c r="C10709" s="448" t="s">
        <v>0</v>
      </c>
      <c r="D10709" s="448" t="s">
        <v>26</v>
      </c>
      <c r="E10709" s="446" t="s">
        <v>27</v>
      </c>
      <c r="F10709" s="444" t="s">
        <v>28</v>
      </c>
      <c r="G10709" s="444" t="s">
        <v>29</v>
      </c>
    </row>
    <row r="10710" spans="1:123" s="88" customFormat="1" ht="24" customHeight="1" x14ac:dyDescent="0.2">
      <c r="A10710" s="93" t="s">
        <v>507</v>
      </c>
      <c r="B10710" s="93" t="s">
        <v>508</v>
      </c>
      <c r="C10710" s="449"/>
      <c r="D10710" s="449"/>
      <c r="E10710" s="447"/>
      <c r="F10710" s="445"/>
      <c r="G10710" s="445"/>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6"/>
      <c r="B10711" s="94"/>
      <c r="C10711" s="132" t="s">
        <v>603</v>
      </c>
      <c r="D10711" s="95"/>
      <c r="E10711" s="96"/>
      <c r="F10711" s="97"/>
      <c r="G10711" s="267"/>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8">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8">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8">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8">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8">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8">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8">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8">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8">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8">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8">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8">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8">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8">
        <f t="shared" si="3215"/>
        <v>0</v>
      </c>
    </row>
    <row r="10726" spans="1:7" ht="24" customHeight="1" x14ac:dyDescent="0.2">
      <c r="A10726" s="269"/>
      <c r="D10726" s="88"/>
      <c r="E10726" s="89"/>
      <c r="F10726" s="255" t="s">
        <v>30</v>
      </c>
      <c r="G10726" s="270">
        <f>SUBTOTAL(9,G10712:G10725)</f>
        <v>0</v>
      </c>
    </row>
    <row r="10727" spans="1:7" ht="24" customHeight="1" x14ac:dyDescent="0.2">
      <c r="A10727" s="269"/>
      <c r="C10727" s="98" t="s">
        <v>604</v>
      </c>
      <c r="D10727" s="88"/>
      <c r="E10727" s="89"/>
      <c r="G10727" s="271"/>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8">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8">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8">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8">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8">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8">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8">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8">
        <f t="shared" si="3220"/>
        <v>0</v>
      </c>
    </row>
    <row r="10736" spans="1:7" ht="24" customHeight="1" x14ac:dyDescent="0.2">
      <c r="A10736" s="269"/>
      <c r="D10736" s="88"/>
      <c r="E10736" s="89"/>
      <c r="F10736" s="255" t="s">
        <v>31</v>
      </c>
      <c r="G10736" s="270">
        <f>SUBTOTAL(9,G10728:G10735)</f>
        <v>0</v>
      </c>
    </row>
    <row r="10737" spans="1:7" ht="24" customHeight="1" x14ac:dyDescent="0.2">
      <c r="A10737" s="269"/>
      <c r="C10737" s="98" t="s">
        <v>605</v>
      </c>
      <c r="D10737" s="88"/>
      <c r="E10737" s="89"/>
      <c r="G10737" s="271"/>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8">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8">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8">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8">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8">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8">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8">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8">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8">
        <f t="shared" si="3225"/>
        <v>0</v>
      </c>
    </row>
    <row r="10747" spans="1:7" ht="24" customHeight="1" x14ac:dyDescent="0.2">
      <c r="A10747" s="272"/>
      <c r="B10747" s="88"/>
      <c r="D10747" s="88"/>
      <c r="E10747" s="89"/>
      <c r="F10747" s="255" t="s">
        <v>32</v>
      </c>
      <c r="G10747" s="270">
        <f>SUBTOTAL(9,G10738:G10746)</f>
        <v>0</v>
      </c>
    </row>
    <row r="10748" spans="1:7" ht="24" customHeight="1" x14ac:dyDescent="0.2">
      <c r="A10748" s="273"/>
      <c r="B10748" s="88"/>
      <c r="D10748" s="88"/>
      <c r="E10748" s="89"/>
      <c r="G10748" s="271"/>
    </row>
    <row r="10749" spans="1:7" ht="24" customHeight="1" x14ac:dyDescent="0.2">
      <c r="A10749" s="274" t="str">
        <f>B10707</f>
        <v>17.2.1.2</v>
      </c>
      <c r="B10749" s="275" t="str">
        <f>C10707</f>
        <v>Detector de gas</v>
      </c>
      <c r="C10749" s="95"/>
      <c r="D10749" s="95" t="s">
        <v>33</v>
      </c>
      <c r="E10749" s="96"/>
      <c r="F10749" s="277" t="s">
        <v>34</v>
      </c>
      <c r="G10749" s="276">
        <f>SUBTOTAL(9,G10712:G10748)</f>
        <v>0</v>
      </c>
    </row>
    <row r="10751" spans="1:7" ht="24" customHeight="1" x14ac:dyDescent="0.2">
      <c r="A10751" s="256" t="s">
        <v>36</v>
      </c>
      <c r="B10751" s="257"/>
      <c r="C10751" s="257"/>
      <c r="D10751" s="257"/>
      <c r="E10751" s="257"/>
      <c r="F10751" s="257"/>
      <c r="G10751" s="258"/>
    </row>
    <row r="10752" spans="1:7" ht="24" customHeight="1" x14ac:dyDescent="0.2">
      <c r="A10752" s="259" t="s">
        <v>601</v>
      </c>
      <c r="B10752" s="84" t="str">
        <f>Comitente</f>
        <v>SUBSECRETARIA DE ARQUITECTURA</v>
      </c>
      <c r="C10752" s="80"/>
      <c r="D10752" s="85"/>
      <c r="E10752" s="85"/>
      <c r="F10752" s="86"/>
      <c r="G10752" s="260"/>
    </row>
    <row r="10753" spans="1:123" ht="24" customHeight="1" x14ac:dyDescent="0.2">
      <c r="A10753" s="259" t="s">
        <v>602</v>
      </c>
      <c r="B10753" s="84">
        <f>Contratista</f>
        <v>0</v>
      </c>
      <c r="C10753" s="81"/>
      <c r="D10753" s="81"/>
      <c r="E10753" s="81"/>
      <c r="F10753" s="87"/>
      <c r="G10753" s="261"/>
    </row>
    <row r="10754" spans="1:123" ht="24" customHeight="1" x14ac:dyDescent="0.2">
      <c r="A10754" s="259" t="s">
        <v>23</v>
      </c>
      <c r="B10754" s="84" t="str">
        <f>Obra</f>
        <v>Creacion Primaria Bº Cruce de los Andes</v>
      </c>
      <c r="C10754" s="81"/>
      <c r="D10754" s="81"/>
      <c r="E10754" s="81"/>
      <c r="F10754" s="87" t="s">
        <v>37</v>
      </c>
      <c r="G10754" s="262">
        <f>Fecha_Base</f>
        <v>0</v>
      </c>
    </row>
    <row r="10755" spans="1:123" ht="24" customHeight="1" x14ac:dyDescent="0.2">
      <c r="A10755" s="263" t="s">
        <v>600</v>
      </c>
      <c r="B10755" s="82" t="str">
        <f>Ubicación</f>
        <v>Pocito</v>
      </c>
      <c r="C10755" s="82"/>
      <c r="D10755" s="88"/>
      <c r="E10755" s="89"/>
      <c r="G10755" s="264"/>
    </row>
    <row r="10756" spans="1:123" ht="24" customHeight="1" x14ac:dyDescent="0.2">
      <c r="A10756" s="263" t="s">
        <v>38</v>
      </c>
      <c r="B10756" s="91">
        <f>IFERROR(VALUE(LEFT(B10757,FIND(".",B10757)-1)),"")</f>
        <v>17</v>
      </c>
      <c r="C10756" s="83" t="str">
        <f>IFERROR(VLOOKUP(B10756,Tabla_CyP,2,FALSE),"")</f>
        <v xml:space="preserve"> INSTALACIÓN DE SEGURIDAD</v>
      </c>
      <c r="E10756" s="89"/>
      <c r="G10756" s="264"/>
    </row>
    <row r="10757" spans="1:123" ht="24" customHeight="1" x14ac:dyDescent="0.2">
      <c r="A10757" s="263" t="s">
        <v>24</v>
      </c>
      <c r="B10757" s="92" t="str">
        <f>IFERROR(VLOOKUP(COUNTIF($A$1:A10757,"ANALISIS DE PRECIOS"),Tabla_NumeroItem,2,FALSE),"")</f>
        <v>17.2.2.1</v>
      </c>
      <c r="C10757" s="83" t="str">
        <f>IFERROR(VLOOKUP(B10757,Tabla_CyP,2,FALSE),"")</f>
        <v>Tablero seccional</v>
      </c>
      <c r="D10757" s="88"/>
      <c r="E10757" s="89"/>
      <c r="F10757" s="87" t="s">
        <v>25</v>
      </c>
      <c r="G10757" s="265" t="str">
        <f>IFERROR(VLOOKUP(B10757,Tabla_CyP,4,FALSE),"")</f>
        <v>Un.</v>
      </c>
    </row>
    <row r="10758" spans="1:123" ht="24" customHeight="1" x14ac:dyDescent="0.2">
      <c r="A10758" s="263"/>
      <c r="B10758" s="82"/>
      <c r="D10758" s="88"/>
      <c r="E10758" s="89"/>
      <c r="G10758" s="264"/>
    </row>
    <row r="10759" spans="1:123" ht="24" customHeight="1" x14ac:dyDescent="0.2">
      <c r="A10759" s="450" t="s">
        <v>506</v>
      </c>
      <c r="B10759" s="451"/>
      <c r="C10759" s="448" t="s">
        <v>0</v>
      </c>
      <c r="D10759" s="448" t="s">
        <v>26</v>
      </c>
      <c r="E10759" s="446" t="s">
        <v>27</v>
      </c>
      <c r="F10759" s="444" t="s">
        <v>28</v>
      </c>
      <c r="G10759" s="444" t="s">
        <v>29</v>
      </c>
    </row>
    <row r="10760" spans="1:123" s="88" customFormat="1" ht="24" customHeight="1" x14ac:dyDescent="0.2">
      <c r="A10760" s="93" t="s">
        <v>507</v>
      </c>
      <c r="B10760" s="93" t="s">
        <v>508</v>
      </c>
      <c r="C10760" s="449"/>
      <c r="D10760" s="449"/>
      <c r="E10760" s="447"/>
      <c r="F10760" s="445"/>
      <c r="G10760" s="445"/>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6"/>
      <c r="B10761" s="94"/>
      <c r="C10761" s="132" t="s">
        <v>603</v>
      </c>
      <c r="D10761" s="95"/>
      <c r="E10761" s="96"/>
      <c r="F10761" s="97"/>
      <c r="G10761" s="267"/>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8">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8">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8">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8">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8">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8">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8">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8">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8">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8">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8">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8">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8">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8">
        <f t="shared" si="3230"/>
        <v>0</v>
      </c>
    </row>
    <row r="10776" spans="1:7" ht="24" customHeight="1" x14ac:dyDescent="0.2">
      <c r="A10776" s="269"/>
      <c r="D10776" s="88"/>
      <c r="E10776" s="89"/>
      <c r="F10776" s="255" t="s">
        <v>30</v>
      </c>
      <c r="G10776" s="270">
        <f>SUBTOTAL(9,G10762:G10775)</f>
        <v>0</v>
      </c>
    </row>
    <row r="10777" spans="1:7" ht="24" customHeight="1" x14ac:dyDescent="0.2">
      <c r="A10777" s="269"/>
      <c r="C10777" s="98" t="s">
        <v>604</v>
      </c>
      <c r="D10777" s="88"/>
      <c r="E10777" s="89"/>
      <c r="G10777" s="271"/>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8">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8">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8">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8">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8">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8">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8">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8">
        <f t="shared" si="3235"/>
        <v>0</v>
      </c>
    </row>
    <row r="10786" spans="1:7" ht="24" customHeight="1" x14ac:dyDescent="0.2">
      <c r="A10786" s="269"/>
      <c r="D10786" s="88"/>
      <c r="E10786" s="89"/>
      <c r="F10786" s="255" t="s">
        <v>31</v>
      </c>
      <c r="G10786" s="270">
        <f>SUBTOTAL(9,G10778:G10785)</f>
        <v>0</v>
      </c>
    </row>
    <row r="10787" spans="1:7" ht="24" customHeight="1" x14ac:dyDescent="0.2">
      <c r="A10787" s="269"/>
      <c r="C10787" s="98" t="s">
        <v>605</v>
      </c>
      <c r="D10787" s="88"/>
      <c r="E10787" s="89"/>
      <c r="G10787" s="271"/>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8">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8">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8">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8">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8">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8">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8">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8">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8">
        <f t="shared" si="3240"/>
        <v>0</v>
      </c>
    </row>
    <row r="10797" spans="1:7" ht="24" customHeight="1" x14ac:dyDescent="0.2">
      <c r="A10797" s="272"/>
      <c r="B10797" s="88"/>
      <c r="D10797" s="88"/>
      <c r="E10797" s="89"/>
      <c r="F10797" s="255" t="s">
        <v>32</v>
      </c>
      <c r="G10797" s="270">
        <f>SUBTOTAL(9,G10788:G10796)</f>
        <v>0</v>
      </c>
    </row>
    <row r="10798" spans="1:7" ht="24" customHeight="1" x14ac:dyDescent="0.2">
      <c r="A10798" s="273"/>
      <c r="B10798" s="88"/>
      <c r="D10798" s="88"/>
      <c r="E10798" s="89"/>
      <c r="G10798" s="271"/>
    </row>
    <row r="10799" spans="1:7" ht="24" customHeight="1" x14ac:dyDescent="0.2">
      <c r="A10799" s="274" t="str">
        <f>B10757</f>
        <v>17.2.2.1</v>
      </c>
      <c r="B10799" s="275" t="str">
        <f>C10757</f>
        <v>Tablero seccional</v>
      </c>
      <c r="C10799" s="95"/>
      <c r="D10799" s="95" t="s">
        <v>33</v>
      </c>
      <c r="E10799" s="96"/>
      <c r="F10799" s="277" t="s">
        <v>34</v>
      </c>
      <c r="G10799" s="276">
        <f>SUBTOTAL(9,G10762:G10798)</f>
        <v>0</v>
      </c>
    </row>
    <row r="10801" spans="1:123" ht="24" customHeight="1" x14ac:dyDescent="0.2">
      <c r="A10801" s="256" t="s">
        <v>36</v>
      </c>
      <c r="B10801" s="257"/>
      <c r="C10801" s="257"/>
      <c r="D10801" s="257"/>
      <c r="E10801" s="257"/>
      <c r="F10801" s="257"/>
      <c r="G10801" s="258"/>
    </row>
    <row r="10802" spans="1:123" ht="24" customHeight="1" x14ac:dyDescent="0.2">
      <c r="A10802" s="259" t="s">
        <v>601</v>
      </c>
      <c r="B10802" s="84" t="str">
        <f>Comitente</f>
        <v>SUBSECRETARIA DE ARQUITECTURA</v>
      </c>
      <c r="C10802" s="80"/>
      <c r="D10802" s="85"/>
      <c r="E10802" s="85"/>
      <c r="F10802" s="86"/>
      <c r="G10802" s="260"/>
    </row>
    <row r="10803" spans="1:123" ht="24" customHeight="1" x14ac:dyDescent="0.2">
      <c r="A10803" s="259" t="s">
        <v>602</v>
      </c>
      <c r="B10803" s="84">
        <f>Contratista</f>
        <v>0</v>
      </c>
      <c r="C10803" s="81"/>
      <c r="D10803" s="81"/>
      <c r="E10803" s="81"/>
      <c r="F10803" s="87"/>
      <c r="G10803" s="261"/>
    </row>
    <row r="10804" spans="1:123" ht="24" customHeight="1" x14ac:dyDescent="0.2">
      <c r="A10804" s="259" t="s">
        <v>23</v>
      </c>
      <c r="B10804" s="84" t="str">
        <f>Obra</f>
        <v>Creacion Primaria Bº Cruce de los Andes</v>
      </c>
      <c r="C10804" s="81"/>
      <c r="D10804" s="81"/>
      <c r="E10804" s="81"/>
      <c r="F10804" s="87" t="s">
        <v>37</v>
      </c>
      <c r="G10804" s="262">
        <f>Fecha_Base</f>
        <v>0</v>
      </c>
    </row>
    <row r="10805" spans="1:123" ht="24" customHeight="1" x14ac:dyDescent="0.2">
      <c r="A10805" s="263" t="s">
        <v>600</v>
      </c>
      <c r="B10805" s="82" t="str">
        <f>Ubicación</f>
        <v>Pocito</v>
      </c>
      <c r="C10805" s="82"/>
      <c r="D10805" s="88"/>
      <c r="E10805" s="89"/>
      <c r="G10805" s="264"/>
    </row>
    <row r="10806" spans="1:123" ht="24" customHeight="1" x14ac:dyDescent="0.2">
      <c r="A10806" s="263" t="s">
        <v>38</v>
      </c>
      <c r="B10806" s="91">
        <f>IFERROR(VALUE(LEFT(B10807,FIND(".",B10807)-1)),"")</f>
        <v>17</v>
      </c>
      <c r="C10806" s="83" t="str">
        <f>IFERROR(VLOOKUP(B10806,Tabla_CyP,2,FALSE),"")</f>
        <v xml:space="preserve"> INSTALACIÓN DE SEGURIDAD</v>
      </c>
      <c r="E10806" s="89"/>
      <c r="G10806" s="264"/>
    </row>
    <row r="10807" spans="1:123" ht="24" customHeight="1" x14ac:dyDescent="0.2">
      <c r="A10807" s="263" t="s">
        <v>24</v>
      </c>
      <c r="B10807" s="92" t="str">
        <f>IFERROR(VLOOKUP(COUNTIF($A$1:A10807,"ANALISIS DE PRECIOS"),Tabla_NumeroItem,2,FALSE),"")</f>
        <v>17.2.2.2</v>
      </c>
      <c r="C10807" s="83" t="str">
        <f>IFERROR(VLOOKUP(B10807,Tabla_CyP,2,FALSE),"")</f>
        <v>Central de Incendios Inteligente Expandible (Detecciòn, Aviso y Alarma)</v>
      </c>
      <c r="D10807" s="88"/>
      <c r="E10807" s="89"/>
      <c r="F10807" s="87" t="s">
        <v>25</v>
      </c>
      <c r="G10807" s="265" t="str">
        <f>IFERROR(VLOOKUP(B10807,Tabla_CyP,4,FALSE),"")</f>
        <v>Un.</v>
      </c>
    </row>
    <row r="10808" spans="1:123" ht="24" customHeight="1" x14ac:dyDescent="0.2">
      <c r="A10808" s="263"/>
      <c r="B10808" s="82"/>
      <c r="D10808" s="88"/>
      <c r="E10808" s="89"/>
      <c r="G10808" s="264"/>
    </row>
    <row r="10809" spans="1:123" ht="24" customHeight="1" x14ac:dyDescent="0.2">
      <c r="A10809" s="450" t="s">
        <v>506</v>
      </c>
      <c r="B10809" s="451"/>
      <c r="C10809" s="448" t="s">
        <v>0</v>
      </c>
      <c r="D10809" s="448" t="s">
        <v>26</v>
      </c>
      <c r="E10809" s="446" t="s">
        <v>27</v>
      </c>
      <c r="F10809" s="444" t="s">
        <v>28</v>
      </c>
      <c r="G10809" s="444" t="s">
        <v>29</v>
      </c>
    </row>
    <row r="10810" spans="1:123" s="88" customFormat="1" ht="24" customHeight="1" x14ac:dyDescent="0.2">
      <c r="A10810" s="93" t="s">
        <v>507</v>
      </c>
      <c r="B10810" s="93" t="s">
        <v>508</v>
      </c>
      <c r="C10810" s="449"/>
      <c r="D10810" s="449"/>
      <c r="E10810" s="447"/>
      <c r="F10810" s="445"/>
      <c r="G10810" s="445"/>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6"/>
      <c r="B10811" s="94"/>
      <c r="C10811" s="132" t="s">
        <v>603</v>
      </c>
      <c r="D10811" s="95"/>
      <c r="E10811" s="96"/>
      <c r="F10811" s="97"/>
      <c r="G10811" s="267"/>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8">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8">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8">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8">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8">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8">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8">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8">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8">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8">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8">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8">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8">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8">
        <f t="shared" si="3245"/>
        <v>0</v>
      </c>
    </row>
    <row r="10826" spans="1:7" ht="24" customHeight="1" x14ac:dyDescent="0.2">
      <c r="A10826" s="269"/>
      <c r="D10826" s="88"/>
      <c r="E10826" s="89"/>
      <c r="F10826" s="255" t="s">
        <v>30</v>
      </c>
      <c r="G10826" s="270">
        <f>SUBTOTAL(9,G10812:G10825)</f>
        <v>0</v>
      </c>
    </row>
    <row r="10827" spans="1:7" ht="24" customHeight="1" x14ac:dyDescent="0.2">
      <c r="A10827" s="269"/>
      <c r="C10827" s="98" t="s">
        <v>604</v>
      </c>
      <c r="D10827" s="88"/>
      <c r="E10827" s="89"/>
      <c r="G10827" s="271"/>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8">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8">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8">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8">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8">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8">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8">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8">
        <f t="shared" si="3250"/>
        <v>0</v>
      </c>
    </row>
    <row r="10836" spans="1:7" ht="24" customHeight="1" x14ac:dyDescent="0.2">
      <c r="A10836" s="269"/>
      <c r="D10836" s="88"/>
      <c r="E10836" s="89"/>
      <c r="F10836" s="255" t="s">
        <v>31</v>
      </c>
      <c r="G10836" s="270">
        <f>SUBTOTAL(9,G10828:G10835)</f>
        <v>0</v>
      </c>
    </row>
    <row r="10837" spans="1:7" ht="24" customHeight="1" x14ac:dyDescent="0.2">
      <c r="A10837" s="269"/>
      <c r="C10837" s="98" t="s">
        <v>605</v>
      </c>
      <c r="D10837" s="88"/>
      <c r="E10837" s="89"/>
      <c r="G10837" s="271"/>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8">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8">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8">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8">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8">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8">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8">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8">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8">
        <f t="shared" si="3255"/>
        <v>0</v>
      </c>
    </row>
    <row r="10847" spans="1:7" ht="24" customHeight="1" x14ac:dyDescent="0.2">
      <c r="A10847" s="272"/>
      <c r="B10847" s="88"/>
      <c r="D10847" s="88"/>
      <c r="E10847" s="89"/>
      <c r="F10847" s="255" t="s">
        <v>32</v>
      </c>
      <c r="G10847" s="270">
        <f>SUBTOTAL(9,G10838:G10846)</f>
        <v>0</v>
      </c>
    </row>
    <row r="10848" spans="1:7" ht="24" customHeight="1" x14ac:dyDescent="0.2">
      <c r="A10848" s="273"/>
      <c r="B10848" s="88"/>
      <c r="D10848" s="88"/>
      <c r="E10848" s="89"/>
      <c r="G10848" s="271"/>
    </row>
    <row r="10849" spans="1:123" ht="24" customHeight="1" x14ac:dyDescent="0.2">
      <c r="A10849" s="274" t="str">
        <f>B10807</f>
        <v>17.2.2.2</v>
      </c>
      <c r="B10849" s="275" t="str">
        <f>C10807</f>
        <v>Central de Incendios Inteligente Expandible (Detecciòn, Aviso y Alarma)</v>
      </c>
      <c r="C10849" s="95"/>
      <c r="D10849" s="95" t="s">
        <v>33</v>
      </c>
      <c r="E10849" s="96"/>
      <c r="F10849" s="277" t="s">
        <v>34</v>
      </c>
      <c r="G10849" s="276">
        <f>SUBTOTAL(9,G10812:G10848)</f>
        <v>0</v>
      </c>
    </row>
    <row r="10851" spans="1:123" ht="24" customHeight="1" x14ac:dyDescent="0.2">
      <c r="A10851" s="256" t="s">
        <v>36</v>
      </c>
      <c r="B10851" s="257"/>
      <c r="C10851" s="257"/>
      <c r="D10851" s="257"/>
      <c r="E10851" s="257"/>
      <c r="F10851" s="257"/>
      <c r="G10851" s="258"/>
    </row>
    <row r="10852" spans="1:123" ht="24" customHeight="1" x14ac:dyDescent="0.2">
      <c r="A10852" s="259" t="s">
        <v>601</v>
      </c>
      <c r="B10852" s="84" t="str">
        <f>Comitente</f>
        <v>SUBSECRETARIA DE ARQUITECTURA</v>
      </c>
      <c r="C10852" s="80"/>
      <c r="D10852" s="85"/>
      <c r="E10852" s="85"/>
      <c r="F10852" s="86"/>
      <c r="G10852" s="260"/>
    </row>
    <row r="10853" spans="1:123" ht="24" customHeight="1" x14ac:dyDescent="0.2">
      <c r="A10853" s="259" t="s">
        <v>602</v>
      </c>
      <c r="B10853" s="84">
        <f>Contratista</f>
        <v>0</v>
      </c>
      <c r="C10853" s="81"/>
      <c r="D10853" s="81"/>
      <c r="E10853" s="81"/>
      <c r="F10853" s="87"/>
      <c r="G10853" s="261"/>
    </row>
    <row r="10854" spans="1:123" ht="24" customHeight="1" x14ac:dyDescent="0.2">
      <c r="A10854" s="259" t="s">
        <v>23</v>
      </c>
      <c r="B10854" s="84" t="str">
        <f>Obra</f>
        <v>Creacion Primaria Bº Cruce de los Andes</v>
      </c>
      <c r="C10854" s="81"/>
      <c r="D10854" s="81"/>
      <c r="E10854" s="81"/>
      <c r="F10854" s="87" t="s">
        <v>37</v>
      </c>
      <c r="G10854" s="262">
        <f>Fecha_Base</f>
        <v>0</v>
      </c>
    </row>
    <row r="10855" spans="1:123" ht="24" customHeight="1" x14ac:dyDescent="0.2">
      <c r="A10855" s="263" t="s">
        <v>600</v>
      </c>
      <c r="B10855" s="82" t="str">
        <f>Ubicación</f>
        <v>Pocito</v>
      </c>
      <c r="C10855" s="82"/>
      <c r="D10855" s="88"/>
      <c r="E10855" s="89"/>
      <c r="G10855" s="264"/>
    </row>
    <row r="10856" spans="1:123" ht="24" customHeight="1" x14ac:dyDescent="0.2">
      <c r="A10856" s="263" t="s">
        <v>38</v>
      </c>
      <c r="B10856" s="91">
        <f>IFERROR(VALUE(LEFT(B10857,FIND(".",B10857)-1)),"")</f>
        <v>17</v>
      </c>
      <c r="C10856" s="83" t="str">
        <f>IFERROR(VLOOKUP(B10856,Tabla_CyP,2,FALSE),"")</f>
        <v xml:space="preserve"> INSTALACIÓN DE SEGURIDAD</v>
      </c>
      <c r="E10856" s="89"/>
      <c r="G10856" s="264"/>
    </row>
    <row r="10857" spans="1:123" ht="24" customHeight="1" x14ac:dyDescent="0.2">
      <c r="A10857" s="263" t="s">
        <v>24</v>
      </c>
      <c r="B10857" s="92" t="str">
        <f>IFERROR(VLOOKUP(COUNTIF($A$1:A10857,"ANALISIS DE PRECIOS"),Tabla_NumeroItem,2,FALSE),"")</f>
        <v>17.2.2.3</v>
      </c>
      <c r="C10857" s="83" t="str">
        <f>IFERROR(VLOOKUP(B10857,Tabla_CyP,2,FALSE),"")</f>
        <v>Avisador Manual de Incendio</v>
      </c>
      <c r="D10857" s="88"/>
      <c r="E10857" s="89"/>
      <c r="F10857" s="87" t="s">
        <v>25</v>
      </c>
      <c r="G10857" s="265" t="str">
        <f>IFERROR(VLOOKUP(B10857,Tabla_CyP,4,FALSE),"")</f>
        <v>Un.</v>
      </c>
    </row>
    <row r="10858" spans="1:123" ht="24" customHeight="1" x14ac:dyDescent="0.2">
      <c r="A10858" s="263"/>
      <c r="B10858" s="82"/>
      <c r="D10858" s="88"/>
      <c r="E10858" s="89"/>
      <c r="G10858" s="264"/>
    </row>
    <row r="10859" spans="1:123" ht="24" customHeight="1" x14ac:dyDescent="0.2">
      <c r="A10859" s="450" t="s">
        <v>506</v>
      </c>
      <c r="B10859" s="451"/>
      <c r="C10859" s="448" t="s">
        <v>0</v>
      </c>
      <c r="D10859" s="448" t="s">
        <v>26</v>
      </c>
      <c r="E10859" s="446" t="s">
        <v>27</v>
      </c>
      <c r="F10859" s="444" t="s">
        <v>28</v>
      </c>
      <c r="G10859" s="444" t="s">
        <v>29</v>
      </c>
    </row>
    <row r="10860" spans="1:123" s="88" customFormat="1" ht="24" customHeight="1" x14ac:dyDescent="0.2">
      <c r="A10860" s="93" t="s">
        <v>507</v>
      </c>
      <c r="B10860" s="93" t="s">
        <v>508</v>
      </c>
      <c r="C10860" s="449"/>
      <c r="D10860" s="449"/>
      <c r="E10860" s="447"/>
      <c r="F10860" s="445"/>
      <c r="G10860" s="445"/>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6"/>
      <c r="B10861" s="94"/>
      <c r="C10861" s="132" t="s">
        <v>603</v>
      </c>
      <c r="D10861" s="95"/>
      <c r="E10861" s="96"/>
      <c r="F10861" s="97"/>
      <c r="G10861" s="267"/>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8">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8">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8">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8">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8">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8">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8">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8">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8">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8">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8">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8">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8">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8">
        <f t="shared" si="3260"/>
        <v>0</v>
      </c>
    </row>
    <row r="10876" spans="1:7" ht="24" customHeight="1" x14ac:dyDescent="0.2">
      <c r="A10876" s="269"/>
      <c r="D10876" s="88"/>
      <c r="E10876" s="89"/>
      <c r="F10876" s="255" t="s">
        <v>30</v>
      </c>
      <c r="G10876" s="270">
        <f>SUBTOTAL(9,G10862:G10875)</f>
        <v>0</v>
      </c>
    </row>
    <row r="10877" spans="1:7" ht="24" customHeight="1" x14ac:dyDescent="0.2">
      <c r="A10877" s="269"/>
      <c r="C10877" s="98" t="s">
        <v>604</v>
      </c>
      <c r="D10877" s="88"/>
      <c r="E10877" s="89"/>
      <c r="G10877" s="271"/>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8">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8">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8">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8">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8">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8">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8">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8">
        <f t="shared" si="3265"/>
        <v>0</v>
      </c>
    </row>
    <row r="10886" spans="1:7" ht="24" customHeight="1" x14ac:dyDescent="0.2">
      <c r="A10886" s="269"/>
      <c r="D10886" s="88"/>
      <c r="E10886" s="89"/>
      <c r="F10886" s="255" t="s">
        <v>31</v>
      </c>
      <c r="G10886" s="270">
        <f>SUBTOTAL(9,G10878:G10885)</f>
        <v>0</v>
      </c>
    </row>
    <row r="10887" spans="1:7" ht="24" customHeight="1" x14ac:dyDescent="0.2">
      <c r="A10887" s="269"/>
      <c r="C10887" s="98" t="s">
        <v>605</v>
      </c>
      <c r="D10887" s="88"/>
      <c r="E10887" s="89"/>
      <c r="G10887" s="271"/>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8">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8">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8">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8">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8">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8">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8">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8">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8">
        <f t="shared" si="3270"/>
        <v>0</v>
      </c>
    </row>
    <row r="10897" spans="1:123" ht="24" customHeight="1" x14ac:dyDescent="0.2">
      <c r="A10897" s="272"/>
      <c r="B10897" s="88"/>
      <c r="D10897" s="88"/>
      <c r="E10897" s="89"/>
      <c r="F10897" s="255" t="s">
        <v>32</v>
      </c>
      <c r="G10897" s="270">
        <f>SUBTOTAL(9,G10888:G10896)</f>
        <v>0</v>
      </c>
    </row>
    <row r="10898" spans="1:123" ht="24" customHeight="1" x14ac:dyDescent="0.2">
      <c r="A10898" s="273"/>
      <c r="B10898" s="88"/>
      <c r="D10898" s="88"/>
      <c r="E10898" s="89"/>
      <c r="G10898" s="271"/>
    </row>
    <row r="10899" spans="1:123" ht="24" customHeight="1" x14ac:dyDescent="0.2">
      <c r="A10899" s="274" t="str">
        <f>B10857</f>
        <v>17.2.2.3</v>
      </c>
      <c r="B10899" s="275" t="str">
        <f>C10857</f>
        <v>Avisador Manual de Incendio</v>
      </c>
      <c r="C10899" s="95"/>
      <c r="D10899" s="95" t="s">
        <v>33</v>
      </c>
      <c r="E10899" s="96"/>
      <c r="F10899" s="277" t="s">
        <v>34</v>
      </c>
      <c r="G10899" s="276">
        <f>SUBTOTAL(9,G10862:G10898)</f>
        <v>0</v>
      </c>
    </row>
    <row r="10901" spans="1:123" ht="24" customHeight="1" x14ac:dyDescent="0.2">
      <c r="A10901" s="256" t="s">
        <v>36</v>
      </c>
      <c r="B10901" s="257"/>
      <c r="C10901" s="257"/>
      <c r="D10901" s="257"/>
      <c r="E10901" s="257"/>
      <c r="F10901" s="257"/>
      <c r="G10901" s="258"/>
    </row>
    <row r="10902" spans="1:123" ht="24" customHeight="1" x14ac:dyDescent="0.2">
      <c r="A10902" s="259" t="s">
        <v>601</v>
      </c>
      <c r="B10902" s="84" t="str">
        <f>Comitente</f>
        <v>SUBSECRETARIA DE ARQUITECTURA</v>
      </c>
      <c r="C10902" s="80"/>
      <c r="D10902" s="85"/>
      <c r="E10902" s="85"/>
      <c r="F10902" s="86"/>
      <c r="G10902" s="260"/>
    </row>
    <row r="10903" spans="1:123" ht="24" customHeight="1" x14ac:dyDescent="0.2">
      <c r="A10903" s="259" t="s">
        <v>602</v>
      </c>
      <c r="B10903" s="84">
        <f>Contratista</f>
        <v>0</v>
      </c>
      <c r="C10903" s="81"/>
      <c r="D10903" s="81"/>
      <c r="E10903" s="81"/>
      <c r="F10903" s="87"/>
      <c r="G10903" s="261"/>
    </row>
    <row r="10904" spans="1:123" ht="24" customHeight="1" x14ac:dyDescent="0.2">
      <c r="A10904" s="259" t="s">
        <v>23</v>
      </c>
      <c r="B10904" s="84" t="str">
        <f>Obra</f>
        <v>Creacion Primaria Bº Cruce de los Andes</v>
      </c>
      <c r="C10904" s="81"/>
      <c r="D10904" s="81"/>
      <c r="E10904" s="81"/>
      <c r="F10904" s="87" t="s">
        <v>37</v>
      </c>
      <c r="G10904" s="262">
        <f>Fecha_Base</f>
        <v>0</v>
      </c>
    </row>
    <row r="10905" spans="1:123" ht="24" customHeight="1" x14ac:dyDescent="0.2">
      <c r="A10905" s="263" t="s">
        <v>600</v>
      </c>
      <c r="B10905" s="82" t="str">
        <f>Ubicación</f>
        <v>Pocito</v>
      </c>
      <c r="C10905" s="82"/>
      <c r="D10905" s="88"/>
      <c r="E10905" s="89"/>
      <c r="G10905" s="264"/>
    </row>
    <row r="10906" spans="1:123" ht="24" customHeight="1" x14ac:dyDescent="0.2">
      <c r="A10906" s="263" t="s">
        <v>38</v>
      </c>
      <c r="B10906" s="91">
        <f>IFERROR(VALUE(LEFT(B10907,FIND(".",B10907)-1)),"")</f>
        <v>17</v>
      </c>
      <c r="C10906" s="83" t="str">
        <f>IFERROR(VLOOKUP(B10906,Tabla_CyP,2,FALSE),"")</f>
        <v xml:space="preserve"> INSTALACIÓN DE SEGURIDAD</v>
      </c>
      <c r="E10906" s="89"/>
      <c r="G10906" s="264"/>
    </row>
    <row r="10907" spans="1:123" ht="24" customHeight="1" x14ac:dyDescent="0.2">
      <c r="A10907" s="263" t="s">
        <v>24</v>
      </c>
      <c r="B10907" s="92" t="str">
        <f>IFERROR(VLOOKUP(COUNTIF($A$1:A10907,"ANALISIS DE PRECIOS"),Tabla_NumeroItem,2,FALSE),"")</f>
        <v>17.2.2.4</v>
      </c>
      <c r="C10907" s="83" t="str">
        <f>IFERROR(VLOOKUP(B10907,Tabla_CyP,2,FALSE),"")</f>
        <v>Alarma Combinada 90 d BA</v>
      </c>
      <c r="D10907" s="88"/>
      <c r="E10907" s="89"/>
      <c r="F10907" s="87" t="s">
        <v>25</v>
      </c>
      <c r="G10907" s="265" t="str">
        <f>IFERROR(VLOOKUP(B10907,Tabla_CyP,4,FALSE),"")</f>
        <v>Un.</v>
      </c>
    </row>
    <row r="10908" spans="1:123" ht="24" customHeight="1" x14ac:dyDescent="0.2">
      <c r="A10908" s="263"/>
      <c r="B10908" s="82"/>
      <c r="D10908" s="88"/>
      <c r="E10908" s="89"/>
      <c r="G10908" s="264"/>
    </row>
    <row r="10909" spans="1:123" ht="24" customHeight="1" x14ac:dyDescent="0.2">
      <c r="A10909" s="450" t="s">
        <v>506</v>
      </c>
      <c r="B10909" s="451"/>
      <c r="C10909" s="448" t="s">
        <v>0</v>
      </c>
      <c r="D10909" s="448" t="s">
        <v>26</v>
      </c>
      <c r="E10909" s="446" t="s">
        <v>27</v>
      </c>
      <c r="F10909" s="444" t="s">
        <v>28</v>
      </c>
      <c r="G10909" s="444" t="s">
        <v>29</v>
      </c>
    </row>
    <row r="10910" spans="1:123" s="88" customFormat="1" ht="24" customHeight="1" x14ac:dyDescent="0.2">
      <c r="A10910" s="93" t="s">
        <v>507</v>
      </c>
      <c r="B10910" s="93" t="s">
        <v>508</v>
      </c>
      <c r="C10910" s="449"/>
      <c r="D10910" s="449"/>
      <c r="E10910" s="447"/>
      <c r="F10910" s="445"/>
      <c r="G10910" s="445"/>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6"/>
      <c r="B10911" s="94"/>
      <c r="C10911" s="132" t="s">
        <v>603</v>
      </c>
      <c r="D10911" s="95"/>
      <c r="E10911" s="96"/>
      <c r="F10911" s="97"/>
      <c r="G10911" s="267"/>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8">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8">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8">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8">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8">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8">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8">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8">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8">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8">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8">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8">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8">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8">
        <f t="shared" si="3275"/>
        <v>0</v>
      </c>
    </row>
    <row r="10926" spans="1:7" ht="24" customHeight="1" x14ac:dyDescent="0.2">
      <c r="A10926" s="269"/>
      <c r="D10926" s="88"/>
      <c r="E10926" s="89"/>
      <c r="F10926" s="255" t="s">
        <v>30</v>
      </c>
      <c r="G10926" s="270">
        <f>SUBTOTAL(9,G10912:G10925)</f>
        <v>0</v>
      </c>
    </row>
    <row r="10927" spans="1:7" ht="24" customHeight="1" x14ac:dyDescent="0.2">
      <c r="A10927" s="269"/>
      <c r="C10927" s="98" t="s">
        <v>604</v>
      </c>
      <c r="D10927" s="88"/>
      <c r="E10927" s="89"/>
      <c r="G10927" s="271"/>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8">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8">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8">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8">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8">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8">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8">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8">
        <f t="shared" si="3280"/>
        <v>0</v>
      </c>
    </row>
    <row r="10936" spans="1:7" ht="24" customHeight="1" x14ac:dyDescent="0.2">
      <c r="A10936" s="269"/>
      <c r="D10936" s="88"/>
      <c r="E10936" s="89"/>
      <c r="F10936" s="255" t="s">
        <v>31</v>
      </c>
      <c r="G10936" s="270">
        <f>SUBTOTAL(9,G10928:G10935)</f>
        <v>0</v>
      </c>
    </row>
    <row r="10937" spans="1:7" ht="24" customHeight="1" x14ac:dyDescent="0.2">
      <c r="A10937" s="269"/>
      <c r="C10937" s="98" t="s">
        <v>605</v>
      </c>
      <c r="D10937" s="88"/>
      <c r="E10937" s="89"/>
      <c r="G10937" s="271"/>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8">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8">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8">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8">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8">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8">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8">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8">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8">
        <f t="shared" si="3285"/>
        <v>0</v>
      </c>
    </row>
    <row r="10947" spans="1:123" ht="24" customHeight="1" x14ac:dyDescent="0.2">
      <c r="A10947" s="272"/>
      <c r="B10947" s="88"/>
      <c r="D10947" s="88"/>
      <c r="E10947" s="89"/>
      <c r="F10947" s="255" t="s">
        <v>32</v>
      </c>
      <c r="G10947" s="270">
        <f>SUBTOTAL(9,G10938:G10946)</f>
        <v>0</v>
      </c>
    </row>
    <row r="10948" spans="1:123" ht="24" customHeight="1" x14ac:dyDescent="0.2">
      <c r="A10948" s="273"/>
      <c r="B10948" s="88"/>
      <c r="D10948" s="88"/>
      <c r="E10948" s="89"/>
      <c r="G10948" s="271"/>
    </row>
    <row r="10949" spans="1:123" ht="24" customHeight="1" x14ac:dyDescent="0.2">
      <c r="A10949" s="274" t="str">
        <f>B10907</f>
        <v>17.2.2.4</v>
      </c>
      <c r="B10949" s="275" t="str">
        <f>C10907</f>
        <v>Alarma Combinada 90 d BA</v>
      </c>
      <c r="C10949" s="95"/>
      <c r="D10949" s="95" t="s">
        <v>33</v>
      </c>
      <c r="E10949" s="96"/>
      <c r="F10949" s="277" t="s">
        <v>34</v>
      </c>
      <c r="G10949" s="276">
        <f>SUBTOTAL(9,G10912:G10948)</f>
        <v>0</v>
      </c>
    </row>
    <row r="10951" spans="1:123" ht="24" customHeight="1" x14ac:dyDescent="0.2">
      <c r="A10951" s="256" t="s">
        <v>36</v>
      </c>
      <c r="B10951" s="257"/>
      <c r="C10951" s="257"/>
      <c r="D10951" s="257"/>
      <c r="E10951" s="257"/>
      <c r="F10951" s="257"/>
      <c r="G10951" s="258"/>
    </row>
    <row r="10952" spans="1:123" ht="24" customHeight="1" x14ac:dyDescent="0.2">
      <c r="A10952" s="259" t="s">
        <v>601</v>
      </c>
      <c r="B10952" s="84" t="str">
        <f>Comitente</f>
        <v>SUBSECRETARIA DE ARQUITECTURA</v>
      </c>
      <c r="C10952" s="80"/>
      <c r="D10952" s="85"/>
      <c r="E10952" s="85"/>
      <c r="F10952" s="86"/>
      <c r="G10952" s="260"/>
    </row>
    <row r="10953" spans="1:123" ht="24" customHeight="1" x14ac:dyDescent="0.2">
      <c r="A10953" s="259" t="s">
        <v>602</v>
      </c>
      <c r="B10953" s="84">
        <f>Contratista</f>
        <v>0</v>
      </c>
      <c r="C10953" s="81"/>
      <c r="D10953" s="81"/>
      <c r="E10953" s="81"/>
      <c r="F10953" s="87"/>
      <c r="G10953" s="261"/>
    </row>
    <row r="10954" spans="1:123" ht="24" customHeight="1" x14ac:dyDescent="0.2">
      <c r="A10954" s="259" t="s">
        <v>23</v>
      </c>
      <c r="B10954" s="84" t="str">
        <f>Obra</f>
        <v>Creacion Primaria Bº Cruce de los Andes</v>
      </c>
      <c r="C10954" s="81"/>
      <c r="D10954" s="81"/>
      <c r="E10954" s="81"/>
      <c r="F10954" s="87" t="s">
        <v>37</v>
      </c>
      <c r="G10954" s="262">
        <f>Fecha_Base</f>
        <v>0</v>
      </c>
    </row>
    <row r="10955" spans="1:123" ht="24" customHeight="1" x14ac:dyDescent="0.2">
      <c r="A10955" s="263" t="s">
        <v>600</v>
      </c>
      <c r="B10955" s="82" t="str">
        <f>Ubicación</f>
        <v>Pocito</v>
      </c>
      <c r="C10955" s="82"/>
      <c r="D10955" s="88"/>
      <c r="E10955" s="89"/>
      <c r="G10955" s="264"/>
    </row>
    <row r="10956" spans="1:123" ht="24" customHeight="1" x14ac:dyDescent="0.2">
      <c r="A10956" s="263" t="s">
        <v>38</v>
      </c>
      <c r="B10956" s="91">
        <f>IFERROR(VALUE(LEFT(B10957,FIND(".",B10957)-1)),"")</f>
        <v>17</v>
      </c>
      <c r="C10956" s="83" t="str">
        <f>IFERROR(VLOOKUP(B10956,Tabla_CyP,2,FALSE),"")</f>
        <v xml:space="preserve"> INSTALACIÓN DE SEGURIDAD</v>
      </c>
      <c r="E10956" s="89"/>
      <c r="G10956" s="264"/>
    </row>
    <row r="10957" spans="1:123" ht="24" customHeight="1" x14ac:dyDescent="0.2">
      <c r="A10957" s="263" t="s">
        <v>24</v>
      </c>
      <c r="B10957" s="92" t="str">
        <f>IFERROR(VLOOKUP(COUNTIF($A$1:A10957,"ANALISIS DE PRECIOS"),Tabla_NumeroItem,2,FALSE),"")</f>
        <v>17.2.2.5</v>
      </c>
      <c r="C10957" s="83" t="str">
        <f>IFERROR(VLOOKUP(B10957,Tabla_CyP,2,FALSE),"")</f>
        <v>Luz Estrombótica</v>
      </c>
      <c r="D10957" s="88"/>
      <c r="E10957" s="89"/>
      <c r="F10957" s="87" t="s">
        <v>25</v>
      </c>
      <c r="G10957" s="265" t="str">
        <f>IFERROR(VLOOKUP(B10957,Tabla_CyP,4,FALSE),"")</f>
        <v>Un.</v>
      </c>
    </row>
    <row r="10958" spans="1:123" ht="24" customHeight="1" x14ac:dyDescent="0.2">
      <c r="A10958" s="263"/>
      <c r="B10958" s="82"/>
      <c r="D10958" s="88"/>
      <c r="E10958" s="89"/>
      <c r="G10958" s="264"/>
    </row>
    <row r="10959" spans="1:123" ht="24" customHeight="1" x14ac:dyDescent="0.2">
      <c r="A10959" s="450" t="s">
        <v>506</v>
      </c>
      <c r="B10959" s="451"/>
      <c r="C10959" s="448" t="s">
        <v>0</v>
      </c>
      <c r="D10959" s="448" t="s">
        <v>26</v>
      </c>
      <c r="E10959" s="446" t="s">
        <v>27</v>
      </c>
      <c r="F10959" s="444" t="s">
        <v>28</v>
      </c>
      <c r="G10959" s="444" t="s">
        <v>29</v>
      </c>
    </row>
    <row r="10960" spans="1:123" s="88" customFormat="1" ht="24" customHeight="1" x14ac:dyDescent="0.2">
      <c r="A10960" s="93" t="s">
        <v>507</v>
      </c>
      <c r="B10960" s="93" t="s">
        <v>508</v>
      </c>
      <c r="C10960" s="449"/>
      <c r="D10960" s="449"/>
      <c r="E10960" s="447"/>
      <c r="F10960" s="445"/>
      <c r="G10960" s="445"/>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6"/>
      <c r="B10961" s="94"/>
      <c r="C10961" s="132" t="s">
        <v>603</v>
      </c>
      <c r="D10961" s="95"/>
      <c r="E10961" s="96"/>
      <c r="F10961" s="97"/>
      <c r="G10961" s="267"/>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8">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8">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8">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8">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8">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8">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8">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8">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8">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8">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8">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8">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8">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8">
        <f t="shared" si="3290"/>
        <v>0</v>
      </c>
    </row>
    <row r="10976" spans="1:7" ht="24" customHeight="1" x14ac:dyDescent="0.2">
      <c r="A10976" s="269"/>
      <c r="D10976" s="88"/>
      <c r="E10976" s="89"/>
      <c r="F10976" s="255" t="s">
        <v>30</v>
      </c>
      <c r="G10976" s="270">
        <f>SUBTOTAL(9,G10962:G10975)</f>
        <v>0</v>
      </c>
    </row>
    <row r="10977" spans="1:7" ht="24" customHeight="1" x14ac:dyDescent="0.2">
      <c r="A10977" s="269"/>
      <c r="C10977" s="98" t="s">
        <v>604</v>
      </c>
      <c r="D10977" s="88"/>
      <c r="E10977" s="89"/>
      <c r="G10977" s="271"/>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8">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8">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8">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8">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8">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8">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8">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8">
        <f t="shared" si="3295"/>
        <v>0</v>
      </c>
    </row>
    <row r="10986" spans="1:7" ht="24" customHeight="1" x14ac:dyDescent="0.2">
      <c r="A10986" s="269"/>
      <c r="D10986" s="88"/>
      <c r="E10986" s="89"/>
      <c r="F10986" s="255" t="s">
        <v>31</v>
      </c>
      <c r="G10986" s="270">
        <f>SUBTOTAL(9,G10978:G10985)</f>
        <v>0</v>
      </c>
    </row>
    <row r="10987" spans="1:7" ht="24" customHeight="1" x14ac:dyDescent="0.2">
      <c r="A10987" s="269"/>
      <c r="C10987" s="98" t="s">
        <v>605</v>
      </c>
      <c r="D10987" s="88"/>
      <c r="E10987" s="89"/>
      <c r="G10987" s="271"/>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8">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8">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8">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8">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8">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8">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8">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8">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8">
        <f t="shared" si="3300"/>
        <v>0</v>
      </c>
    </row>
    <row r="10997" spans="1:7" ht="24" customHeight="1" x14ac:dyDescent="0.2">
      <c r="A10997" s="272"/>
      <c r="B10997" s="88"/>
      <c r="D10997" s="88"/>
      <c r="E10997" s="89"/>
      <c r="F10997" s="255" t="s">
        <v>32</v>
      </c>
      <c r="G10997" s="270">
        <f>SUBTOTAL(9,G10988:G10996)</f>
        <v>0</v>
      </c>
    </row>
    <row r="10998" spans="1:7" ht="24" customHeight="1" x14ac:dyDescent="0.2">
      <c r="A10998" s="273"/>
      <c r="B10998" s="88"/>
      <c r="D10998" s="88"/>
      <c r="E10998" s="89"/>
      <c r="G10998" s="271"/>
    </row>
    <row r="10999" spans="1:7" ht="24" customHeight="1" x14ac:dyDescent="0.2">
      <c r="A10999" s="274" t="str">
        <f>B10957</f>
        <v>17.2.2.5</v>
      </c>
      <c r="B10999" s="275" t="str">
        <f>C10957</f>
        <v>Luz Estrombótica</v>
      </c>
      <c r="C10999" s="95"/>
      <c r="D10999" s="95" t="s">
        <v>33</v>
      </c>
      <c r="E10999" s="96"/>
      <c r="F10999" s="277" t="s">
        <v>34</v>
      </c>
      <c r="G10999" s="276">
        <f>SUBTOTAL(9,G10962:G10998)</f>
        <v>0</v>
      </c>
    </row>
    <row r="11001" spans="1:7" ht="24" customHeight="1" x14ac:dyDescent="0.2">
      <c r="A11001" s="256" t="s">
        <v>36</v>
      </c>
      <c r="B11001" s="257"/>
      <c r="C11001" s="257"/>
      <c r="D11001" s="257"/>
      <c r="E11001" s="257"/>
      <c r="F11001" s="257"/>
      <c r="G11001" s="258"/>
    </row>
    <row r="11002" spans="1:7" ht="24" customHeight="1" x14ac:dyDescent="0.2">
      <c r="A11002" s="259" t="s">
        <v>601</v>
      </c>
      <c r="B11002" s="84" t="str">
        <f>Comitente</f>
        <v>SUBSECRETARIA DE ARQUITECTURA</v>
      </c>
      <c r="C11002" s="80"/>
      <c r="D11002" s="85"/>
      <c r="E11002" s="85"/>
      <c r="F11002" s="86"/>
      <c r="G11002" s="260"/>
    </row>
    <row r="11003" spans="1:7" ht="24" customHeight="1" x14ac:dyDescent="0.2">
      <c r="A11003" s="259" t="s">
        <v>602</v>
      </c>
      <c r="B11003" s="84">
        <f>Contratista</f>
        <v>0</v>
      </c>
      <c r="C11003" s="81"/>
      <c r="D11003" s="81"/>
      <c r="E11003" s="81"/>
      <c r="F11003" s="87"/>
      <c r="G11003" s="261"/>
    </row>
    <row r="11004" spans="1:7" ht="24" customHeight="1" x14ac:dyDescent="0.2">
      <c r="A11004" s="259" t="s">
        <v>23</v>
      </c>
      <c r="B11004" s="84" t="str">
        <f>Obra</f>
        <v>Creacion Primaria Bº Cruce de los Andes</v>
      </c>
      <c r="C11004" s="81"/>
      <c r="D11004" s="81"/>
      <c r="E11004" s="81"/>
      <c r="F11004" s="87" t="s">
        <v>37</v>
      </c>
      <c r="G11004" s="262">
        <f>Fecha_Base</f>
        <v>0</v>
      </c>
    </row>
    <row r="11005" spans="1:7" ht="24" customHeight="1" x14ac:dyDescent="0.2">
      <c r="A11005" s="263" t="s">
        <v>600</v>
      </c>
      <c r="B11005" s="82" t="str">
        <f>Ubicación</f>
        <v>Pocito</v>
      </c>
      <c r="C11005" s="82"/>
      <c r="D11005" s="88"/>
      <c r="E11005" s="89"/>
      <c r="G11005" s="264"/>
    </row>
    <row r="11006" spans="1:7" ht="24" customHeight="1" x14ac:dyDescent="0.2">
      <c r="A11006" s="263" t="s">
        <v>38</v>
      </c>
      <c r="B11006" s="91">
        <f>IFERROR(VALUE(LEFT(B11007,FIND(".",B11007)-1)),"")</f>
        <v>19</v>
      </c>
      <c r="C11006" s="83" t="str">
        <f>IFERROR(VLOOKUP(B11006,Tabla_CyP,2,FALSE),"")</f>
        <v/>
      </c>
      <c r="E11006" s="89"/>
      <c r="G11006" s="264"/>
    </row>
    <row r="11007" spans="1:7" ht="24" customHeight="1" x14ac:dyDescent="0.2">
      <c r="A11007" s="263" t="s">
        <v>24</v>
      </c>
      <c r="B11007" s="92" t="str">
        <f>IFERROR(VLOOKUP(COUNTIF($A$1:A11007,"ANALISIS DE PRECIOS"),Tabla_NumeroItem,2,FALSE),"")</f>
        <v>19.1</v>
      </c>
      <c r="C11007" s="83" t="str">
        <f>IFERROR(VLOOKUP(B11007,Tabla_CyP,2,FALSE),"")</f>
        <v>Vidrios</v>
      </c>
      <c r="D11007" s="88"/>
      <c r="E11007" s="89"/>
      <c r="F11007" s="87" t="s">
        <v>25</v>
      </c>
      <c r="G11007" s="265" t="str">
        <f>IFERROR(VLOOKUP(B11007,Tabla_CyP,4,FALSE),"")</f>
        <v>m2</v>
      </c>
    </row>
    <row r="11008" spans="1:7" ht="24" customHeight="1" x14ac:dyDescent="0.2">
      <c r="A11008" s="263"/>
      <c r="B11008" s="82"/>
      <c r="D11008" s="88"/>
      <c r="E11008" s="89"/>
      <c r="G11008" s="264"/>
    </row>
    <row r="11009" spans="1:123" ht="24" customHeight="1" x14ac:dyDescent="0.2">
      <c r="A11009" s="450" t="s">
        <v>506</v>
      </c>
      <c r="B11009" s="451"/>
      <c r="C11009" s="448" t="s">
        <v>0</v>
      </c>
      <c r="D11009" s="448" t="s">
        <v>26</v>
      </c>
      <c r="E11009" s="446" t="s">
        <v>27</v>
      </c>
      <c r="F11009" s="444" t="s">
        <v>28</v>
      </c>
      <c r="G11009" s="444" t="s">
        <v>29</v>
      </c>
    </row>
    <row r="11010" spans="1:123" s="88" customFormat="1" ht="24" customHeight="1" x14ac:dyDescent="0.2">
      <c r="A11010" s="93" t="s">
        <v>507</v>
      </c>
      <c r="B11010" s="93" t="s">
        <v>508</v>
      </c>
      <c r="C11010" s="449"/>
      <c r="D11010" s="449"/>
      <c r="E11010" s="447"/>
      <c r="F11010" s="445"/>
      <c r="G11010" s="445"/>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6"/>
      <c r="B11011" s="94"/>
      <c r="C11011" s="132" t="s">
        <v>603</v>
      </c>
      <c r="D11011" s="95"/>
      <c r="E11011" s="96"/>
      <c r="F11011" s="97"/>
      <c r="G11011" s="267"/>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8">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8">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8">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8">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8">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8">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8">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8">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8">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8">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8">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8">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8">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8">
        <f t="shared" si="3305"/>
        <v>0</v>
      </c>
    </row>
    <row r="11026" spans="1:7" ht="24" customHeight="1" x14ac:dyDescent="0.2">
      <c r="A11026" s="269"/>
      <c r="D11026" s="88"/>
      <c r="E11026" s="89"/>
      <c r="F11026" s="255" t="s">
        <v>30</v>
      </c>
      <c r="G11026" s="270">
        <f>SUBTOTAL(9,G11012:G11025)</f>
        <v>0</v>
      </c>
    </row>
    <row r="11027" spans="1:7" ht="24" customHeight="1" x14ac:dyDescent="0.2">
      <c r="A11027" s="269"/>
      <c r="C11027" s="98" t="s">
        <v>604</v>
      </c>
      <c r="D11027" s="88"/>
      <c r="E11027" s="89"/>
      <c r="G11027" s="271"/>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8">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8">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8">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8">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8">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8">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8">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8">
        <f t="shared" si="3310"/>
        <v>0</v>
      </c>
    </row>
    <row r="11036" spans="1:7" ht="24" customHeight="1" x14ac:dyDescent="0.2">
      <c r="A11036" s="269"/>
      <c r="D11036" s="88"/>
      <c r="E11036" s="89"/>
      <c r="F11036" s="255" t="s">
        <v>31</v>
      </c>
      <c r="G11036" s="270">
        <f>SUBTOTAL(9,G11028:G11035)</f>
        <v>0</v>
      </c>
    </row>
    <row r="11037" spans="1:7" ht="24" customHeight="1" x14ac:dyDescent="0.2">
      <c r="A11037" s="269"/>
      <c r="C11037" s="98" t="s">
        <v>605</v>
      </c>
      <c r="D11037" s="88"/>
      <c r="E11037" s="89"/>
      <c r="G11037" s="271"/>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8">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8">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8">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8">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8">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8">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8">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8">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8">
        <f t="shared" si="3315"/>
        <v>0</v>
      </c>
    </row>
    <row r="11047" spans="1:7" ht="24" customHeight="1" x14ac:dyDescent="0.2">
      <c r="A11047" s="272"/>
      <c r="B11047" s="88"/>
      <c r="D11047" s="88"/>
      <c r="E11047" s="89"/>
      <c r="F11047" s="255" t="s">
        <v>32</v>
      </c>
      <c r="G11047" s="270">
        <f>SUBTOTAL(9,G11038:G11046)</f>
        <v>0</v>
      </c>
    </row>
    <row r="11048" spans="1:7" ht="24" customHeight="1" x14ac:dyDescent="0.2">
      <c r="A11048" s="273"/>
      <c r="B11048" s="88"/>
      <c r="D11048" s="88"/>
      <c r="E11048" s="89"/>
      <c r="G11048" s="271"/>
    </row>
    <row r="11049" spans="1:7" ht="24" customHeight="1" x14ac:dyDescent="0.2">
      <c r="A11049" s="274" t="str">
        <f>B11007</f>
        <v>19.1</v>
      </c>
      <c r="B11049" s="275" t="str">
        <f>C11007</f>
        <v>Vidrios</v>
      </c>
      <c r="C11049" s="95"/>
      <c r="D11049" s="95" t="s">
        <v>33</v>
      </c>
      <c r="E11049" s="96"/>
      <c r="F11049" s="277" t="s">
        <v>34</v>
      </c>
      <c r="G11049" s="276">
        <f>SUBTOTAL(9,G11012:G11048)</f>
        <v>0</v>
      </c>
    </row>
    <row r="11051" spans="1:7" ht="24" customHeight="1" x14ac:dyDescent="0.2">
      <c r="A11051" s="256" t="s">
        <v>36</v>
      </c>
      <c r="B11051" s="257"/>
      <c r="C11051" s="257"/>
      <c r="D11051" s="257"/>
      <c r="E11051" s="257"/>
      <c r="F11051" s="257"/>
      <c r="G11051" s="258"/>
    </row>
    <row r="11052" spans="1:7" ht="24" customHeight="1" x14ac:dyDescent="0.2">
      <c r="A11052" s="259" t="s">
        <v>601</v>
      </c>
      <c r="B11052" s="84" t="str">
        <f>Comitente</f>
        <v>SUBSECRETARIA DE ARQUITECTURA</v>
      </c>
      <c r="C11052" s="80"/>
      <c r="D11052" s="85"/>
      <c r="E11052" s="85"/>
      <c r="F11052" s="86"/>
      <c r="G11052" s="260"/>
    </row>
    <row r="11053" spans="1:7" ht="24" customHeight="1" x14ac:dyDescent="0.2">
      <c r="A11053" s="259" t="s">
        <v>602</v>
      </c>
      <c r="B11053" s="84">
        <f>Contratista</f>
        <v>0</v>
      </c>
      <c r="C11053" s="81"/>
      <c r="D11053" s="81"/>
      <c r="E11053" s="81"/>
      <c r="F11053" s="87"/>
      <c r="G11053" s="261"/>
    </row>
    <row r="11054" spans="1:7" ht="24" customHeight="1" x14ac:dyDescent="0.2">
      <c r="A11054" s="259" t="s">
        <v>23</v>
      </c>
      <c r="B11054" s="84" t="str">
        <f>Obra</f>
        <v>Creacion Primaria Bº Cruce de los Andes</v>
      </c>
      <c r="C11054" s="81"/>
      <c r="D11054" s="81"/>
      <c r="E11054" s="81"/>
      <c r="F11054" s="87" t="s">
        <v>37</v>
      </c>
      <c r="G11054" s="262">
        <f>Fecha_Base</f>
        <v>0</v>
      </c>
    </row>
    <row r="11055" spans="1:7" ht="24" customHeight="1" x14ac:dyDescent="0.2">
      <c r="A11055" s="263" t="s">
        <v>600</v>
      </c>
      <c r="B11055" s="82" t="str">
        <f>Ubicación</f>
        <v>Pocito</v>
      </c>
      <c r="C11055" s="82"/>
      <c r="D11055" s="88"/>
      <c r="E11055" s="89"/>
      <c r="G11055" s="264"/>
    </row>
    <row r="11056" spans="1:7" ht="24" customHeight="1" x14ac:dyDescent="0.2">
      <c r="A11056" s="263" t="s">
        <v>38</v>
      </c>
      <c r="B11056" s="91">
        <f>IFERROR(VALUE(LEFT(B11057,FIND(".",B11057)-1)),"")</f>
        <v>19</v>
      </c>
      <c r="C11056" s="83" t="str">
        <f>IFERROR(VLOOKUP(B11056,Tabla_CyP,2,FALSE),"")</f>
        <v/>
      </c>
      <c r="E11056" s="89"/>
      <c r="G11056" s="264"/>
    </row>
    <row r="11057" spans="1:123" ht="24" customHeight="1" x14ac:dyDescent="0.2">
      <c r="A11057" s="263" t="s">
        <v>24</v>
      </c>
      <c r="B11057" s="92" t="str">
        <f>IFERROR(VLOOKUP(COUNTIF($A$1:A11057,"ANALISIS DE PRECIOS"),Tabla_NumeroItem,2,FALSE),"")</f>
        <v>19.2</v>
      </c>
      <c r="C11057" s="83" t="str">
        <f>IFERROR(VLOOKUP(B11057,Tabla_CyP,2,FALSE),"")</f>
        <v>Policarbonatos</v>
      </c>
      <c r="D11057" s="88"/>
      <c r="E11057" s="89"/>
      <c r="F11057" s="87" t="s">
        <v>25</v>
      </c>
      <c r="G11057" s="265" t="str">
        <f>IFERROR(VLOOKUP(B11057,Tabla_CyP,4,FALSE),"")</f>
        <v>m2</v>
      </c>
    </row>
    <row r="11058" spans="1:123" ht="24" customHeight="1" x14ac:dyDescent="0.2">
      <c r="A11058" s="263"/>
      <c r="B11058" s="82"/>
      <c r="D11058" s="88"/>
      <c r="E11058" s="89"/>
      <c r="G11058" s="264"/>
    </row>
    <row r="11059" spans="1:123" ht="24" customHeight="1" x14ac:dyDescent="0.2">
      <c r="A11059" s="450" t="s">
        <v>506</v>
      </c>
      <c r="B11059" s="451"/>
      <c r="C11059" s="448" t="s">
        <v>0</v>
      </c>
      <c r="D11059" s="448" t="s">
        <v>26</v>
      </c>
      <c r="E11059" s="446" t="s">
        <v>27</v>
      </c>
      <c r="F11059" s="444" t="s">
        <v>28</v>
      </c>
      <c r="G11059" s="444" t="s">
        <v>29</v>
      </c>
    </row>
    <row r="11060" spans="1:123" s="88" customFormat="1" ht="24" customHeight="1" x14ac:dyDescent="0.2">
      <c r="A11060" s="93" t="s">
        <v>507</v>
      </c>
      <c r="B11060" s="93" t="s">
        <v>508</v>
      </c>
      <c r="C11060" s="449"/>
      <c r="D11060" s="449"/>
      <c r="E11060" s="447"/>
      <c r="F11060" s="445"/>
      <c r="G11060" s="445"/>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6"/>
      <c r="B11061" s="94"/>
      <c r="C11061" s="132" t="s">
        <v>603</v>
      </c>
      <c r="D11061" s="95"/>
      <c r="E11061" s="96"/>
      <c r="F11061" s="97"/>
      <c r="G11061" s="267"/>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8">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8">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8">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8">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8">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8">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8">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8">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8">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8">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8">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8">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8">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8">
        <f t="shared" si="3320"/>
        <v>0</v>
      </c>
    </row>
    <row r="11076" spans="1:7" ht="24" customHeight="1" x14ac:dyDescent="0.2">
      <c r="A11076" s="269"/>
      <c r="D11076" s="88"/>
      <c r="E11076" s="89"/>
      <c r="F11076" s="255" t="s">
        <v>30</v>
      </c>
      <c r="G11076" s="270">
        <f>SUBTOTAL(9,G11062:G11075)</f>
        <v>0</v>
      </c>
    </row>
    <row r="11077" spans="1:7" ht="24" customHeight="1" x14ac:dyDescent="0.2">
      <c r="A11077" s="269"/>
      <c r="C11077" s="98" t="s">
        <v>604</v>
      </c>
      <c r="D11077" s="88"/>
      <c r="E11077" s="89"/>
      <c r="G11077" s="271"/>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8">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8">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8">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8">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8">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8">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8">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8">
        <f t="shared" si="3325"/>
        <v>0</v>
      </c>
    </row>
    <row r="11086" spans="1:7" ht="24" customHeight="1" x14ac:dyDescent="0.2">
      <c r="A11086" s="269"/>
      <c r="D11086" s="88"/>
      <c r="E11086" s="89"/>
      <c r="F11086" s="255" t="s">
        <v>31</v>
      </c>
      <c r="G11086" s="270">
        <f>SUBTOTAL(9,G11078:G11085)</f>
        <v>0</v>
      </c>
    </row>
    <row r="11087" spans="1:7" ht="24" customHeight="1" x14ac:dyDescent="0.2">
      <c r="A11087" s="269"/>
      <c r="C11087" s="98" t="s">
        <v>605</v>
      </c>
      <c r="D11087" s="88"/>
      <c r="E11087" s="89"/>
      <c r="G11087" s="271"/>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8">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8">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8">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8">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8">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8">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8">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8">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8">
        <f t="shared" si="3330"/>
        <v>0</v>
      </c>
    </row>
    <row r="11097" spans="1:7" ht="24" customHeight="1" x14ac:dyDescent="0.2">
      <c r="A11097" s="272"/>
      <c r="B11097" s="88"/>
      <c r="D11097" s="88"/>
      <c r="E11097" s="89"/>
      <c r="F11097" s="255" t="s">
        <v>32</v>
      </c>
      <c r="G11097" s="270">
        <f>SUBTOTAL(9,G11088:G11096)</f>
        <v>0</v>
      </c>
    </row>
    <row r="11098" spans="1:7" ht="24" customHeight="1" x14ac:dyDescent="0.2">
      <c r="A11098" s="273"/>
      <c r="B11098" s="88"/>
      <c r="D11098" s="88"/>
      <c r="E11098" s="89"/>
      <c r="G11098" s="271"/>
    </row>
    <row r="11099" spans="1:7" ht="24" customHeight="1" x14ac:dyDescent="0.2">
      <c r="A11099" s="274" t="str">
        <f>B11057</f>
        <v>19.2</v>
      </c>
      <c r="B11099" s="275" t="str">
        <f>C11057</f>
        <v>Policarbonatos</v>
      </c>
      <c r="C11099" s="95"/>
      <c r="D11099" s="95" t="s">
        <v>33</v>
      </c>
      <c r="E11099" s="96"/>
      <c r="F11099" s="277" t="s">
        <v>34</v>
      </c>
      <c r="G11099" s="276">
        <f>SUBTOTAL(9,G11062:G11098)</f>
        <v>0</v>
      </c>
    </row>
    <row r="11101" spans="1:7" ht="24" customHeight="1" x14ac:dyDescent="0.2">
      <c r="A11101" s="256" t="s">
        <v>36</v>
      </c>
      <c r="B11101" s="257"/>
      <c r="C11101" s="257"/>
      <c r="D11101" s="257"/>
      <c r="E11101" s="257"/>
      <c r="F11101" s="257"/>
      <c r="G11101" s="258"/>
    </row>
    <row r="11102" spans="1:7" ht="24" customHeight="1" x14ac:dyDescent="0.2">
      <c r="A11102" s="259" t="s">
        <v>601</v>
      </c>
      <c r="B11102" s="84" t="str">
        <f>Comitente</f>
        <v>SUBSECRETARIA DE ARQUITECTURA</v>
      </c>
      <c r="C11102" s="80"/>
      <c r="D11102" s="85"/>
      <c r="E11102" s="85"/>
      <c r="F11102" s="86"/>
      <c r="G11102" s="260"/>
    </row>
    <row r="11103" spans="1:7" ht="24" customHeight="1" x14ac:dyDescent="0.2">
      <c r="A11103" s="259" t="s">
        <v>602</v>
      </c>
      <c r="B11103" s="84">
        <f>Contratista</f>
        <v>0</v>
      </c>
      <c r="C11103" s="81"/>
      <c r="D11103" s="81"/>
      <c r="E11103" s="81"/>
      <c r="F11103" s="87"/>
      <c r="G11103" s="261"/>
    </row>
    <row r="11104" spans="1:7" ht="24" customHeight="1" x14ac:dyDescent="0.2">
      <c r="A11104" s="259" t="s">
        <v>23</v>
      </c>
      <c r="B11104" s="84" t="str">
        <f>Obra</f>
        <v>Creacion Primaria Bº Cruce de los Andes</v>
      </c>
      <c r="C11104" s="81"/>
      <c r="D11104" s="81"/>
      <c r="E11104" s="81"/>
      <c r="F11104" s="87" t="s">
        <v>37</v>
      </c>
      <c r="G11104" s="262">
        <f>Fecha_Base</f>
        <v>0</v>
      </c>
    </row>
    <row r="11105" spans="1:123" ht="24" customHeight="1" x14ac:dyDescent="0.2">
      <c r="A11105" s="263" t="s">
        <v>600</v>
      </c>
      <c r="B11105" s="82" t="str">
        <f>Ubicación</f>
        <v>Pocito</v>
      </c>
      <c r="C11105" s="82"/>
      <c r="D11105" s="88"/>
      <c r="E11105" s="89"/>
      <c r="G11105" s="264"/>
    </row>
    <row r="11106" spans="1:123" ht="24" customHeight="1" x14ac:dyDescent="0.2">
      <c r="A11106" s="263" t="s">
        <v>38</v>
      </c>
      <c r="B11106" s="91">
        <f>IFERROR(VALUE(LEFT(B11107,FIND(".",B11107)-1)),"")</f>
        <v>19</v>
      </c>
      <c r="C11106" s="83" t="str">
        <f>IFERROR(VLOOKUP(B11106,Tabla_CyP,2,FALSE),"")</f>
        <v/>
      </c>
      <c r="E11106" s="89"/>
      <c r="G11106" s="264"/>
    </row>
    <row r="11107" spans="1:123" ht="24" customHeight="1" x14ac:dyDescent="0.2">
      <c r="A11107" s="263" t="s">
        <v>24</v>
      </c>
      <c r="B11107" s="92" t="str">
        <f>IFERROR(VLOOKUP(COUNTIF($A$1:A11107,"ANALISIS DE PRECIOS"),Tabla_NumeroItem,2,FALSE),"")</f>
        <v>19.3</v>
      </c>
      <c r="C11107" s="83" t="str">
        <f>IFERROR(VLOOKUP(B11107,Tabla_CyP,2,FALSE),"")</f>
        <v>Espejos</v>
      </c>
      <c r="D11107" s="88"/>
      <c r="E11107" s="89"/>
      <c r="F11107" s="87" t="s">
        <v>25</v>
      </c>
      <c r="G11107" s="265" t="str">
        <f>IFERROR(VLOOKUP(B11107,Tabla_CyP,4,FALSE),"")</f>
        <v>m2</v>
      </c>
    </row>
    <row r="11108" spans="1:123" ht="24" customHeight="1" x14ac:dyDescent="0.2">
      <c r="A11108" s="263"/>
      <c r="B11108" s="82"/>
      <c r="D11108" s="88"/>
      <c r="E11108" s="89"/>
      <c r="G11108" s="264"/>
    </row>
    <row r="11109" spans="1:123" ht="24" customHeight="1" x14ac:dyDescent="0.2">
      <c r="A11109" s="450" t="s">
        <v>506</v>
      </c>
      <c r="B11109" s="451"/>
      <c r="C11109" s="448" t="s">
        <v>0</v>
      </c>
      <c r="D11109" s="448" t="s">
        <v>26</v>
      </c>
      <c r="E11109" s="446" t="s">
        <v>27</v>
      </c>
      <c r="F11109" s="444" t="s">
        <v>28</v>
      </c>
      <c r="G11109" s="444" t="s">
        <v>29</v>
      </c>
    </row>
    <row r="11110" spans="1:123" s="88" customFormat="1" ht="24" customHeight="1" x14ac:dyDescent="0.2">
      <c r="A11110" s="93" t="s">
        <v>507</v>
      </c>
      <c r="B11110" s="93" t="s">
        <v>508</v>
      </c>
      <c r="C11110" s="449"/>
      <c r="D11110" s="449"/>
      <c r="E11110" s="447"/>
      <c r="F11110" s="445"/>
      <c r="G11110" s="445"/>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6"/>
      <c r="B11111" s="94"/>
      <c r="C11111" s="132" t="s">
        <v>603</v>
      </c>
      <c r="D11111" s="95"/>
      <c r="E11111" s="96"/>
      <c r="F11111" s="97"/>
      <c r="G11111" s="267"/>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8">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8">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8">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8">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8">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8">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8">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8">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8">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8">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8">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8">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8">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8">
        <f t="shared" si="3335"/>
        <v>0</v>
      </c>
    </row>
    <row r="11126" spans="1:7" ht="24" customHeight="1" x14ac:dyDescent="0.2">
      <c r="A11126" s="269"/>
      <c r="D11126" s="88"/>
      <c r="E11126" s="89"/>
      <c r="F11126" s="255" t="s">
        <v>30</v>
      </c>
      <c r="G11126" s="270">
        <f>SUBTOTAL(9,G11112:G11125)</f>
        <v>0</v>
      </c>
    </row>
    <row r="11127" spans="1:7" ht="24" customHeight="1" x14ac:dyDescent="0.2">
      <c r="A11127" s="269"/>
      <c r="C11127" s="98" t="s">
        <v>604</v>
      </c>
      <c r="D11127" s="88"/>
      <c r="E11127" s="89"/>
      <c r="G11127" s="271"/>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8">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8">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8">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8">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8">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8">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8">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8">
        <f t="shared" si="3340"/>
        <v>0</v>
      </c>
    </row>
    <row r="11136" spans="1:7" ht="24" customHeight="1" x14ac:dyDescent="0.2">
      <c r="A11136" s="269"/>
      <c r="D11136" s="88"/>
      <c r="E11136" s="89"/>
      <c r="F11136" s="255" t="s">
        <v>31</v>
      </c>
      <c r="G11136" s="270">
        <f>SUBTOTAL(9,G11128:G11135)</f>
        <v>0</v>
      </c>
    </row>
    <row r="11137" spans="1:7" ht="24" customHeight="1" x14ac:dyDescent="0.2">
      <c r="A11137" s="269"/>
      <c r="C11137" s="98" t="s">
        <v>605</v>
      </c>
      <c r="D11137" s="88"/>
      <c r="E11137" s="89"/>
      <c r="G11137" s="271"/>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8">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8">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8">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8">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8">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8">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8">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8">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8">
        <f t="shared" si="3345"/>
        <v>0</v>
      </c>
    </row>
    <row r="11147" spans="1:7" ht="24" customHeight="1" x14ac:dyDescent="0.2">
      <c r="A11147" s="272"/>
      <c r="B11147" s="88"/>
      <c r="D11147" s="88"/>
      <c r="E11147" s="89"/>
      <c r="F11147" s="255" t="s">
        <v>32</v>
      </c>
      <c r="G11147" s="270">
        <f>SUBTOTAL(9,G11138:G11146)</f>
        <v>0</v>
      </c>
    </row>
    <row r="11148" spans="1:7" ht="24" customHeight="1" x14ac:dyDescent="0.2">
      <c r="A11148" s="273"/>
      <c r="B11148" s="88"/>
      <c r="D11148" s="88"/>
      <c r="E11148" s="89"/>
      <c r="G11148" s="271"/>
    </row>
    <row r="11149" spans="1:7" ht="24" customHeight="1" x14ac:dyDescent="0.2">
      <c r="A11149" s="274" t="str">
        <f>B11107</f>
        <v>19.3</v>
      </c>
      <c r="B11149" s="275" t="str">
        <f>C11107</f>
        <v>Espejos</v>
      </c>
      <c r="C11149" s="95"/>
      <c r="D11149" s="95" t="s">
        <v>33</v>
      </c>
      <c r="E11149" s="96"/>
      <c r="F11149" s="277" t="s">
        <v>34</v>
      </c>
      <c r="G11149" s="276">
        <f>SUBTOTAL(9,G11112:G11148)</f>
        <v>0</v>
      </c>
    </row>
    <row r="11151" spans="1:7" ht="24" customHeight="1" x14ac:dyDescent="0.2">
      <c r="A11151" s="256" t="s">
        <v>36</v>
      </c>
      <c r="B11151" s="257"/>
      <c r="C11151" s="257"/>
      <c r="D11151" s="257"/>
      <c r="E11151" s="257"/>
      <c r="F11151" s="257"/>
      <c r="G11151" s="258"/>
    </row>
    <row r="11152" spans="1:7" ht="24" customHeight="1" x14ac:dyDescent="0.2">
      <c r="A11152" s="259" t="s">
        <v>601</v>
      </c>
      <c r="B11152" s="84" t="str">
        <f>Comitente</f>
        <v>SUBSECRETARIA DE ARQUITECTURA</v>
      </c>
      <c r="C11152" s="80"/>
      <c r="D11152" s="85"/>
      <c r="E11152" s="85"/>
      <c r="F11152" s="86"/>
      <c r="G11152" s="260"/>
    </row>
    <row r="11153" spans="1:123" ht="24" customHeight="1" x14ac:dyDescent="0.2">
      <c r="A11153" s="259" t="s">
        <v>602</v>
      </c>
      <c r="B11153" s="84">
        <f>Contratista</f>
        <v>0</v>
      </c>
      <c r="C11153" s="81"/>
      <c r="D11153" s="81"/>
      <c r="E11153" s="81"/>
      <c r="F11153" s="87"/>
      <c r="G11153" s="261"/>
    </row>
    <row r="11154" spans="1:123" ht="24" customHeight="1" x14ac:dyDescent="0.2">
      <c r="A11154" s="259" t="s">
        <v>23</v>
      </c>
      <c r="B11154" s="84" t="str">
        <f>Obra</f>
        <v>Creacion Primaria Bº Cruce de los Andes</v>
      </c>
      <c r="C11154" s="81"/>
      <c r="D11154" s="81"/>
      <c r="E11154" s="81"/>
      <c r="F11154" s="87" t="s">
        <v>37</v>
      </c>
      <c r="G11154" s="262">
        <f>Fecha_Base</f>
        <v>0</v>
      </c>
    </row>
    <row r="11155" spans="1:123" ht="24" customHeight="1" x14ac:dyDescent="0.2">
      <c r="A11155" s="263" t="s">
        <v>600</v>
      </c>
      <c r="B11155" s="82" t="str">
        <f>Ubicación</f>
        <v>Pocito</v>
      </c>
      <c r="C11155" s="82"/>
      <c r="D11155" s="88"/>
      <c r="E11155" s="89"/>
      <c r="G11155" s="264"/>
    </row>
    <row r="11156" spans="1:123" ht="24" customHeight="1" x14ac:dyDescent="0.2">
      <c r="A11156" s="263" t="s">
        <v>38</v>
      </c>
      <c r="B11156" s="91">
        <f>IFERROR(VALUE(LEFT(B11157,FIND(".",B11157)-1)),"")</f>
        <v>20</v>
      </c>
      <c r="C11156" s="83" t="str">
        <f>IFERROR(VLOOKUP(B11156,Tabla_CyP,2,FALSE),"")</f>
        <v/>
      </c>
      <c r="E11156" s="89"/>
      <c r="G11156" s="264"/>
    </row>
    <row r="11157" spans="1:123" ht="24" customHeight="1" x14ac:dyDescent="0.2">
      <c r="A11157" s="263" t="s">
        <v>24</v>
      </c>
      <c r="B11157" s="92" t="str">
        <f>IFERROR(VLOOKUP(COUNTIF($A$1:A11157,"ANALISIS DE PRECIOS"),Tabla_NumeroItem,2,FALSE),"")</f>
        <v>20.1</v>
      </c>
      <c r="C11157" s="83" t="str">
        <f>IFERROR(VLOOKUP(B11157,Tabla_CyP,2,FALSE),"")</f>
        <v>Pintura al látex en muros interiores</v>
      </c>
      <c r="D11157" s="88"/>
      <c r="E11157" s="89"/>
      <c r="F11157" s="87" t="s">
        <v>25</v>
      </c>
      <c r="G11157" s="265" t="str">
        <f>IFERROR(VLOOKUP(B11157,Tabla_CyP,4,FALSE),"")</f>
        <v>m2</v>
      </c>
    </row>
    <row r="11158" spans="1:123" ht="24" customHeight="1" x14ac:dyDescent="0.2">
      <c r="A11158" s="263"/>
      <c r="B11158" s="82"/>
      <c r="D11158" s="88"/>
      <c r="E11158" s="89"/>
      <c r="G11158" s="264"/>
    </row>
    <row r="11159" spans="1:123" ht="24" customHeight="1" x14ac:dyDescent="0.2">
      <c r="A11159" s="450" t="s">
        <v>506</v>
      </c>
      <c r="B11159" s="451"/>
      <c r="C11159" s="448" t="s">
        <v>0</v>
      </c>
      <c r="D11159" s="448" t="s">
        <v>26</v>
      </c>
      <c r="E11159" s="446" t="s">
        <v>27</v>
      </c>
      <c r="F11159" s="444" t="s">
        <v>28</v>
      </c>
      <c r="G11159" s="444" t="s">
        <v>29</v>
      </c>
    </row>
    <row r="11160" spans="1:123" s="88" customFormat="1" ht="24" customHeight="1" x14ac:dyDescent="0.2">
      <c r="A11160" s="93" t="s">
        <v>507</v>
      </c>
      <c r="B11160" s="93" t="s">
        <v>508</v>
      </c>
      <c r="C11160" s="449"/>
      <c r="D11160" s="449"/>
      <c r="E11160" s="447"/>
      <c r="F11160" s="445"/>
      <c r="G11160" s="445"/>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6"/>
      <c r="B11161" s="94"/>
      <c r="C11161" s="132" t="s">
        <v>603</v>
      </c>
      <c r="D11161" s="95"/>
      <c r="E11161" s="96"/>
      <c r="F11161" s="97"/>
      <c r="G11161" s="267"/>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8">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8">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8">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8">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8">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8">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8">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8">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8">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8">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8">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8">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8">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8">
        <f t="shared" si="3350"/>
        <v>0</v>
      </c>
    </row>
    <row r="11176" spans="1:7" ht="24" customHeight="1" x14ac:dyDescent="0.2">
      <c r="A11176" s="269"/>
      <c r="D11176" s="88"/>
      <c r="E11176" s="89"/>
      <c r="F11176" s="255" t="s">
        <v>30</v>
      </c>
      <c r="G11176" s="270">
        <f>SUBTOTAL(9,G11162:G11175)</f>
        <v>0</v>
      </c>
    </row>
    <row r="11177" spans="1:7" ht="24" customHeight="1" x14ac:dyDescent="0.2">
      <c r="A11177" s="269"/>
      <c r="C11177" s="98" t="s">
        <v>604</v>
      </c>
      <c r="D11177" s="88"/>
      <c r="E11177" s="89"/>
      <c r="G11177" s="271"/>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8">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8">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8">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8">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8">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8">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8">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8">
        <f t="shared" si="3355"/>
        <v>0</v>
      </c>
    </row>
    <row r="11186" spans="1:7" ht="24" customHeight="1" x14ac:dyDescent="0.2">
      <c r="A11186" s="269"/>
      <c r="D11186" s="88"/>
      <c r="E11186" s="89"/>
      <c r="F11186" s="255" t="s">
        <v>31</v>
      </c>
      <c r="G11186" s="270">
        <f>SUBTOTAL(9,G11178:G11185)</f>
        <v>0</v>
      </c>
    </row>
    <row r="11187" spans="1:7" ht="24" customHeight="1" x14ac:dyDescent="0.2">
      <c r="A11187" s="269"/>
      <c r="C11187" s="98" t="s">
        <v>605</v>
      </c>
      <c r="D11187" s="88"/>
      <c r="E11187" s="89"/>
      <c r="G11187" s="271"/>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8">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8">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8">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8">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8">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8">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8">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8">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8">
        <f t="shared" si="3360"/>
        <v>0</v>
      </c>
    </row>
    <row r="11197" spans="1:7" ht="24" customHeight="1" x14ac:dyDescent="0.2">
      <c r="A11197" s="272"/>
      <c r="B11197" s="88"/>
      <c r="D11197" s="88"/>
      <c r="E11197" s="89"/>
      <c r="F11197" s="255" t="s">
        <v>32</v>
      </c>
      <c r="G11197" s="270">
        <f>SUBTOTAL(9,G11188:G11196)</f>
        <v>0</v>
      </c>
    </row>
    <row r="11198" spans="1:7" ht="24" customHeight="1" x14ac:dyDescent="0.2">
      <c r="A11198" s="273"/>
      <c r="B11198" s="88"/>
      <c r="D11198" s="88"/>
      <c r="E11198" s="89"/>
      <c r="G11198" s="271"/>
    </row>
    <row r="11199" spans="1:7" ht="24" customHeight="1" x14ac:dyDescent="0.2">
      <c r="A11199" s="274" t="str">
        <f>B11157</f>
        <v>20.1</v>
      </c>
      <c r="B11199" s="275" t="str">
        <f>C11157</f>
        <v>Pintura al látex en muros interiores</v>
      </c>
      <c r="C11199" s="95"/>
      <c r="D11199" s="95" t="s">
        <v>33</v>
      </c>
      <c r="E11199" s="96"/>
      <c r="F11199" s="277" t="s">
        <v>34</v>
      </c>
      <c r="G11199" s="276">
        <f>SUBTOTAL(9,G11162:G11198)</f>
        <v>0</v>
      </c>
    </row>
    <row r="11201" spans="1:123" ht="24" customHeight="1" x14ac:dyDescent="0.2">
      <c r="A11201" s="256" t="s">
        <v>36</v>
      </c>
      <c r="B11201" s="257"/>
      <c r="C11201" s="257"/>
      <c r="D11201" s="257"/>
      <c r="E11201" s="257"/>
      <c r="F11201" s="257"/>
      <c r="G11201" s="258"/>
    </row>
    <row r="11202" spans="1:123" ht="24" customHeight="1" x14ac:dyDescent="0.2">
      <c r="A11202" s="259" t="s">
        <v>601</v>
      </c>
      <c r="B11202" s="84" t="str">
        <f>Comitente</f>
        <v>SUBSECRETARIA DE ARQUITECTURA</v>
      </c>
      <c r="C11202" s="80"/>
      <c r="D11202" s="85"/>
      <c r="E11202" s="85"/>
      <c r="F11202" s="86"/>
      <c r="G11202" s="260"/>
    </row>
    <row r="11203" spans="1:123" ht="24" customHeight="1" x14ac:dyDescent="0.2">
      <c r="A11203" s="259" t="s">
        <v>602</v>
      </c>
      <c r="B11203" s="84">
        <f>Contratista</f>
        <v>0</v>
      </c>
      <c r="C11203" s="81"/>
      <c r="D11203" s="81"/>
      <c r="E11203" s="81"/>
      <c r="F11203" s="87"/>
      <c r="G11203" s="261"/>
    </row>
    <row r="11204" spans="1:123" ht="24" customHeight="1" x14ac:dyDescent="0.2">
      <c r="A11204" s="259" t="s">
        <v>23</v>
      </c>
      <c r="B11204" s="84" t="str">
        <f>Obra</f>
        <v>Creacion Primaria Bº Cruce de los Andes</v>
      </c>
      <c r="C11204" s="81"/>
      <c r="D11204" s="81"/>
      <c r="E11204" s="81"/>
      <c r="F11204" s="87" t="s">
        <v>37</v>
      </c>
      <c r="G11204" s="262">
        <f>Fecha_Base</f>
        <v>0</v>
      </c>
    </row>
    <row r="11205" spans="1:123" ht="24" customHeight="1" x14ac:dyDescent="0.2">
      <c r="A11205" s="263" t="s">
        <v>600</v>
      </c>
      <c r="B11205" s="82" t="str">
        <f>Ubicación</f>
        <v>Pocito</v>
      </c>
      <c r="C11205" s="82"/>
      <c r="D11205" s="88"/>
      <c r="E11205" s="89"/>
      <c r="G11205" s="264"/>
    </row>
    <row r="11206" spans="1:123" ht="24" customHeight="1" x14ac:dyDescent="0.2">
      <c r="A11206" s="263" t="s">
        <v>38</v>
      </c>
      <c r="B11206" s="91">
        <f>IFERROR(VALUE(LEFT(B11207,FIND(".",B11207)-1)),"")</f>
        <v>20</v>
      </c>
      <c r="C11206" s="83" t="str">
        <f>IFERROR(VLOOKUP(B11206,Tabla_CyP,2,FALSE),"")</f>
        <v/>
      </c>
      <c r="E11206" s="89"/>
      <c r="G11206" s="264"/>
    </row>
    <row r="11207" spans="1:123" ht="24" customHeight="1" x14ac:dyDescent="0.2">
      <c r="A11207" s="263" t="s">
        <v>24</v>
      </c>
      <c r="B11207" s="92" t="str">
        <f>IFERROR(VLOOKUP(COUNTIF($A$1:A11207,"ANALISIS DE PRECIOS"),Tabla_NumeroItem,2,FALSE),"")</f>
        <v>20.3</v>
      </c>
      <c r="C11207" s="83" t="str">
        <f>IFERROR(VLOOKUP(B11207,Tabla_CyP,2,FALSE),"")</f>
        <v>Pintura al látex en cielorrasos</v>
      </c>
      <c r="D11207" s="88"/>
      <c r="E11207" s="89"/>
      <c r="F11207" s="87" t="s">
        <v>25</v>
      </c>
      <c r="G11207" s="265" t="str">
        <f>IFERROR(VLOOKUP(B11207,Tabla_CyP,4,FALSE),"")</f>
        <v>m2</v>
      </c>
    </row>
    <row r="11208" spans="1:123" ht="24" customHeight="1" x14ac:dyDescent="0.2">
      <c r="A11208" s="263"/>
      <c r="B11208" s="82"/>
      <c r="D11208" s="88"/>
      <c r="E11208" s="89"/>
      <c r="G11208" s="264"/>
    </row>
    <row r="11209" spans="1:123" ht="24" customHeight="1" x14ac:dyDescent="0.2">
      <c r="A11209" s="450" t="s">
        <v>506</v>
      </c>
      <c r="B11209" s="451"/>
      <c r="C11209" s="448" t="s">
        <v>0</v>
      </c>
      <c r="D11209" s="448" t="s">
        <v>26</v>
      </c>
      <c r="E11209" s="446" t="s">
        <v>27</v>
      </c>
      <c r="F11209" s="444" t="s">
        <v>28</v>
      </c>
      <c r="G11209" s="444" t="s">
        <v>29</v>
      </c>
    </row>
    <row r="11210" spans="1:123" s="88" customFormat="1" ht="24" customHeight="1" x14ac:dyDescent="0.2">
      <c r="A11210" s="93" t="s">
        <v>507</v>
      </c>
      <c r="B11210" s="93" t="s">
        <v>508</v>
      </c>
      <c r="C11210" s="449"/>
      <c r="D11210" s="449"/>
      <c r="E11210" s="447"/>
      <c r="F11210" s="445"/>
      <c r="G11210" s="445"/>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6"/>
      <c r="B11211" s="94"/>
      <c r="C11211" s="132" t="s">
        <v>603</v>
      </c>
      <c r="D11211" s="95"/>
      <c r="E11211" s="96"/>
      <c r="F11211" s="97"/>
      <c r="G11211" s="267"/>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8">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8">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8">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8">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8">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8">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8">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8">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8">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8">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8">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8">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8">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8">
        <f t="shared" si="3365"/>
        <v>0</v>
      </c>
    </row>
    <row r="11226" spans="1:7" ht="24" customHeight="1" x14ac:dyDescent="0.2">
      <c r="A11226" s="269"/>
      <c r="D11226" s="88"/>
      <c r="E11226" s="89"/>
      <c r="F11226" s="255" t="s">
        <v>30</v>
      </c>
      <c r="G11226" s="270">
        <f>SUBTOTAL(9,G11212:G11225)</f>
        <v>0</v>
      </c>
    </row>
    <row r="11227" spans="1:7" ht="24" customHeight="1" x14ac:dyDescent="0.2">
      <c r="A11227" s="269"/>
      <c r="C11227" s="98" t="s">
        <v>604</v>
      </c>
      <c r="D11227" s="88"/>
      <c r="E11227" s="89"/>
      <c r="G11227" s="271"/>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8">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8">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8">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8">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8">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8">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8">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8">
        <f t="shared" si="3370"/>
        <v>0</v>
      </c>
    </row>
    <row r="11236" spans="1:7" ht="24" customHeight="1" x14ac:dyDescent="0.2">
      <c r="A11236" s="269"/>
      <c r="D11236" s="88"/>
      <c r="E11236" s="89"/>
      <c r="F11236" s="255" t="s">
        <v>31</v>
      </c>
      <c r="G11236" s="270">
        <f>SUBTOTAL(9,G11228:G11235)</f>
        <v>0</v>
      </c>
    </row>
    <row r="11237" spans="1:7" ht="24" customHeight="1" x14ac:dyDescent="0.2">
      <c r="A11237" s="269"/>
      <c r="C11237" s="98" t="s">
        <v>605</v>
      </c>
      <c r="D11237" s="88"/>
      <c r="E11237" s="89"/>
      <c r="G11237" s="271"/>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8">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8">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8">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8">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8">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8">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8">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8">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8">
        <f t="shared" si="3375"/>
        <v>0</v>
      </c>
    </row>
    <row r="11247" spans="1:7" ht="24" customHeight="1" x14ac:dyDescent="0.2">
      <c r="A11247" s="272"/>
      <c r="B11247" s="88"/>
      <c r="D11247" s="88"/>
      <c r="E11247" s="89"/>
      <c r="F11247" s="255" t="s">
        <v>32</v>
      </c>
      <c r="G11247" s="270">
        <f>SUBTOTAL(9,G11238:G11246)</f>
        <v>0</v>
      </c>
    </row>
    <row r="11248" spans="1:7" ht="24" customHeight="1" x14ac:dyDescent="0.2">
      <c r="A11248" s="273"/>
      <c r="B11248" s="88"/>
      <c r="D11248" s="88"/>
      <c r="E11248" s="89"/>
      <c r="G11248" s="271"/>
    </row>
    <row r="11249" spans="1:123" ht="24" customHeight="1" x14ac:dyDescent="0.2">
      <c r="A11249" s="274" t="str">
        <f>B11207</f>
        <v>20.3</v>
      </c>
      <c r="B11249" s="275" t="str">
        <f>C11207</f>
        <v>Pintura al látex en cielorrasos</v>
      </c>
      <c r="C11249" s="95"/>
      <c r="D11249" s="95" t="s">
        <v>33</v>
      </c>
      <c r="E11249" s="96"/>
      <c r="F11249" s="277" t="s">
        <v>34</v>
      </c>
      <c r="G11249" s="276">
        <f>SUBTOTAL(9,G11212:G11248)</f>
        <v>0</v>
      </c>
    </row>
    <row r="11251" spans="1:123" ht="24" customHeight="1" x14ac:dyDescent="0.2">
      <c r="A11251" s="256" t="s">
        <v>36</v>
      </c>
      <c r="B11251" s="257"/>
      <c r="C11251" s="257"/>
      <c r="D11251" s="257"/>
      <c r="E11251" s="257"/>
      <c r="F11251" s="257"/>
      <c r="G11251" s="258"/>
    </row>
    <row r="11252" spans="1:123" ht="24" customHeight="1" x14ac:dyDescent="0.2">
      <c r="A11252" s="259" t="s">
        <v>601</v>
      </c>
      <c r="B11252" s="84" t="str">
        <f>Comitente</f>
        <v>SUBSECRETARIA DE ARQUITECTURA</v>
      </c>
      <c r="C11252" s="80"/>
      <c r="D11252" s="85"/>
      <c r="E11252" s="85"/>
      <c r="F11252" s="86"/>
      <c r="G11252" s="260"/>
    </row>
    <row r="11253" spans="1:123" ht="24" customHeight="1" x14ac:dyDescent="0.2">
      <c r="A11253" s="259" t="s">
        <v>602</v>
      </c>
      <c r="B11253" s="84">
        <f>Contratista</f>
        <v>0</v>
      </c>
      <c r="C11253" s="81"/>
      <c r="D11253" s="81"/>
      <c r="E11253" s="81"/>
      <c r="F11253" s="87"/>
      <c r="G11253" s="261"/>
    </row>
    <row r="11254" spans="1:123" ht="24" customHeight="1" x14ac:dyDescent="0.2">
      <c r="A11254" s="259" t="s">
        <v>23</v>
      </c>
      <c r="B11254" s="84" t="str">
        <f>Obra</f>
        <v>Creacion Primaria Bº Cruce de los Andes</v>
      </c>
      <c r="C11254" s="81"/>
      <c r="D11254" s="81"/>
      <c r="E11254" s="81"/>
      <c r="F11254" s="87" t="s">
        <v>37</v>
      </c>
      <c r="G11254" s="262">
        <f>Fecha_Base</f>
        <v>0</v>
      </c>
    </row>
    <row r="11255" spans="1:123" ht="24" customHeight="1" x14ac:dyDescent="0.2">
      <c r="A11255" s="263" t="s">
        <v>600</v>
      </c>
      <c r="B11255" s="82" t="str">
        <f>Ubicación</f>
        <v>Pocito</v>
      </c>
      <c r="C11255" s="82"/>
      <c r="D11255" s="88"/>
      <c r="E11255" s="89"/>
      <c r="G11255" s="264"/>
    </row>
    <row r="11256" spans="1:123" ht="24" customHeight="1" x14ac:dyDescent="0.2">
      <c r="A11256" s="263" t="s">
        <v>38</v>
      </c>
      <c r="B11256" s="91">
        <f>IFERROR(VALUE(LEFT(B11257,FIND(".",B11257)-1)),"")</f>
        <v>20</v>
      </c>
      <c r="C11256" s="83" t="str">
        <f>IFERROR(VLOOKUP(B11256,Tabla_CyP,2,FALSE),"")</f>
        <v/>
      </c>
      <c r="E11256" s="89"/>
      <c r="G11256" s="264"/>
    </row>
    <row r="11257" spans="1:123" ht="24" customHeight="1" x14ac:dyDescent="0.2">
      <c r="A11257" s="263" t="s">
        <v>24</v>
      </c>
      <c r="B11257" s="92" t="str">
        <f>IFERROR(VLOOKUP(COUNTIF($A$1:A11257,"ANALISIS DE PRECIOS"),Tabla_NumeroItem,2,FALSE),"")</f>
        <v>20.4.1</v>
      </c>
      <c r="C11257" s="83" t="str">
        <f>IFERROR(VLOOKUP(B11257,Tabla_CyP,2,FALSE),"")</f>
        <v>Sobre Carpintería Metálica y Herrería</v>
      </c>
      <c r="D11257" s="88"/>
      <c r="E11257" s="89"/>
      <c r="F11257" s="87" t="s">
        <v>25</v>
      </c>
      <c r="G11257" s="265" t="str">
        <f>IFERROR(VLOOKUP(B11257,Tabla_CyP,4,FALSE),"")</f>
        <v>m2</v>
      </c>
    </row>
    <row r="11258" spans="1:123" ht="24" customHeight="1" x14ac:dyDescent="0.2">
      <c r="A11258" s="263"/>
      <c r="B11258" s="82"/>
      <c r="D11258" s="88"/>
      <c r="E11258" s="89"/>
      <c r="G11258" s="264"/>
    </row>
    <row r="11259" spans="1:123" ht="24" customHeight="1" x14ac:dyDescent="0.2">
      <c r="A11259" s="450" t="s">
        <v>506</v>
      </c>
      <c r="B11259" s="451"/>
      <c r="C11259" s="448" t="s">
        <v>0</v>
      </c>
      <c r="D11259" s="448" t="s">
        <v>26</v>
      </c>
      <c r="E11259" s="446" t="s">
        <v>27</v>
      </c>
      <c r="F11259" s="444" t="s">
        <v>28</v>
      </c>
      <c r="G11259" s="444" t="s">
        <v>29</v>
      </c>
    </row>
    <row r="11260" spans="1:123" s="88" customFormat="1" ht="24" customHeight="1" x14ac:dyDescent="0.2">
      <c r="A11260" s="93" t="s">
        <v>507</v>
      </c>
      <c r="B11260" s="93" t="s">
        <v>508</v>
      </c>
      <c r="C11260" s="449"/>
      <c r="D11260" s="449"/>
      <c r="E11260" s="447"/>
      <c r="F11260" s="445"/>
      <c r="G11260" s="445"/>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6"/>
      <c r="B11261" s="94"/>
      <c r="C11261" s="132" t="s">
        <v>603</v>
      </c>
      <c r="D11261" s="95"/>
      <c r="E11261" s="96"/>
      <c r="F11261" s="97"/>
      <c r="G11261" s="267"/>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8">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8">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8">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8">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8">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8">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8">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8">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8">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8">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8">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8">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8">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8">
        <f t="shared" si="3380"/>
        <v>0</v>
      </c>
    </row>
    <row r="11276" spans="1:7" ht="24" customHeight="1" x14ac:dyDescent="0.2">
      <c r="A11276" s="269"/>
      <c r="D11276" s="88"/>
      <c r="E11276" s="89"/>
      <c r="F11276" s="255" t="s">
        <v>30</v>
      </c>
      <c r="G11276" s="270">
        <f>SUBTOTAL(9,G11262:G11275)</f>
        <v>0</v>
      </c>
    </row>
    <row r="11277" spans="1:7" ht="24" customHeight="1" x14ac:dyDescent="0.2">
      <c r="A11277" s="269"/>
      <c r="C11277" s="98" t="s">
        <v>604</v>
      </c>
      <c r="D11277" s="88"/>
      <c r="E11277" s="89"/>
      <c r="G11277" s="271"/>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8">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8">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8">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8">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8">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8">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8">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8">
        <f t="shared" si="3385"/>
        <v>0</v>
      </c>
    </row>
    <row r="11286" spans="1:7" ht="24" customHeight="1" x14ac:dyDescent="0.2">
      <c r="A11286" s="269"/>
      <c r="D11286" s="88"/>
      <c r="E11286" s="89"/>
      <c r="F11286" s="255" t="s">
        <v>31</v>
      </c>
      <c r="G11286" s="270">
        <f>SUBTOTAL(9,G11278:G11285)</f>
        <v>0</v>
      </c>
    </row>
    <row r="11287" spans="1:7" ht="24" customHeight="1" x14ac:dyDescent="0.2">
      <c r="A11287" s="269"/>
      <c r="C11287" s="98" t="s">
        <v>605</v>
      </c>
      <c r="D11287" s="88"/>
      <c r="E11287" s="89"/>
      <c r="G11287" s="271"/>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8">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8">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8">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8">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8">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8">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8">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8">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8">
        <f t="shared" si="3390"/>
        <v>0</v>
      </c>
    </row>
    <row r="11297" spans="1:123" ht="24" customHeight="1" x14ac:dyDescent="0.2">
      <c r="A11297" s="272"/>
      <c r="B11297" s="88"/>
      <c r="D11297" s="88"/>
      <c r="E11297" s="89"/>
      <c r="F11297" s="255" t="s">
        <v>32</v>
      </c>
      <c r="G11297" s="270">
        <f>SUBTOTAL(9,G11288:G11296)</f>
        <v>0</v>
      </c>
    </row>
    <row r="11298" spans="1:123" ht="24" customHeight="1" x14ac:dyDescent="0.2">
      <c r="A11298" s="273"/>
      <c r="B11298" s="88"/>
      <c r="D11298" s="88"/>
      <c r="E11298" s="89"/>
      <c r="G11298" s="271"/>
    </row>
    <row r="11299" spans="1:123" ht="24" customHeight="1" x14ac:dyDescent="0.2">
      <c r="A11299" s="274" t="str">
        <f>B11257</f>
        <v>20.4.1</v>
      </c>
      <c r="B11299" s="275" t="str">
        <f>C11257</f>
        <v>Sobre Carpintería Metálica y Herrería</v>
      </c>
      <c r="C11299" s="95"/>
      <c r="D11299" s="95" t="s">
        <v>33</v>
      </c>
      <c r="E11299" s="96"/>
      <c r="F11299" s="277" t="s">
        <v>34</v>
      </c>
      <c r="G11299" s="276">
        <f>SUBTOTAL(9,G11262:G11298)</f>
        <v>0</v>
      </c>
    </row>
    <row r="11301" spans="1:123" ht="24" customHeight="1" x14ac:dyDescent="0.2">
      <c r="A11301" s="256" t="s">
        <v>36</v>
      </c>
      <c r="B11301" s="257"/>
      <c r="C11301" s="257"/>
      <c r="D11301" s="257"/>
      <c r="E11301" s="257"/>
      <c r="F11301" s="257"/>
      <c r="G11301" s="258"/>
    </row>
    <row r="11302" spans="1:123" ht="24" customHeight="1" x14ac:dyDescent="0.2">
      <c r="A11302" s="259" t="s">
        <v>601</v>
      </c>
      <c r="B11302" s="84" t="str">
        <f>Comitente</f>
        <v>SUBSECRETARIA DE ARQUITECTURA</v>
      </c>
      <c r="C11302" s="80"/>
      <c r="D11302" s="85"/>
      <c r="E11302" s="85"/>
      <c r="F11302" s="86"/>
      <c r="G11302" s="260"/>
    </row>
    <row r="11303" spans="1:123" ht="24" customHeight="1" x14ac:dyDescent="0.2">
      <c r="A11303" s="259" t="s">
        <v>602</v>
      </c>
      <c r="B11303" s="84">
        <f>Contratista</f>
        <v>0</v>
      </c>
      <c r="C11303" s="81"/>
      <c r="D11303" s="81"/>
      <c r="E11303" s="81"/>
      <c r="F11303" s="87"/>
      <c r="G11303" s="261"/>
    </row>
    <row r="11304" spans="1:123" ht="24" customHeight="1" x14ac:dyDescent="0.2">
      <c r="A11304" s="259" t="s">
        <v>23</v>
      </c>
      <c r="B11304" s="84" t="str">
        <f>Obra</f>
        <v>Creacion Primaria Bº Cruce de los Andes</v>
      </c>
      <c r="C11304" s="81"/>
      <c r="D11304" s="81"/>
      <c r="E11304" s="81"/>
      <c r="F11304" s="87" t="s">
        <v>37</v>
      </c>
      <c r="G11304" s="262">
        <f>Fecha_Base</f>
        <v>0</v>
      </c>
    </row>
    <row r="11305" spans="1:123" ht="24" customHeight="1" x14ac:dyDescent="0.2">
      <c r="A11305" s="263" t="s">
        <v>600</v>
      </c>
      <c r="B11305" s="82" t="str">
        <f>Ubicación</f>
        <v>Pocito</v>
      </c>
      <c r="C11305" s="82"/>
      <c r="D11305" s="88"/>
      <c r="E11305" s="89"/>
      <c r="G11305" s="264"/>
    </row>
    <row r="11306" spans="1:123" ht="24" customHeight="1" x14ac:dyDescent="0.2">
      <c r="A11306" s="263" t="s">
        <v>38</v>
      </c>
      <c r="B11306" s="91">
        <f>IFERROR(VALUE(LEFT(B11307,FIND(".",B11307)-1)),"")</f>
        <v>20</v>
      </c>
      <c r="C11306" s="83" t="str">
        <f>IFERROR(VLOOKUP(B11306,Tabla_CyP,2,FALSE),"")</f>
        <v/>
      </c>
      <c r="E11306" s="89"/>
      <c r="G11306" s="264"/>
    </row>
    <row r="11307" spans="1:123" ht="24" customHeight="1" x14ac:dyDescent="0.2">
      <c r="A11307" s="263" t="s">
        <v>24</v>
      </c>
      <c r="B11307" s="92" t="str">
        <f>IFERROR(VLOOKUP(COUNTIF($A$1:A11307,"ANALISIS DE PRECIOS"),Tabla_NumeroItem,2,FALSE),"")</f>
        <v>20.4.2</v>
      </c>
      <c r="C11307" s="83" t="str">
        <f>IFERROR(VLOOKUP(B11307,Tabla_CyP,2,FALSE),"")</f>
        <v>Pintura Antióxido</v>
      </c>
      <c r="D11307" s="88"/>
      <c r="E11307" s="89"/>
      <c r="F11307" s="87" t="s">
        <v>25</v>
      </c>
      <c r="G11307" s="265" t="str">
        <f>IFERROR(VLOOKUP(B11307,Tabla_CyP,4,FALSE),"")</f>
        <v>m2</v>
      </c>
    </row>
    <row r="11308" spans="1:123" ht="24" customHeight="1" x14ac:dyDescent="0.2">
      <c r="A11308" s="263"/>
      <c r="B11308" s="82"/>
      <c r="D11308" s="88"/>
      <c r="E11308" s="89"/>
      <c r="G11308" s="264"/>
    </row>
    <row r="11309" spans="1:123" ht="24" customHeight="1" x14ac:dyDescent="0.2">
      <c r="A11309" s="450" t="s">
        <v>506</v>
      </c>
      <c r="B11309" s="451"/>
      <c r="C11309" s="448" t="s">
        <v>0</v>
      </c>
      <c r="D11309" s="448" t="s">
        <v>26</v>
      </c>
      <c r="E11309" s="446" t="s">
        <v>27</v>
      </c>
      <c r="F11309" s="444" t="s">
        <v>28</v>
      </c>
      <c r="G11309" s="444" t="s">
        <v>29</v>
      </c>
    </row>
    <row r="11310" spans="1:123" s="88" customFormat="1" ht="24" customHeight="1" x14ac:dyDescent="0.2">
      <c r="A11310" s="93" t="s">
        <v>507</v>
      </c>
      <c r="B11310" s="93" t="s">
        <v>508</v>
      </c>
      <c r="C11310" s="449"/>
      <c r="D11310" s="449"/>
      <c r="E11310" s="447"/>
      <c r="F11310" s="445"/>
      <c r="G11310" s="445"/>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6"/>
      <c r="B11311" s="94"/>
      <c r="C11311" s="132" t="s">
        <v>603</v>
      </c>
      <c r="D11311" s="95"/>
      <c r="E11311" s="96"/>
      <c r="F11311" s="97"/>
      <c r="G11311" s="267"/>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8">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8">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8">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8">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8">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8">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8">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8">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8">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8">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8">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8">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8">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8">
        <f t="shared" si="3395"/>
        <v>0</v>
      </c>
    </row>
    <row r="11326" spans="1:7" ht="24" customHeight="1" x14ac:dyDescent="0.2">
      <c r="A11326" s="269"/>
      <c r="D11326" s="88"/>
      <c r="E11326" s="89"/>
      <c r="F11326" s="255" t="s">
        <v>30</v>
      </c>
      <c r="G11326" s="270">
        <f>SUBTOTAL(9,G11312:G11325)</f>
        <v>0</v>
      </c>
    </row>
    <row r="11327" spans="1:7" ht="24" customHeight="1" x14ac:dyDescent="0.2">
      <c r="A11327" s="269"/>
      <c r="C11327" s="98" t="s">
        <v>604</v>
      </c>
      <c r="D11327" s="88"/>
      <c r="E11327" s="89"/>
      <c r="G11327" s="271"/>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8">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8">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8">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8">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8">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8">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8">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8">
        <f t="shared" si="3400"/>
        <v>0</v>
      </c>
    </row>
    <row r="11336" spans="1:7" ht="24" customHeight="1" x14ac:dyDescent="0.2">
      <c r="A11336" s="269"/>
      <c r="D11336" s="88"/>
      <c r="E11336" s="89"/>
      <c r="F11336" s="255" t="s">
        <v>31</v>
      </c>
      <c r="G11336" s="270">
        <f>SUBTOTAL(9,G11328:G11335)</f>
        <v>0</v>
      </c>
    </row>
    <row r="11337" spans="1:7" ht="24" customHeight="1" x14ac:dyDescent="0.2">
      <c r="A11337" s="269"/>
      <c r="C11337" s="98" t="s">
        <v>605</v>
      </c>
      <c r="D11337" s="88"/>
      <c r="E11337" s="89"/>
      <c r="G11337" s="271"/>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8">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8">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8">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8">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8">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8">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8">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8">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8">
        <f t="shared" si="3405"/>
        <v>0</v>
      </c>
    </row>
    <row r="11347" spans="1:123" ht="24" customHeight="1" x14ac:dyDescent="0.2">
      <c r="A11347" s="272"/>
      <c r="B11347" s="88"/>
      <c r="D11347" s="88"/>
      <c r="E11347" s="89"/>
      <c r="F11347" s="255" t="s">
        <v>32</v>
      </c>
      <c r="G11347" s="270">
        <f>SUBTOTAL(9,G11338:G11346)</f>
        <v>0</v>
      </c>
    </row>
    <row r="11348" spans="1:123" ht="24" customHeight="1" x14ac:dyDescent="0.2">
      <c r="A11348" s="273"/>
      <c r="B11348" s="88"/>
      <c r="D11348" s="88"/>
      <c r="E11348" s="89"/>
      <c r="G11348" s="271"/>
    </row>
    <row r="11349" spans="1:123" ht="24" customHeight="1" x14ac:dyDescent="0.2">
      <c r="A11349" s="274" t="str">
        <f>B11307</f>
        <v>20.4.2</v>
      </c>
      <c r="B11349" s="275" t="str">
        <f>C11307</f>
        <v>Pintura Antióxido</v>
      </c>
      <c r="C11349" s="95"/>
      <c r="D11349" s="95" t="s">
        <v>33</v>
      </c>
      <c r="E11349" s="96"/>
      <c r="F11349" s="277" t="s">
        <v>34</v>
      </c>
      <c r="G11349" s="276">
        <f>SUBTOTAL(9,G11312:G11348)</f>
        <v>0</v>
      </c>
    </row>
    <row r="11351" spans="1:123" ht="24" customHeight="1" x14ac:dyDescent="0.2">
      <c r="A11351" s="256" t="s">
        <v>36</v>
      </c>
      <c r="B11351" s="257"/>
      <c r="C11351" s="257"/>
      <c r="D11351" s="257"/>
      <c r="E11351" s="257"/>
      <c r="F11351" s="257"/>
      <c r="G11351" s="258"/>
    </row>
    <row r="11352" spans="1:123" ht="24" customHeight="1" x14ac:dyDescent="0.2">
      <c r="A11352" s="259" t="s">
        <v>601</v>
      </c>
      <c r="B11352" s="84" t="str">
        <f>Comitente</f>
        <v>SUBSECRETARIA DE ARQUITECTURA</v>
      </c>
      <c r="C11352" s="80"/>
      <c r="D11352" s="85"/>
      <c r="E11352" s="85"/>
      <c r="F11352" s="86"/>
      <c r="G11352" s="260"/>
    </row>
    <row r="11353" spans="1:123" ht="24" customHeight="1" x14ac:dyDescent="0.2">
      <c r="A11353" s="259" t="s">
        <v>602</v>
      </c>
      <c r="B11353" s="84">
        <f>Contratista</f>
        <v>0</v>
      </c>
      <c r="C11353" s="81"/>
      <c r="D11353" s="81"/>
      <c r="E11353" s="81"/>
      <c r="F11353" s="87"/>
      <c r="G11353" s="261"/>
    </row>
    <row r="11354" spans="1:123" ht="24" customHeight="1" x14ac:dyDescent="0.2">
      <c r="A11354" s="259" t="s">
        <v>23</v>
      </c>
      <c r="B11354" s="84" t="str">
        <f>Obra</f>
        <v>Creacion Primaria Bº Cruce de los Andes</v>
      </c>
      <c r="C11354" s="81"/>
      <c r="D11354" s="81"/>
      <c r="E11354" s="81"/>
      <c r="F11354" s="87" t="s">
        <v>37</v>
      </c>
      <c r="G11354" s="262">
        <f>Fecha_Base</f>
        <v>0</v>
      </c>
    </row>
    <row r="11355" spans="1:123" ht="24" customHeight="1" x14ac:dyDescent="0.2">
      <c r="A11355" s="263" t="s">
        <v>600</v>
      </c>
      <c r="B11355" s="82" t="str">
        <f>Ubicación</f>
        <v>Pocito</v>
      </c>
      <c r="C11355" s="82"/>
      <c r="D11355" s="88"/>
      <c r="E11355" s="89"/>
      <c r="G11355" s="264"/>
    </row>
    <row r="11356" spans="1:123" ht="24" customHeight="1" x14ac:dyDescent="0.2">
      <c r="A11356" s="263" t="s">
        <v>38</v>
      </c>
      <c r="B11356" s="91">
        <f>IFERROR(VALUE(LEFT(B11357,FIND(".",B11357)-1)),"")</f>
        <v>20</v>
      </c>
      <c r="C11356" s="83" t="str">
        <f>IFERROR(VLOOKUP(B11356,Tabla_CyP,2,FALSE),"")</f>
        <v/>
      </c>
      <c r="E11356" s="89"/>
      <c r="G11356" s="264"/>
    </row>
    <row r="11357" spans="1:123" ht="24" customHeight="1" x14ac:dyDescent="0.2">
      <c r="A11357" s="263" t="s">
        <v>24</v>
      </c>
      <c r="B11357" s="92" t="str">
        <f>IFERROR(VLOOKUP(COUNTIF($A$1:A11357,"ANALISIS DE PRECIOS"),Tabla_NumeroItem,2,FALSE),"")</f>
        <v>20.5.4</v>
      </c>
      <c r="C11357" s="83" t="str">
        <f>IFERROR(VLOOKUP(B11357,Tabla_CyP,2,FALSE),"")</f>
        <v>Pintura esmalte sintético en paredes (friso)</v>
      </c>
      <c r="D11357" s="88"/>
      <c r="E11357" s="89"/>
      <c r="F11357" s="87" t="s">
        <v>25</v>
      </c>
      <c r="G11357" s="265" t="str">
        <f>IFERROR(VLOOKUP(B11357,Tabla_CyP,4,FALSE),"")</f>
        <v>m2</v>
      </c>
    </row>
    <row r="11358" spans="1:123" ht="24" customHeight="1" x14ac:dyDescent="0.2">
      <c r="A11358" s="263"/>
      <c r="B11358" s="82"/>
      <c r="D11358" s="88"/>
      <c r="E11358" s="89"/>
      <c r="G11358" s="264"/>
    </row>
    <row r="11359" spans="1:123" ht="24" customHeight="1" x14ac:dyDescent="0.2">
      <c r="A11359" s="450" t="s">
        <v>506</v>
      </c>
      <c r="B11359" s="451"/>
      <c r="C11359" s="448" t="s">
        <v>0</v>
      </c>
      <c r="D11359" s="448" t="s">
        <v>26</v>
      </c>
      <c r="E11359" s="446" t="s">
        <v>27</v>
      </c>
      <c r="F11359" s="444" t="s">
        <v>28</v>
      </c>
      <c r="G11359" s="444" t="s">
        <v>29</v>
      </c>
    </row>
    <row r="11360" spans="1:123" s="88" customFormat="1" ht="24" customHeight="1" x14ac:dyDescent="0.2">
      <c r="A11360" s="93" t="s">
        <v>507</v>
      </c>
      <c r="B11360" s="93" t="s">
        <v>508</v>
      </c>
      <c r="C11360" s="449"/>
      <c r="D11360" s="449"/>
      <c r="E11360" s="447"/>
      <c r="F11360" s="445"/>
      <c r="G11360" s="445"/>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6"/>
      <c r="B11361" s="94"/>
      <c r="C11361" s="132" t="s">
        <v>603</v>
      </c>
      <c r="D11361" s="95"/>
      <c r="E11361" s="96"/>
      <c r="F11361" s="97"/>
      <c r="G11361" s="267"/>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8">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8">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8">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8">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8">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8">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8">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8">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8">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8">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8">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8">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8">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8">
        <f t="shared" si="3410"/>
        <v>0</v>
      </c>
    </row>
    <row r="11376" spans="1:7" ht="24" customHeight="1" x14ac:dyDescent="0.2">
      <c r="A11376" s="269"/>
      <c r="D11376" s="88"/>
      <c r="E11376" s="89"/>
      <c r="F11376" s="255" t="s">
        <v>30</v>
      </c>
      <c r="G11376" s="270">
        <f>SUBTOTAL(9,G11362:G11375)</f>
        <v>0</v>
      </c>
    </row>
    <row r="11377" spans="1:7" ht="24" customHeight="1" x14ac:dyDescent="0.2">
      <c r="A11377" s="269"/>
      <c r="C11377" s="98" t="s">
        <v>604</v>
      </c>
      <c r="D11377" s="88"/>
      <c r="E11377" s="89"/>
      <c r="G11377" s="271"/>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8">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8">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8">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8">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8">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8">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8">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8">
        <f t="shared" si="3415"/>
        <v>0</v>
      </c>
    </row>
    <row r="11386" spans="1:7" ht="24" customHeight="1" x14ac:dyDescent="0.2">
      <c r="A11386" s="269"/>
      <c r="D11386" s="88"/>
      <c r="E11386" s="89"/>
      <c r="F11386" s="255" t="s">
        <v>31</v>
      </c>
      <c r="G11386" s="270">
        <f>SUBTOTAL(9,G11378:G11385)</f>
        <v>0</v>
      </c>
    </row>
    <row r="11387" spans="1:7" ht="24" customHeight="1" x14ac:dyDescent="0.2">
      <c r="A11387" s="269"/>
      <c r="C11387" s="98" t="s">
        <v>605</v>
      </c>
      <c r="D11387" s="88"/>
      <c r="E11387" s="89"/>
      <c r="G11387" s="271"/>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8">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8">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8">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8">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8">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8">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8">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8">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8">
        <f t="shared" si="3420"/>
        <v>0</v>
      </c>
    </row>
    <row r="11397" spans="1:7" ht="24" customHeight="1" x14ac:dyDescent="0.2">
      <c r="A11397" s="272"/>
      <c r="B11397" s="88"/>
      <c r="D11397" s="88"/>
      <c r="E11397" s="89"/>
      <c r="F11397" s="255" t="s">
        <v>32</v>
      </c>
      <c r="G11397" s="270">
        <f>SUBTOTAL(9,G11388:G11396)</f>
        <v>0</v>
      </c>
    </row>
    <row r="11398" spans="1:7" ht="24" customHeight="1" x14ac:dyDescent="0.2">
      <c r="A11398" s="273"/>
      <c r="B11398" s="88"/>
      <c r="D11398" s="88"/>
      <c r="E11398" s="89"/>
      <c r="G11398" s="271"/>
    </row>
    <row r="11399" spans="1:7" ht="24" customHeight="1" x14ac:dyDescent="0.2">
      <c r="A11399" s="274" t="str">
        <f>B11357</f>
        <v>20.5.4</v>
      </c>
      <c r="B11399" s="275" t="str">
        <f>C11357</f>
        <v>Pintura esmalte sintético en paredes (friso)</v>
      </c>
      <c r="C11399" s="95"/>
      <c r="D11399" s="95" t="s">
        <v>33</v>
      </c>
      <c r="E11399" s="96"/>
      <c r="F11399" s="277" t="s">
        <v>34</v>
      </c>
      <c r="G11399" s="276">
        <f>SUBTOTAL(9,G11362:G11398)</f>
        <v>0</v>
      </c>
    </row>
    <row r="11401" spans="1:7" ht="24" customHeight="1" x14ac:dyDescent="0.2">
      <c r="A11401" s="256" t="s">
        <v>36</v>
      </c>
      <c r="B11401" s="257"/>
      <c r="C11401" s="257"/>
      <c r="D11401" s="257"/>
      <c r="E11401" s="257"/>
      <c r="F11401" s="257"/>
      <c r="G11401" s="258"/>
    </row>
    <row r="11402" spans="1:7" ht="24" customHeight="1" x14ac:dyDescent="0.2">
      <c r="A11402" s="259" t="s">
        <v>601</v>
      </c>
      <c r="B11402" s="84" t="str">
        <f>Comitente</f>
        <v>SUBSECRETARIA DE ARQUITECTURA</v>
      </c>
      <c r="C11402" s="80"/>
      <c r="D11402" s="85"/>
      <c r="E11402" s="85"/>
      <c r="F11402" s="86"/>
      <c r="G11402" s="260"/>
    </row>
    <row r="11403" spans="1:7" ht="24" customHeight="1" x14ac:dyDescent="0.2">
      <c r="A11403" s="259" t="s">
        <v>602</v>
      </c>
      <c r="B11403" s="84">
        <f>Contratista</f>
        <v>0</v>
      </c>
      <c r="C11403" s="81"/>
      <c r="D11403" s="81"/>
      <c r="E11403" s="81"/>
      <c r="F11403" s="87"/>
      <c r="G11403" s="261"/>
    </row>
    <row r="11404" spans="1:7" ht="24" customHeight="1" x14ac:dyDescent="0.2">
      <c r="A11404" s="259" t="s">
        <v>23</v>
      </c>
      <c r="B11404" s="84" t="str">
        <f>Obra</f>
        <v>Creacion Primaria Bº Cruce de los Andes</v>
      </c>
      <c r="C11404" s="81"/>
      <c r="D11404" s="81"/>
      <c r="E11404" s="81"/>
      <c r="F11404" s="87" t="s">
        <v>37</v>
      </c>
      <c r="G11404" s="262">
        <f>Fecha_Base</f>
        <v>0</v>
      </c>
    </row>
    <row r="11405" spans="1:7" ht="24" customHeight="1" x14ac:dyDescent="0.2">
      <c r="A11405" s="263" t="s">
        <v>600</v>
      </c>
      <c r="B11405" s="82" t="str">
        <f>Ubicación</f>
        <v>Pocito</v>
      </c>
      <c r="C11405" s="82"/>
      <c r="D11405" s="88"/>
      <c r="E11405" s="89"/>
      <c r="G11405" s="264"/>
    </row>
    <row r="11406" spans="1:7" ht="24" customHeight="1" x14ac:dyDescent="0.2">
      <c r="A11406" s="263" t="s">
        <v>38</v>
      </c>
      <c r="B11406" s="91">
        <f>IFERROR(VALUE(LEFT(B11407,FIND(".",B11407)-1)),"")</f>
        <v>21</v>
      </c>
      <c r="C11406" s="83" t="str">
        <f>IFERROR(VLOOKUP(B11406,Tabla_CyP,2,FALSE),"")</f>
        <v/>
      </c>
      <c r="E11406" s="89"/>
      <c r="G11406" s="264"/>
    </row>
    <row r="11407" spans="1:7" ht="24" customHeight="1" x14ac:dyDescent="0.2">
      <c r="A11407" s="263" t="s">
        <v>24</v>
      </c>
      <c r="B11407" s="92" t="str">
        <f>IFERROR(VLOOKUP(COUNTIF($A$1:A11407,"ANALISIS DE PRECIOS"),Tabla_NumeroItem,2,FALSE),"")</f>
        <v>21.1</v>
      </c>
      <c r="C11407" s="83" t="str">
        <f>IFERROR(VLOOKUP(B11407,Tabla_CyP,2,FALSE),"")</f>
        <v>Señalización</v>
      </c>
      <c r="D11407" s="88"/>
      <c r="E11407" s="89"/>
      <c r="F11407" s="87" t="s">
        <v>25</v>
      </c>
      <c r="G11407" s="265" t="str">
        <f>IFERROR(VLOOKUP(B11407,Tabla_CyP,4,FALSE),"")</f>
        <v>Un</v>
      </c>
    </row>
    <row r="11408" spans="1:7" ht="24" customHeight="1" x14ac:dyDescent="0.2">
      <c r="A11408" s="263"/>
      <c r="B11408" s="82"/>
      <c r="D11408" s="88"/>
      <c r="E11408" s="89"/>
      <c r="G11408" s="264"/>
    </row>
    <row r="11409" spans="1:123" ht="24" customHeight="1" x14ac:dyDescent="0.2">
      <c r="A11409" s="450" t="s">
        <v>506</v>
      </c>
      <c r="B11409" s="451"/>
      <c r="C11409" s="448" t="s">
        <v>0</v>
      </c>
      <c r="D11409" s="448" t="s">
        <v>26</v>
      </c>
      <c r="E11409" s="446" t="s">
        <v>27</v>
      </c>
      <c r="F11409" s="444" t="s">
        <v>28</v>
      </c>
      <c r="G11409" s="444" t="s">
        <v>29</v>
      </c>
    </row>
    <row r="11410" spans="1:123" s="88" customFormat="1" ht="24" customHeight="1" x14ac:dyDescent="0.2">
      <c r="A11410" s="93" t="s">
        <v>507</v>
      </c>
      <c r="B11410" s="93" t="s">
        <v>508</v>
      </c>
      <c r="C11410" s="449"/>
      <c r="D11410" s="449"/>
      <c r="E11410" s="447"/>
      <c r="F11410" s="445"/>
      <c r="G11410" s="445"/>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6"/>
      <c r="B11411" s="94"/>
      <c r="C11411" s="132" t="s">
        <v>603</v>
      </c>
      <c r="D11411" s="95"/>
      <c r="E11411" s="96"/>
      <c r="F11411" s="97"/>
      <c r="G11411" s="267"/>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8">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8">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8">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8">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8">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8">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8">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8">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8">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8">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8">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8">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8">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8">
        <f t="shared" si="3425"/>
        <v>0</v>
      </c>
    </row>
    <row r="11426" spans="1:7" ht="24" customHeight="1" x14ac:dyDescent="0.2">
      <c r="A11426" s="269"/>
      <c r="D11426" s="88"/>
      <c r="E11426" s="89"/>
      <c r="F11426" s="255" t="s">
        <v>30</v>
      </c>
      <c r="G11426" s="270">
        <f>SUBTOTAL(9,G11412:G11425)</f>
        <v>0</v>
      </c>
    </row>
    <row r="11427" spans="1:7" ht="24" customHeight="1" x14ac:dyDescent="0.2">
      <c r="A11427" s="269"/>
      <c r="C11427" s="98" t="s">
        <v>604</v>
      </c>
      <c r="D11427" s="88"/>
      <c r="E11427" s="89"/>
      <c r="G11427" s="271"/>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8">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8">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8">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8">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8">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8">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8">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8">
        <f t="shared" si="3430"/>
        <v>0</v>
      </c>
    </row>
    <row r="11436" spans="1:7" ht="24" customHeight="1" x14ac:dyDescent="0.2">
      <c r="A11436" s="269"/>
      <c r="D11436" s="88"/>
      <c r="E11436" s="89"/>
      <c r="F11436" s="255" t="s">
        <v>31</v>
      </c>
      <c r="G11436" s="270">
        <f>SUBTOTAL(9,G11428:G11435)</f>
        <v>0</v>
      </c>
    </row>
    <row r="11437" spans="1:7" ht="24" customHeight="1" x14ac:dyDescent="0.2">
      <c r="A11437" s="269"/>
      <c r="C11437" s="98" t="s">
        <v>605</v>
      </c>
      <c r="D11437" s="88"/>
      <c r="E11437" s="89"/>
      <c r="G11437" s="271"/>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8">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8">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8">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8">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8">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8">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8">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8">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8">
        <f t="shared" si="3435"/>
        <v>0</v>
      </c>
    </row>
    <row r="11447" spans="1:7" ht="24" customHeight="1" x14ac:dyDescent="0.2">
      <c r="A11447" s="272"/>
      <c r="B11447" s="88"/>
      <c r="D11447" s="88"/>
      <c r="E11447" s="89"/>
      <c r="F11447" s="255" t="s">
        <v>32</v>
      </c>
      <c r="G11447" s="270">
        <f>SUBTOTAL(9,G11438:G11446)</f>
        <v>0</v>
      </c>
    </row>
    <row r="11448" spans="1:7" ht="24" customHeight="1" x14ac:dyDescent="0.2">
      <c r="A11448" s="273"/>
      <c r="B11448" s="88"/>
      <c r="D11448" s="88"/>
      <c r="E11448" s="89"/>
      <c r="G11448" s="271"/>
    </row>
    <row r="11449" spans="1:7" ht="24" customHeight="1" x14ac:dyDescent="0.2">
      <c r="A11449" s="274" t="str">
        <f>B11407</f>
        <v>21.1</v>
      </c>
      <c r="B11449" s="275" t="str">
        <f>C11407</f>
        <v>Señalización</v>
      </c>
      <c r="C11449" s="95"/>
      <c r="D11449" s="95" t="s">
        <v>33</v>
      </c>
      <c r="E11449" s="96"/>
      <c r="F11449" s="277" t="s">
        <v>34</v>
      </c>
      <c r="G11449" s="276">
        <f>SUBTOTAL(9,G11412:G11448)</f>
        <v>0</v>
      </c>
    </row>
    <row r="11451" spans="1:7" ht="24" customHeight="1" x14ac:dyDescent="0.2">
      <c r="A11451" s="256" t="s">
        <v>36</v>
      </c>
      <c r="B11451" s="257"/>
      <c r="C11451" s="257"/>
      <c r="D11451" s="257"/>
      <c r="E11451" s="257"/>
      <c r="F11451" s="257"/>
      <c r="G11451" s="258"/>
    </row>
    <row r="11452" spans="1:7" ht="24" customHeight="1" x14ac:dyDescent="0.2">
      <c r="A11452" s="259" t="s">
        <v>601</v>
      </c>
      <c r="B11452" s="84" t="str">
        <f>Comitente</f>
        <v>SUBSECRETARIA DE ARQUITECTURA</v>
      </c>
      <c r="C11452" s="80"/>
      <c r="D11452" s="85"/>
      <c r="E11452" s="85"/>
      <c r="F11452" s="86"/>
      <c r="G11452" s="260"/>
    </row>
    <row r="11453" spans="1:7" ht="24" customHeight="1" x14ac:dyDescent="0.2">
      <c r="A11453" s="259" t="s">
        <v>602</v>
      </c>
      <c r="B11453" s="84">
        <f>Contratista</f>
        <v>0</v>
      </c>
      <c r="C11453" s="81"/>
      <c r="D11453" s="81"/>
      <c r="E11453" s="81"/>
      <c r="F11453" s="87"/>
      <c r="G11453" s="261"/>
    </row>
    <row r="11454" spans="1:7" ht="24" customHeight="1" x14ac:dyDescent="0.2">
      <c r="A11454" s="259" t="s">
        <v>23</v>
      </c>
      <c r="B11454" s="84" t="str">
        <f>Obra</f>
        <v>Creacion Primaria Bº Cruce de los Andes</v>
      </c>
      <c r="C11454" s="81"/>
      <c r="D11454" s="81"/>
      <c r="E11454" s="81"/>
      <c r="F11454" s="87" t="s">
        <v>37</v>
      </c>
      <c r="G11454" s="262">
        <f>Fecha_Base</f>
        <v>0</v>
      </c>
    </row>
    <row r="11455" spans="1:7" ht="24" customHeight="1" x14ac:dyDescent="0.2">
      <c r="A11455" s="263" t="s">
        <v>600</v>
      </c>
      <c r="B11455" s="82" t="str">
        <f>Ubicación</f>
        <v>Pocito</v>
      </c>
      <c r="C11455" s="82"/>
      <c r="D11455" s="88"/>
      <c r="E11455" s="89"/>
      <c r="G11455" s="264"/>
    </row>
    <row r="11456" spans="1:7" ht="24" customHeight="1" x14ac:dyDescent="0.2">
      <c r="A11456" s="263" t="s">
        <v>38</v>
      </c>
      <c r="B11456" s="91">
        <f>IFERROR(VALUE(LEFT(B11457,FIND(".",B11457)-1)),"")</f>
        <v>22</v>
      </c>
      <c r="C11456" s="83" t="str">
        <f>IFERROR(VLOOKUP(B11456,Tabla_CyP,2,FALSE),"")</f>
        <v/>
      </c>
      <c r="E11456" s="89"/>
      <c r="G11456" s="264"/>
    </row>
    <row r="11457" spans="1:123" ht="24" customHeight="1" x14ac:dyDescent="0.2">
      <c r="A11457" s="263" t="s">
        <v>24</v>
      </c>
      <c r="B11457" s="92" t="str">
        <f>IFERROR(VLOOKUP(COUNTIF($A$1:A11457,"ANALISIS DE PRECIOS"),Tabla_NumeroItem,2,FALSE),"")</f>
        <v>22.1.1</v>
      </c>
      <c r="C11457" s="83" t="str">
        <f>IFERROR(VLOOKUP(B11457,Tabla_CyP,2,FALSE),"")</f>
        <v>Cercos Perimetrales</v>
      </c>
      <c r="D11457" s="88"/>
      <c r="E11457" s="89"/>
      <c r="F11457" s="87" t="s">
        <v>25</v>
      </c>
      <c r="G11457" s="265" t="str">
        <f>IFERROR(VLOOKUP(B11457,Tabla_CyP,4,FALSE),"")</f>
        <v>ml</v>
      </c>
    </row>
    <row r="11458" spans="1:123" ht="24" customHeight="1" x14ac:dyDescent="0.2">
      <c r="A11458" s="263"/>
      <c r="B11458" s="82"/>
      <c r="D11458" s="88"/>
      <c r="E11458" s="89"/>
      <c r="G11458" s="264"/>
    </row>
    <row r="11459" spans="1:123" ht="24" customHeight="1" x14ac:dyDescent="0.2">
      <c r="A11459" s="450" t="s">
        <v>506</v>
      </c>
      <c r="B11459" s="451"/>
      <c r="C11459" s="448" t="s">
        <v>0</v>
      </c>
      <c r="D11459" s="448" t="s">
        <v>26</v>
      </c>
      <c r="E11459" s="446" t="s">
        <v>27</v>
      </c>
      <c r="F11459" s="444" t="s">
        <v>28</v>
      </c>
      <c r="G11459" s="444" t="s">
        <v>29</v>
      </c>
    </row>
    <row r="11460" spans="1:123" s="88" customFormat="1" ht="24" customHeight="1" x14ac:dyDescent="0.2">
      <c r="A11460" s="93" t="s">
        <v>507</v>
      </c>
      <c r="B11460" s="93" t="s">
        <v>508</v>
      </c>
      <c r="C11460" s="449"/>
      <c r="D11460" s="449"/>
      <c r="E11460" s="447"/>
      <c r="F11460" s="445"/>
      <c r="G11460" s="445"/>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6"/>
      <c r="B11461" s="94"/>
      <c r="C11461" s="132" t="s">
        <v>603</v>
      </c>
      <c r="D11461" s="95"/>
      <c r="E11461" s="96"/>
      <c r="F11461" s="97"/>
      <c r="G11461" s="267"/>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8">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8">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8">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8">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8">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8">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8">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8">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8">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8">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8">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8">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8">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8">
        <f t="shared" si="3440"/>
        <v>0</v>
      </c>
    </row>
    <row r="11476" spans="1:7" ht="24" customHeight="1" x14ac:dyDescent="0.2">
      <c r="A11476" s="269"/>
      <c r="D11476" s="88"/>
      <c r="E11476" s="89"/>
      <c r="F11476" s="255" t="s">
        <v>30</v>
      </c>
      <c r="G11476" s="270">
        <f>SUBTOTAL(9,G11462:G11475)</f>
        <v>0</v>
      </c>
    </row>
    <row r="11477" spans="1:7" ht="24" customHeight="1" x14ac:dyDescent="0.2">
      <c r="A11477" s="269"/>
      <c r="C11477" s="98" t="s">
        <v>604</v>
      </c>
      <c r="D11477" s="88"/>
      <c r="E11477" s="89"/>
      <c r="G11477" s="271"/>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8">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8">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8">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8">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8">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8">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8">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8">
        <f t="shared" si="3445"/>
        <v>0</v>
      </c>
    </row>
    <row r="11486" spans="1:7" ht="24" customHeight="1" x14ac:dyDescent="0.2">
      <c r="A11486" s="269"/>
      <c r="D11486" s="88"/>
      <c r="E11486" s="89"/>
      <c r="F11486" s="255" t="s">
        <v>31</v>
      </c>
      <c r="G11486" s="270">
        <f>SUBTOTAL(9,G11478:G11485)</f>
        <v>0</v>
      </c>
    </row>
    <row r="11487" spans="1:7" ht="24" customHeight="1" x14ac:dyDescent="0.2">
      <c r="A11487" s="269"/>
      <c r="C11487" s="98" t="s">
        <v>605</v>
      </c>
      <c r="D11487" s="88"/>
      <c r="E11487" s="89"/>
      <c r="G11487" s="271"/>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8">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8">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8">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8">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8">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8">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8">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8">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8">
        <f t="shared" si="3450"/>
        <v>0</v>
      </c>
    </row>
    <row r="11497" spans="1:7" ht="24" customHeight="1" x14ac:dyDescent="0.2">
      <c r="A11497" s="272"/>
      <c r="B11497" s="88"/>
      <c r="D11497" s="88"/>
      <c r="E11497" s="89"/>
      <c r="F11497" s="255" t="s">
        <v>32</v>
      </c>
      <c r="G11497" s="270">
        <f>SUBTOTAL(9,G11488:G11496)</f>
        <v>0</v>
      </c>
    </row>
    <row r="11498" spans="1:7" ht="24" customHeight="1" x14ac:dyDescent="0.2">
      <c r="A11498" s="273"/>
      <c r="B11498" s="88"/>
      <c r="D11498" s="88"/>
      <c r="E11498" s="89"/>
      <c r="G11498" s="271"/>
    </row>
    <row r="11499" spans="1:7" ht="24" customHeight="1" x14ac:dyDescent="0.2">
      <c r="A11499" s="274" t="str">
        <f>B11457</f>
        <v>22.1.1</v>
      </c>
      <c r="B11499" s="275" t="str">
        <f>C11457</f>
        <v>Cercos Perimetrales</v>
      </c>
      <c r="C11499" s="95"/>
      <c r="D11499" s="95" t="s">
        <v>33</v>
      </c>
      <c r="E11499" s="96"/>
      <c r="F11499" s="277" t="s">
        <v>34</v>
      </c>
      <c r="G11499" s="276">
        <f>SUBTOTAL(9,G11462:G11498)</f>
        <v>0</v>
      </c>
    </row>
    <row r="11501" spans="1:7" ht="24" customHeight="1" x14ac:dyDescent="0.2">
      <c r="A11501" s="256" t="s">
        <v>36</v>
      </c>
      <c r="B11501" s="257"/>
      <c r="C11501" s="257"/>
      <c r="D11501" s="257"/>
      <c r="E11501" s="257"/>
      <c r="F11501" s="257"/>
      <c r="G11501" s="258"/>
    </row>
    <row r="11502" spans="1:7" ht="24" customHeight="1" x14ac:dyDescent="0.2">
      <c r="A11502" s="259" t="s">
        <v>601</v>
      </c>
      <c r="B11502" s="84" t="str">
        <f>Comitente</f>
        <v>SUBSECRETARIA DE ARQUITECTURA</v>
      </c>
      <c r="C11502" s="80"/>
      <c r="D11502" s="85"/>
      <c r="E11502" s="85"/>
      <c r="F11502" s="86"/>
      <c r="G11502" s="260"/>
    </row>
    <row r="11503" spans="1:7" ht="24" customHeight="1" x14ac:dyDescent="0.2">
      <c r="A11503" s="259" t="s">
        <v>602</v>
      </c>
      <c r="B11503" s="84">
        <f>Contratista</f>
        <v>0</v>
      </c>
      <c r="C11503" s="81"/>
      <c r="D11503" s="81"/>
      <c r="E11503" s="81"/>
      <c r="F11503" s="87"/>
      <c r="G11503" s="261"/>
    </row>
    <row r="11504" spans="1:7" ht="24" customHeight="1" x14ac:dyDescent="0.2">
      <c r="A11504" s="259" t="s">
        <v>23</v>
      </c>
      <c r="B11504" s="84" t="str">
        <f>Obra</f>
        <v>Creacion Primaria Bº Cruce de los Andes</v>
      </c>
      <c r="C11504" s="81"/>
      <c r="D11504" s="81"/>
      <c r="E11504" s="81"/>
      <c r="F11504" s="87" t="s">
        <v>37</v>
      </c>
      <c r="G11504" s="262">
        <f>Fecha_Base</f>
        <v>0</v>
      </c>
    </row>
    <row r="11505" spans="1:123" ht="24" customHeight="1" x14ac:dyDescent="0.2">
      <c r="A11505" s="263" t="s">
        <v>600</v>
      </c>
      <c r="B11505" s="82" t="str">
        <f>Ubicación</f>
        <v>Pocito</v>
      </c>
      <c r="C11505" s="82"/>
      <c r="D11505" s="88"/>
      <c r="E11505" s="89"/>
      <c r="G11505" s="264"/>
    </row>
    <row r="11506" spans="1:123" ht="24" customHeight="1" x14ac:dyDescent="0.2">
      <c r="A11506" s="263" t="s">
        <v>38</v>
      </c>
      <c r="B11506" s="91">
        <f>IFERROR(VALUE(LEFT(B11507,FIND(".",B11507)-1)),"")</f>
        <v>22</v>
      </c>
      <c r="C11506" s="83" t="str">
        <f>IFERROR(VLOOKUP(B11506,Tabla_CyP,2,FALSE),"")</f>
        <v/>
      </c>
      <c r="E11506" s="89"/>
      <c r="G11506" s="264"/>
    </row>
    <row r="11507" spans="1:123" ht="24" customHeight="1" x14ac:dyDescent="0.2">
      <c r="A11507" s="263" t="s">
        <v>24</v>
      </c>
      <c r="B11507" s="92" t="str">
        <f>IFERROR(VLOOKUP(COUNTIF($A$1:A11507,"ANALISIS DE PRECIOS"),Tabla_NumeroItem,2,FALSE),"")</f>
        <v>22.1.2</v>
      </c>
      <c r="C11507" s="83" t="str">
        <f>IFERROR(VLOOKUP(B11507,Tabla_CyP,2,FALSE),"")</f>
        <v>Cercos Frente</v>
      </c>
      <c r="D11507" s="88"/>
      <c r="E11507" s="89"/>
      <c r="F11507" s="87" t="s">
        <v>25</v>
      </c>
      <c r="G11507" s="265" t="str">
        <f>IFERROR(VLOOKUP(B11507,Tabla_CyP,4,FALSE),"")</f>
        <v>m2</v>
      </c>
    </row>
    <row r="11508" spans="1:123" ht="24" customHeight="1" x14ac:dyDescent="0.2">
      <c r="A11508" s="263"/>
      <c r="B11508" s="82"/>
      <c r="D11508" s="88"/>
      <c r="E11508" s="89"/>
      <c r="G11508" s="264"/>
    </row>
    <row r="11509" spans="1:123" ht="24" customHeight="1" x14ac:dyDescent="0.2">
      <c r="A11509" s="450" t="s">
        <v>506</v>
      </c>
      <c r="B11509" s="451"/>
      <c r="C11509" s="448" t="s">
        <v>0</v>
      </c>
      <c r="D11509" s="448" t="s">
        <v>26</v>
      </c>
      <c r="E11509" s="446" t="s">
        <v>27</v>
      </c>
      <c r="F11509" s="444" t="s">
        <v>28</v>
      </c>
      <c r="G11509" s="444" t="s">
        <v>29</v>
      </c>
    </row>
    <row r="11510" spans="1:123" s="88" customFormat="1" ht="24" customHeight="1" x14ac:dyDescent="0.2">
      <c r="A11510" s="93" t="s">
        <v>507</v>
      </c>
      <c r="B11510" s="93" t="s">
        <v>508</v>
      </c>
      <c r="C11510" s="449"/>
      <c r="D11510" s="449"/>
      <c r="E11510" s="447"/>
      <c r="F11510" s="445"/>
      <c r="G11510" s="445"/>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6"/>
      <c r="B11511" s="94"/>
      <c r="C11511" s="132" t="s">
        <v>603</v>
      </c>
      <c r="D11511" s="95"/>
      <c r="E11511" s="96"/>
      <c r="F11511" s="97"/>
      <c r="G11511" s="267"/>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8">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8">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8">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8">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8">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8">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8">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8">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8">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8">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8">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8">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8">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8">
        <f t="shared" si="3455"/>
        <v>0</v>
      </c>
    </row>
    <row r="11526" spans="1:7" ht="24" customHeight="1" x14ac:dyDescent="0.2">
      <c r="A11526" s="269"/>
      <c r="D11526" s="88"/>
      <c r="E11526" s="89"/>
      <c r="F11526" s="255" t="s">
        <v>30</v>
      </c>
      <c r="G11526" s="270">
        <f>SUBTOTAL(9,G11512:G11525)</f>
        <v>0</v>
      </c>
    </row>
    <row r="11527" spans="1:7" ht="24" customHeight="1" x14ac:dyDescent="0.2">
      <c r="A11527" s="269"/>
      <c r="C11527" s="98" t="s">
        <v>604</v>
      </c>
      <c r="D11527" s="88"/>
      <c r="E11527" s="89"/>
      <c r="G11527" s="271"/>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8">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8">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8">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8">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8">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8">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8">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8">
        <f t="shared" si="3460"/>
        <v>0</v>
      </c>
    </row>
    <row r="11536" spans="1:7" ht="24" customHeight="1" x14ac:dyDescent="0.2">
      <c r="A11536" s="269"/>
      <c r="D11536" s="88"/>
      <c r="E11536" s="89"/>
      <c r="F11536" s="255" t="s">
        <v>31</v>
      </c>
      <c r="G11536" s="270">
        <f>SUBTOTAL(9,G11528:G11535)</f>
        <v>0</v>
      </c>
    </row>
    <row r="11537" spans="1:7" ht="24" customHeight="1" x14ac:dyDescent="0.2">
      <c r="A11537" s="269"/>
      <c r="C11537" s="98" t="s">
        <v>605</v>
      </c>
      <c r="D11537" s="88"/>
      <c r="E11537" s="89"/>
      <c r="G11537" s="271"/>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8">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8">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8">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8">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8">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8">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8">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8">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8">
        <f t="shared" si="3465"/>
        <v>0</v>
      </c>
    </row>
    <row r="11547" spans="1:7" ht="24" customHeight="1" x14ac:dyDescent="0.2">
      <c r="A11547" s="272"/>
      <c r="B11547" s="88"/>
      <c r="D11547" s="88"/>
      <c r="E11547" s="89"/>
      <c r="F11547" s="255" t="s">
        <v>32</v>
      </c>
      <c r="G11547" s="270">
        <f>SUBTOTAL(9,G11538:G11546)</f>
        <v>0</v>
      </c>
    </row>
    <row r="11548" spans="1:7" ht="24" customHeight="1" x14ac:dyDescent="0.2">
      <c r="A11548" s="273"/>
      <c r="B11548" s="88"/>
      <c r="D11548" s="88"/>
      <c r="E11548" s="89"/>
      <c r="G11548" s="271"/>
    </row>
    <row r="11549" spans="1:7" ht="24" customHeight="1" x14ac:dyDescent="0.2">
      <c r="A11549" s="274" t="str">
        <f>B11507</f>
        <v>22.1.2</v>
      </c>
      <c r="B11549" s="275" t="str">
        <f>C11507</f>
        <v>Cercos Frente</v>
      </c>
      <c r="C11549" s="95"/>
      <c r="D11549" s="95" t="s">
        <v>33</v>
      </c>
      <c r="E11549" s="96"/>
      <c r="F11549" s="277" t="s">
        <v>34</v>
      </c>
      <c r="G11549" s="276">
        <f>SUBTOTAL(9,G11512:G11548)</f>
        <v>0</v>
      </c>
    </row>
    <row r="11551" spans="1:7" ht="24" customHeight="1" x14ac:dyDescent="0.2">
      <c r="A11551" s="256" t="s">
        <v>36</v>
      </c>
      <c r="B11551" s="257"/>
      <c r="C11551" s="257"/>
      <c r="D11551" s="257"/>
      <c r="E11551" s="257"/>
      <c r="F11551" s="257"/>
      <c r="G11551" s="258"/>
    </row>
    <row r="11552" spans="1:7" ht="24" customHeight="1" x14ac:dyDescent="0.2">
      <c r="A11552" s="259" t="s">
        <v>601</v>
      </c>
      <c r="B11552" s="84" t="str">
        <f>Comitente</f>
        <v>SUBSECRETARIA DE ARQUITECTURA</v>
      </c>
      <c r="C11552" s="80"/>
      <c r="D11552" s="85"/>
      <c r="E11552" s="85"/>
      <c r="F11552" s="86"/>
      <c r="G11552" s="260"/>
    </row>
    <row r="11553" spans="1:123" ht="24" customHeight="1" x14ac:dyDescent="0.2">
      <c r="A11553" s="259" t="s">
        <v>602</v>
      </c>
      <c r="B11553" s="84">
        <f>Contratista</f>
        <v>0</v>
      </c>
      <c r="C11553" s="81"/>
      <c r="D11553" s="81"/>
      <c r="E11553" s="81"/>
      <c r="F11553" s="87"/>
      <c r="G11553" s="261"/>
    </row>
    <row r="11554" spans="1:123" ht="24" customHeight="1" x14ac:dyDescent="0.2">
      <c r="A11554" s="259" t="s">
        <v>23</v>
      </c>
      <c r="B11554" s="84" t="str">
        <f>Obra</f>
        <v>Creacion Primaria Bº Cruce de los Andes</v>
      </c>
      <c r="C11554" s="81"/>
      <c r="D11554" s="81"/>
      <c r="E11554" s="81"/>
      <c r="F11554" s="87" t="s">
        <v>37</v>
      </c>
      <c r="G11554" s="262">
        <f>Fecha_Base</f>
        <v>0</v>
      </c>
    </row>
    <row r="11555" spans="1:123" ht="24" customHeight="1" x14ac:dyDescent="0.2">
      <c r="A11555" s="263" t="s">
        <v>600</v>
      </c>
      <c r="B11555" s="82" t="str">
        <f>Ubicación</f>
        <v>Pocito</v>
      </c>
      <c r="C11555" s="82"/>
      <c r="D11555" s="88"/>
      <c r="E11555" s="89"/>
      <c r="G11555" s="264"/>
    </row>
    <row r="11556" spans="1:123" ht="24" customHeight="1" x14ac:dyDescent="0.2">
      <c r="A11556" s="263" t="s">
        <v>38</v>
      </c>
      <c r="B11556" s="91">
        <f>IFERROR(VALUE(LEFT(B11557,FIND(".",B11557)-1)),"")</f>
        <v>22</v>
      </c>
      <c r="C11556" s="83" t="str">
        <f>IFERROR(VLOOKUP(B11556,Tabla_CyP,2,FALSE),"")</f>
        <v/>
      </c>
      <c r="E11556" s="89"/>
      <c r="G11556" s="264"/>
    </row>
    <row r="11557" spans="1:123" ht="24" customHeight="1" x14ac:dyDescent="0.2">
      <c r="A11557" s="263" t="s">
        <v>24</v>
      </c>
      <c r="B11557" s="92" t="str">
        <f>IFERROR(VLOOKUP(COUNTIF($A$1:A11557,"ANALISIS DE PRECIOS"),Tabla_NumeroItem,2,FALSE),"")</f>
        <v>22.2.1</v>
      </c>
      <c r="C11557" s="83" t="str">
        <f>IFERROR(VLOOKUP(B11557,Tabla_CyP,2,FALSE),"")</f>
        <v>Bancos Exteriores</v>
      </c>
      <c r="D11557" s="88"/>
      <c r="E11557" s="89"/>
      <c r="F11557" s="87" t="s">
        <v>25</v>
      </c>
      <c r="G11557" s="265" t="str">
        <f>IFERROR(VLOOKUP(B11557,Tabla_CyP,4,FALSE),"")</f>
        <v>gl</v>
      </c>
    </row>
    <row r="11558" spans="1:123" ht="24" customHeight="1" x14ac:dyDescent="0.2">
      <c r="A11558" s="263"/>
      <c r="B11558" s="82"/>
      <c r="D11558" s="88"/>
      <c r="E11558" s="89"/>
      <c r="G11558" s="264"/>
    </row>
    <row r="11559" spans="1:123" ht="24" customHeight="1" x14ac:dyDescent="0.2">
      <c r="A11559" s="450" t="s">
        <v>506</v>
      </c>
      <c r="B11559" s="451"/>
      <c r="C11559" s="448" t="s">
        <v>0</v>
      </c>
      <c r="D11559" s="448" t="s">
        <v>26</v>
      </c>
      <c r="E11559" s="446" t="s">
        <v>27</v>
      </c>
      <c r="F11559" s="444" t="s">
        <v>28</v>
      </c>
      <c r="G11559" s="444" t="s">
        <v>29</v>
      </c>
    </row>
    <row r="11560" spans="1:123" s="88" customFormat="1" ht="24" customHeight="1" x14ac:dyDescent="0.2">
      <c r="A11560" s="93" t="s">
        <v>507</v>
      </c>
      <c r="B11560" s="93" t="s">
        <v>508</v>
      </c>
      <c r="C11560" s="449"/>
      <c r="D11560" s="449"/>
      <c r="E11560" s="447"/>
      <c r="F11560" s="445"/>
      <c r="G11560" s="445"/>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6"/>
      <c r="B11561" s="94"/>
      <c r="C11561" s="132" t="s">
        <v>603</v>
      </c>
      <c r="D11561" s="95"/>
      <c r="E11561" s="96"/>
      <c r="F11561" s="97"/>
      <c r="G11561" s="267"/>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8">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8">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8">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8">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8">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8">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8">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8">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8">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8">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8">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8">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8">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8">
        <f t="shared" si="3470"/>
        <v>0</v>
      </c>
    </row>
    <row r="11576" spans="1:7" ht="24" customHeight="1" x14ac:dyDescent="0.2">
      <c r="A11576" s="269"/>
      <c r="D11576" s="88"/>
      <c r="E11576" s="89"/>
      <c r="F11576" s="255" t="s">
        <v>30</v>
      </c>
      <c r="G11576" s="270">
        <f>SUBTOTAL(9,G11562:G11575)</f>
        <v>0</v>
      </c>
    </row>
    <row r="11577" spans="1:7" ht="24" customHeight="1" x14ac:dyDescent="0.2">
      <c r="A11577" s="269"/>
      <c r="C11577" s="98" t="s">
        <v>604</v>
      </c>
      <c r="D11577" s="88"/>
      <c r="E11577" s="89"/>
      <c r="G11577" s="271"/>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8">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8">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8">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8">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8">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8">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8">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8">
        <f t="shared" si="3475"/>
        <v>0</v>
      </c>
    </row>
    <row r="11586" spans="1:7" ht="24" customHeight="1" x14ac:dyDescent="0.2">
      <c r="A11586" s="269"/>
      <c r="D11586" s="88"/>
      <c r="E11586" s="89"/>
      <c r="F11586" s="255" t="s">
        <v>31</v>
      </c>
      <c r="G11586" s="270">
        <f>SUBTOTAL(9,G11578:G11585)</f>
        <v>0</v>
      </c>
    </row>
    <row r="11587" spans="1:7" ht="24" customHeight="1" x14ac:dyDescent="0.2">
      <c r="A11587" s="269"/>
      <c r="C11587" s="98" t="s">
        <v>605</v>
      </c>
      <c r="D11587" s="88"/>
      <c r="E11587" s="89"/>
      <c r="G11587" s="271"/>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8">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8">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8">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8">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8">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8">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8">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8">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8">
        <f t="shared" si="3480"/>
        <v>0</v>
      </c>
    </row>
    <row r="11597" spans="1:7" ht="24" customHeight="1" x14ac:dyDescent="0.2">
      <c r="A11597" s="272"/>
      <c r="B11597" s="88"/>
      <c r="D11597" s="88"/>
      <c r="E11597" s="89"/>
      <c r="F11597" s="255" t="s">
        <v>32</v>
      </c>
      <c r="G11597" s="270">
        <f>SUBTOTAL(9,G11588:G11596)</f>
        <v>0</v>
      </c>
    </row>
    <row r="11598" spans="1:7" ht="24" customHeight="1" x14ac:dyDescent="0.2">
      <c r="A11598" s="273"/>
      <c r="B11598" s="88"/>
      <c r="D11598" s="88"/>
      <c r="E11598" s="89"/>
      <c r="G11598" s="271"/>
    </row>
    <row r="11599" spans="1:7" ht="24" customHeight="1" x14ac:dyDescent="0.2">
      <c r="A11599" s="274" t="str">
        <f>B11557</f>
        <v>22.2.1</v>
      </c>
      <c r="B11599" s="275" t="str">
        <f>C11557</f>
        <v>Bancos Exteriores</v>
      </c>
      <c r="C11599" s="95"/>
      <c r="D11599" s="95" t="s">
        <v>33</v>
      </c>
      <c r="E11599" s="96"/>
      <c r="F11599" s="277" t="s">
        <v>34</v>
      </c>
      <c r="G11599" s="276">
        <f>SUBTOTAL(9,G11562:G11598)</f>
        <v>0</v>
      </c>
    </row>
    <row r="11601" spans="1:123" ht="24" customHeight="1" x14ac:dyDescent="0.2">
      <c r="A11601" s="256" t="s">
        <v>36</v>
      </c>
      <c r="B11601" s="257"/>
      <c r="C11601" s="257"/>
      <c r="D11601" s="257"/>
      <c r="E11601" s="257"/>
      <c r="F11601" s="257"/>
      <c r="G11601" s="258"/>
    </row>
    <row r="11602" spans="1:123" ht="24" customHeight="1" x14ac:dyDescent="0.2">
      <c r="A11602" s="259" t="s">
        <v>601</v>
      </c>
      <c r="B11602" s="84" t="str">
        <f>Comitente</f>
        <v>SUBSECRETARIA DE ARQUITECTURA</v>
      </c>
      <c r="C11602" s="80"/>
      <c r="D11602" s="85"/>
      <c r="E11602" s="85"/>
      <c r="F11602" s="86"/>
      <c r="G11602" s="260"/>
    </row>
    <row r="11603" spans="1:123" ht="24" customHeight="1" x14ac:dyDescent="0.2">
      <c r="A11603" s="259" t="s">
        <v>602</v>
      </c>
      <c r="B11603" s="84">
        <f>Contratista</f>
        <v>0</v>
      </c>
      <c r="C11603" s="81"/>
      <c r="D11603" s="81"/>
      <c r="E11603" s="81"/>
      <c r="F11603" s="87"/>
      <c r="G11603" s="261"/>
    </row>
    <row r="11604" spans="1:123" ht="24" customHeight="1" x14ac:dyDescent="0.2">
      <c r="A11604" s="259" t="s">
        <v>23</v>
      </c>
      <c r="B11604" s="84" t="str">
        <f>Obra</f>
        <v>Creacion Primaria Bº Cruce de los Andes</v>
      </c>
      <c r="C11604" s="81"/>
      <c r="D11604" s="81"/>
      <c r="E11604" s="81"/>
      <c r="F11604" s="87" t="s">
        <v>37</v>
      </c>
      <c r="G11604" s="262">
        <f>Fecha_Base</f>
        <v>0</v>
      </c>
    </row>
    <row r="11605" spans="1:123" ht="24" customHeight="1" x14ac:dyDescent="0.2">
      <c r="A11605" s="263" t="s">
        <v>600</v>
      </c>
      <c r="B11605" s="82" t="str">
        <f>Ubicación</f>
        <v>Pocito</v>
      </c>
      <c r="C11605" s="82"/>
      <c r="D11605" s="88"/>
      <c r="E11605" s="89"/>
      <c r="G11605" s="264"/>
    </row>
    <row r="11606" spans="1:123" ht="24" customHeight="1" x14ac:dyDescent="0.2">
      <c r="A11606" s="263" t="s">
        <v>38</v>
      </c>
      <c r="B11606" s="91">
        <f>IFERROR(VALUE(LEFT(B11607,FIND(".",B11607)-1)),"")</f>
        <v>22</v>
      </c>
      <c r="C11606" s="83" t="str">
        <f>IFERROR(VLOOKUP(B11606,Tabla_CyP,2,FALSE),"")</f>
        <v/>
      </c>
      <c r="E11606" s="89"/>
      <c r="G11606" s="264"/>
    </row>
    <row r="11607" spans="1:123" ht="24" customHeight="1" x14ac:dyDescent="0.2">
      <c r="A11607" s="263" t="s">
        <v>24</v>
      </c>
      <c r="B11607" s="92" t="str">
        <f>IFERROR(VLOOKUP(COUNTIF($A$1:A11607,"ANALISIS DE PRECIOS"),Tabla_NumeroItem,2,FALSE),"")</f>
        <v>22.2.2</v>
      </c>
      <c r="C11607" s="83" t="str">
        <f>IFERROR(VLOOKUP(B11607,Tabla_CyP,2,FALSE),"")</f>
        <v>Bicicletero</v>
      </c>
      <c r="D11607" s="88"/>
      <c r="E11607" s="89"/>
      <c r="F11607" s="87" t="s">
        <v>25</v>
      </c>
      <c r="G11607" s="265" t="str">
        <f>IFERROR(VLOOKUP(B11607,Tabla_CyP,4,FALSE),"")</f>
        <v>gl</v>
      </c>
    </row>
    <row r="11608" spans="1:123" ht="24" customHeight="1" x14ac:dyDescent="0.2">
      <c r="A11608" s="263"/>
      <c r="B11608" s="82"/>
      <c r="D11608" s="88"/>
      <c r="E11608" s="89"/>
      <c r="G11608" s="264"/>
    </row>
    <row r="11609" spans="1:123" ht="24" customHeight="1" x14ac:dyDescent="0.2">
      <c r="A11609" s="450" t="s">
        <v>506</v>
      </c>
      <c r="B11609" s="451"/>
      <c r="C11609" s="448" t="s">
        <v>0</v>
      </c>
      <c r="D11609" s="448" t="s">
        <v>26</v>
      </c>
      <c r="E11609" s="446" t="s">
        <v>27</v>
      </c>
      <c r="F11609" s="444" t="s">
        <v>28</v>
      </c>
      <c r="G11609" s="444" t="s">
        <v>29</v>
      </c>
    </row>
    <row r="11610" spans="1:123" s="88" customFormat="1" ht="24" customHeight="1" x14ac:dyDescent="0.2">
      <c r="A11610" s="93" t="s">
        <v>507</v>
      </c>
      <c r="B11610" s="93" t="s">
        <v>508</v>
      </c>
      <c r="C11610" s="449"/>
      <c r="D11610" s="449"/>
      <c r="E11610" s="447"/>
      <c r="F11610" s="445"/>
      <c r="G11610" s="445"/>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6"/>
      <c r="B11611" s="94"/>
      <c r="C11611" s="132" t="s">
        <v>603</v>
      </c>
      <c r="D11611" s="95"/>
      <c r="E11611" s="96"/>
      <c r="F11611" s="97"/>
      <c r="G11611" s="267"/>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8">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8">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8">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8">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8">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8">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8">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8">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8">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8">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8">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8">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8">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8">
        <f t="shared" si="3485"/>
        <v>0</v>
      </c>
    </row>
    <row r="11626" spans="1:7" ht="24" customHeight="1" x14ac:dyDescent="0.2">
      <c r="A11626" s="269"/>
      <c r="D11626" s="88"/>
      <c r="E11626" s="89"/>
      <c r="F11626" s="255" t="s">
        <v>30</v>
      </c>
      <c r="G11626" s="270">
        <f>SUBTOTAL(9,G11612:G11625)</f>
        <v>0</v>
      </c>
    </row>
    <row r="11627" spans="1:7" ht="24" customHeight="1" x14ac:dyDescent="0.2">
      <c r="A11627" s="269"/>
      <c r="C11627" s="98" t="s">
        <v>604</v>
      </c>
      <c r="D11627" s="88"/>
      <c r="E11627" s="89"/>
      <c r="G11627" s="271"/>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8">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8">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8">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8">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8">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8">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8">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8">
        <f t="shared" si="3490"/>
        <v>0</v>
      </c>
    </row>
    <row r="11636" spans="1:7" ht="24" customHeight="1" x14ac:dyDescent="0.2">
      <c r="A11636" s="269"/>
      <c r="D11636" s="88"/>
      <c r="E11636" s="89"/>
      <c r="F11636" s="255" t="s">
        <v>31</v>
      </c>
      <c r="G11636" s="270">
        <f>SUBTOTAL(9,G11628:G11635)</f>
        <v>0</v>
      </c>
    </row>
    <row r="11637" spans="1:7" ht="24" customHeight="1" x14ac:dyDescent="0.2">
      <c r="A11637" s="269"/>
      <c r="C11637" s="98" t="s">
        <v>605</v>
      </c>
      <c r="D11637" s="88"/>
      <c r="E11637" s="89"/>
      <c r="G11637" s="271"/>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8">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8">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8">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8">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8">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8">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8">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8">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8">
        <f t="shared" si="3495"/>
        <v>0</v>
      </c>
    </row>
    <row r="11647" spans="1:7" ht="24" customHeight="1" x14ac:dyDescent="0.2">
      <c r="A11647" s="272"/>
      <c r="B11647" s="88"/>
      <c r="D11647" s="88"/>
      <c r="E11647" s="89"/>
      <c r="F11647" s="255" t="s">
        <v>32</v>
      </c>
      <c r="G11647" s="270">
        <f>SUBTOTAL(9,G11638:G11646)</f>
        <v>0</v>
      </c>
    </row>
    <row r="11648" spans="1:7" ht="24" customHeight="1" x14ac:dyDescent="0.2">
      <c r="A11648" s="273"/>
      <c r="B11648" s="88"/>
      <c r="D11648" s="88"/>
      <c r="E11648" s="89"/>
      <c r="G11648" s="271"/>
    </row>
    <row r="11649" spans="1:123" ht="24" customHeight="1" x14ac:dyDescent="0.2">
      <c r="A11649" s="274" t="str">
        <f>B11607</f>
        <v>22.2.2</v>
      </c>
      <c r="B11649" s="275" t="str">
        <f>C11607</f>
        <v>Bicicletero</v>
      </c>
      <c r="C11649" s="95"/>
      <c r="D11649" s="95" t="s">
        <v>33</v>
      </c>
      <c r="E11649" s="96"/>
      <c r="F11649" s="277" t="s">
        <v>34</v>
      </c>
      <c r="G11649" s="276">
        <f>SUBTOTAL(9,G11612:G11648)</f>
        <v>0</v>
      </c>
    </row>
    <row r="11651" spans="1:123" ht="24" customHeight="1" x14ac:dyDescent="0.2">
      <c r="A11651" s="256" t="s">
        <v>36</v>
      </c>
      <c r="B11651" s="257"/>
      <c r="C11651" s="257"/>
      <c r="D11651" s="257"/>
      <c r="E11651" s="257"/>
      <c r="F11651" s="257"/>
      <c r="G11651" s="258"/>
    </row>
    <row r="11652" spans="1:123" ht="24" customHeight="1" x14ac:dyDescent="0.2">
      <c r="A11652" s="259" t="s">
        <v>601</v>
      </c>
      <c r="B11652" s="84" t="str">
        <f>Comitente</f>
        <v>SUBSECRETARIA DE ARQUITECTURA</v>
      </c>
      <c r="C11652" s="80"/>
      <c r="D11652" s="85"/>
      <c r="E11652" s="85"/>
      <c r="F11652" s="86"/>
      <c r="G11652" s="260"/>
    </row>
    <row r="11653" spans="1:123" ht="24" customHeight="1" x14ac:dyDescent="0.2">
      <c r="A11653" s="259" t="s">
        <v>602</v>
      </c>
      <c r="B11653" s="84">
        <f>Contratista</f>
        <v>0</v>
      </c>
      <c r="C11653" s="81"/>
      <c r="D11653" s="81"/>
      <c r="E11653" s="81"/>
      <c r="F11653" s="87"/>
      <c r="G11653" s="261"/>
    </row>
    <row r="11654" spans="1:123" ht="24" customHeight="1" x14ac:dyDescent="0.2">
      <c r="A11654" s="259" t="s">
        <v>23</v>
      </c>
      <c r="B11654" s="84" t="str">
        <f>Obra</f>
        <v>Creacion Primaria Bº Cruce de los Andes</v>
      </c>
      <c r="C11654" s="81"/>
      <c r="D11654" s="81"/>
      <c r="E11654" s="81"/>
      <c r="F11654" s="87" t="s">
        <v>37</v>
      </c>
      <c r="G11654" s="262">
        <f>Fecha_Base</f>
        <v>0</v>
      </c>
    </row>
    <row r="11655" spans="1:123" ht="24" customHeight="1" x14ac:dyDescent="0.2">
      <c r="A11655" s="263" t="s">
        <v>600</v>
      </c>
      <c r="B11655" s="82" t="str">
        <f>Ubicación</f>
        <v>Pocito</v>
      </c>
      <c r="C11655" s="82"/>
      <c r="D11655" s="88"/>
      <c r="E11655" s="89"/>
      <c r="G11655" s="264"/>
    </row>
    <row r="11656" spans="1:123" ht="24" customHeight="1" x14ac:dyDescent="0.2">
      <c r="A11656" s="263" t="s">
        <v>38</v>
      </c>
      <c r="B11656" s="91">
        <f>IFERROR(VALUE(LEFT(B11657,FIND(".",B11657)-1)),"")</f>
        <v>22</v>
      </c>
      <c r="C11656" s="83" t="str">
        <f>IFERROR(VLOOKUP(B11656,Tabla_CyP,2,FALSE),"")</f>
        <v/>
      </c>
      <c r="E11656" s="89"/>
      <c r="G11656" s="264"/>
    </row>
    <row r="11657" spans="1:123" ht="24" customHeight="1" x14ac:dyDescent="0.2">
      <c r="A11657" s="263" t="s">
        <v>24</v>
      </c>
      <c r="B11657" s="92" t="str">
        <f>IFERROR(VLOOKUP(COUNTIF($A$1:A11657,"ANALISIS DE PRECIOS"),Tabla_NumeroItem,2,FALSE),"")</f>
        <v>22.2.3</v>
      </c>
      <c r="C11657" s="83" t="str">
        <f>IFERROR(VLOOKUP(B11657,Tabla_CyP,2,FALSE),"")</f>
        <v>Bebederos</v>
      </c>
      <c r="D11657" s="88"/>
      <c r="E11657" s="89"/>
      <c r="F11657" s="87" t="s">
        <v>25</v>
      </c>
      <c r="G11657" s="265" t="str">
        <f>IFERROR(VLOOKUP(B11657,Tabla_CyP,4,FALSE),"")</f>
        <v>gl</v>
      </c>
    </row>
    <row r="11658" spans="1:123" ht="24" customHeight="1" x14ac:dyDescent="0.2">
      <c r="A11658" s="263"/>
      <c r="B11658" s="82"/>
      <c r="D11658" s="88"/>
      <c r="E11658" s="89"/>
      <c r="G11658" s="264"/>
    </row>
    <row r="11659" spans="1:123" ht="24" customHeight="1" x14ac:dyDescent="0.2">
      <c r="A11659" s="450" t="s">
        <v>506</v>
      </c>
      <c r="B11659" s="451"/>
      <c r="C11659" s="448" t="s">
        <v>0</v>
      </c>
      <c r="D11659" s="448" t="s">
        <v>26</v>
      </c>
      <c r="E11659" s="446" t="s">
        <v>27</v>
      </c>
      <c r="F11659" s="444" t="s">
        <v>28</v>
      </c>
      <c r="G11659" s="444" t="s">
        <v>29</v>
      </c>
    </row>
    <row r="11660" spans="1:123" s="88" customFormat="1" ht="24" customHeight="1" x14ac:dyDescent="0.2">
      <c r="A11660" s="93" t="s">
        <v>507</v>
      </c>
      <c r="B11660" s="93" t="s">
        <v>508</v>
      </c>
      <c r="C11660" s="449"/>
      <c r="D11660" s="449"/>
      <c r="E11660" s="447"/>
      <c r="F11660" s="445"/>
      <c r="G11660" s="445"/>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6"/>
      <c r="B11661" s="94"/>
      <c r="C11661" s="132" t="s">
        <v>603</v>
      </c>
      <c r="D11661" s="95"/>
      <c r="E11661" s="96"/>
      <c r="F11661" s="97"/>
      <c r="G11661" s="267"/>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8">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8">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8">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8">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8">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8">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8">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8">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8">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8">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8">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8">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8">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8">
        <f t="shared" si="3500"/>
        <v>0</v>
      </c>
    </row>
    <row r="11676" spans="1:7" ht="24" customHeight="1" x14ac:dyDescent="0.2">
      <c r="A11676" s="269"/>
      <c r="D11676" s="88"/>
      <c r="E11676" s="89"/>
      <c r="F11676" s="255" t="s">
        <v>30</v>
      </c>
      <c r="G11676" s="270">
        <f>SUBTOTAL(9,G11662:G11675)</f>
        <v>0</v>
      </c>
    </row>
    <row r="11677" spans="1:7" ht="24" customHeight="1" x14ac:dyDescent="0.2">
      <c r="A11677" s="269"/>
      <c r="C11677" s="98" t="s">
        <v>604</v>
      </c>
      <c r="D11677" s="88"/>
      <c r="E11677" s="89"/>
      <c r="G11677" s="271"/>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8">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8">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8">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8">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8">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8">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8">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8">
        <f t="shared" si="3505"/>
        <v>0</v>
      </c>
    </row>
    <row r="11686" spans="1:7" ht="24" customHeight="1" x14ac:dyDescent="0.2">
      <c r="A11686" s="269"/>
      <c r="D11686" s="88"/>
      <c r="E11686" s="89"/>
      <c r="F11686" s="255" t="s">
        <v>31</v>
      </c>
      <c r="G11686" s="270">
        <f>SUBTOTAL(9,G11678:G11685)</f>
        <v>0</v>
      </c>
    </row>
    <row r="11687" spans="1:7" ht="24" customHeight="1" x14ac:dyDescent="0.2">
      <c r="A11687" s="269"/>
      <c r="C11687" s="98" t="s">
        <v>605</v>
      </c>
      <c r="D11687" s="88"/>
      <c r="E11687" s="89"/>
      <c r="G11687" s="271"/>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8">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8">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8">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8">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8">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8">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8">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8">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8">
        <f t="shared" si="3510"/>
        <v>0</v>
      </c>
    </row>
    <row r="11697" spans="1:123" ht="24" customHeight="1" x14ac:dyDescent="0.2">
      <c r="A11697" s="272"/>
      <c r="B11697" s="88"/>
      <c r="D11697" s="88"/>
      <c r="E11697" s="89"/>
      <c r="F11697" s="255" t="s">
        <v>32</v>
      </c>
      <c r="G11697" s="270">
        <f>SUBTOTAL(9,G11688:G11696)</f>
        <v>0</v>
      </c>
    </row>
    <row r="11698" spans="1:123" ht="24" customHeight="1" x14ac:dyDescent="0.2">
      <c r="A11698" s="273"/>
      <c r="B11698" s="88"/>
      <c r="D11698" s="88"/>
      <c r="E11698" s="89"/>
      <c r="G11698" s="271"/>
    </row>
    <row r="11699" spans="1:123" ht="24" customHeight="1" x14ac:dyDescent="0.2">
      <c r="A11699" s="274" t="str">
        <f>B11657</f>
        <v>22.2.3</v>
      </c>
      <c r="B11699" s="275" t="str">
        <f>C11657</f>
        <v>Bebederos</v>
      </c>
      <c r="C11699" s="95"/>
      <c r="D11699" s="95" t="s">
        <v>33</v>
      </c>
      <c r="E11699" s="96"/>
      <c r="F11699" s="277" t="s">
        <v>34</v>
      </c>
      <c r="G11699" s="276">
        <f>SUBTOTAL(9,G11662:G11698)</f>
        <v>0</v>
      </c>
    </row>
    <row r="11701" spans="1:123" ht="24" customHeight="1" x14ac:dyDescent="0.2">
      <c r="A11701" s="256" t="s">
        <v>36</v>
      </c>
      <c r="B11701" s="257"/>
      <c r="C11701" s="257"/>
      <c r="D11701" s="257"/>
      <c r="E11701" s="257"/>
      <c r="F11701" s="257"/>
      <c r="G11701" s="258"/>
    </row>
    <row r="11702" spans="1:123" ht="24" customHeight="1" x14ac:dyDescent="0.2">
      <c r="A11702" s="259" t="s">
        <v>601</v>
      </c>
      <c r="B11702" s="84" t="str">
        <f>Comitente</f>
        <v>SUBSECRETARIA DE ARQUITECTURA</v>
      </c>
      <c r="C11702" s="80"/>
      <c r="D11702" s="85"/>
      <c r="E11702" s="85"/>
      <c r="F11702" s="86"/>
      <c r="G11702" s="260"/>
    </row>
    <row r="11703" spans="1:123" ht="24" customHeight="1" x14ac:dyDescent="0.2">
      <c r="A11703" s="259" t="s">
        <v>602</v>
      </c>
      <c r="B11703" s="84">
        <f>Contratista</f>
        <v>0</v>
      </c>
      <c r="C11703" s="81"/>
      <c r="D11703" s="81"/>
      <c r="E11703" s="81"/>
      <c r="F11703" s="87"/>
      <c r="G11703" s="261"/>
    </row>
    <row r="11704" spans="1:123" ht="24" customHeight="1" x14ac:dyDescent="0.2">
      <c r="A11704" s="259" t="s">
        <v>23</v>
      </c>
      <c r="B11704" s="84" t="str">
        <f>Obra</f>
        <v>Creacion Primaria Bº Cruce de los Andes</v>
      </c>
      <c r="C11704" s="81"/>
      <c r="D11704" s="81"/>
      <c r="E11704" s="81"/>
      <c r="F11704" s="87" t="s">
        <v>37</v>
      </c>
      <c r="G11704" s="262">
        <f>Fecha_Base</f>
        <v>0</v>
      </c>
    </row>
    <row r="11705" spans="1:123" ht="24" customHeight="1" x14ac:dyDescent="0.2">
      <c r="A11705" s="263" t="s">
        <v>600</v>
      </c>
      <c r="B11705" s="82" t="str">
        <f>Ubicación</f>
        <v>Pocito</v>
      </c>
      <c r="C11705" s="82"/>
      <c r="D11705" s="88"/>
      <c r="E11705" s="89"/>
      <c r="G11705" s="264"/>
    </row>
    <row r="11706" spans="1:123" ht="24" customHeight="1" x14ac:dyDescent="0.2">
      <c r="A11706" s="263" t="s">
        <v>38</v>
      </c>
      <c r="B11706" s="91">
        <f>IFERROR(VALUE(LEFT(B11707,FIND(".",B11707)-1)),"")</f>
        <v>22</v>
      </c>
      <c r="C11706" s="83" t="str">
        <f>IFERROR(VLOOKUP(B11706,Tabla_CyP,2,FALSE),"")</f>
        <v/>
      </c>
      <c r="E11706" s="89"/>
      <c r="G11706" s="264"/>
    </row>
    <row r="11707" spans="1:123" ht="24" customHeight="1" x14ac:dyDescent="0.2">
      <c r="A11707" s="263" t="s">
        <v>24</v>
      </c>
      <c r="B11707" s="92" t="str">
        <f>IFERROR(VLOOKUP(COUNTIF($A$1:A11707,"ANALISIS DE PRECIOS"),Tabla_NumeroItem,2,FALSE),"")</f>
        <v>22.3.1</v>
      </c>
      <c r="C11707" s="83" t="str">
        <f>IFERROR(VLOOKUP(B11707,Tabla_CyP,2,FALSE),"")</f>
        <v>Vegetación</v>
      </c>
      <c r="D11707" s="88"/>
      <c r="E11707" s="89"/>
      <c r="F11707" s="87" t="s">
        <v>25</v>
      </c>
      <c r="G11707" s="265" t="str">
        <f>IFERROR(VLOOKUP(B11707,Tabla_CyP,4,FALSE),"")</f>
        <v>gl</v>
      </c>
    </row>
    <row r="11708" spans="1:123" ht="24" customHeight="1" x14ac:dyDescent="0.2">
      <c r="A11708" s="263"/>
      <c r="B11708" s="82"/>
      <c r="D11708" s="88"/>
      <c r="E11708" s="89"/>
      <c r="G11708" s="264"/>
    </row>
    <row r="11709" spans="1:123" ht="24" customHeight="1" x14ac:dyDescent="0.2">
      <c r="A11709" s="450" t="s">
        <v>506</v>
      </c>
      <c r="B11709" s="451"/>
      <c r="C11709" s="448" t="s">
        <v>0</v>
      </c>
      <c r="D11709" s="448" t="s">
        <v>26</v>
      </c>
      <c r="E11709" s="446" t="s">
        <v>27</v>
      </c>
      <c r="F11709" s="444" t="s">
        <v>28</v>
      </c>
      <c r="G11709" s="444" t="s">
        <v>29</v>
      </c>
    </row>
    <row r="11710" spans="1:123" s="88" customFormat="1" ht="24" customHeight="1" x14ac:dyDescent="0.2">
      <c r="A11710" s="93" t="s">
        <v>507</v>
      </c>
      <c r="B11710" s="93" t="s">
        <v>508</v>
      </c>
      <c r="C11710" s="449"/>
      <c r="D11710" s="449"/>
      <c r="E11710" s="447"/>
      <c r="F11710" s="445"/>
      <c r="G11710" s="445"/>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6"/>
      <c r="B11711" s="94"/>
      <c r="C11711" s="132" t="s">
        <v>603</v>
      </c>
      <c r="D11711" s="95"/>
      <c r="E11711" s="96"/>
      <c r="F11711" s="97"/>
      <c r="G11711" s="267"/>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8">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8">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8">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8">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8">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8">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8">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8">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8">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8">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8">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8">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8">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8">
        <f t="shared" si="3515"/>
        <v>0</v>
      </c>
    </row>
    <row r="11726" spans="1:7" ht="24" customHeight="1" x14ac:dyDescent="0.2">
      <c r="A11726" s="269"/>
      <c r="D11726" s="88"/>
      <c r="E11726" s="89"/>
      <c r="F11726" s="255" t="s">
        <v>30</v>
      </c>
      <c r="G11726" s="270">
        <f>SUBTOTAL(9,G11712:G11725)</f>
        <v>0</v>
      </c>
    </row>
    <row r="11727" spans="1:7" ht="24" customHeight="1" x14ac:dyDescent="0.2">
      <c r="A11727" s="269"/>
      <c r="C11727" s="98" t="s">
        <v>604</v>
      </c>
      <c r="D11727" s="88"/>
      <c r="E11727" s="89"/>
      <c r="G11727" s="271"/>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8">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8">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8">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8">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8">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8">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8">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8">
        <f t="shared" si="3520"/>
        <v>0</v>
      </c>
    </row>
    <row r="11736" spans="1:7" ht="24" customHeight="1" x14ac:dyDescent="0.2">
      <c r="A11736" s="269"/>
      <c r="D11736" s="88"/>
      <c r="E11736" s="89"/>
      <c r="F11736" s="255" t="s">
        <v>31</v>
      </c>
      <c r="G11736" s="270">
        <f>SUBTOTAL(9,G11728:G11735)</f>
        <v>0</v>
      </c>
    </row>
    <row r="11737" spans="1:7" ht="24" customHeight="1" x14ac:dyDescent="0.2">
      <c r="A11737" s="269"/>
      <c r="C11737" s="98" t="s">
        <v>605</v>
      </c>
      <c r="D11737" s="88"/>
      <c r="E11737" s="89"/>
      <c r="G11737" s="271"/>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8">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8">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8">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8">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8">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8">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8">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8">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8">
        <f t="shared" si="3525"/>
        <v>0</v>
      </c>
    </row>
    <row r="11747" spans="1:123" ht="24" customHeight="1" x14ac:dyDescent="0.2">
      <c r="A11747" s="272"/>
      <c r="B11747" s="88"/>
      <c r="D11747" s="88"/>
      <c r="E11747" s="89"/>
      <c r="F11747" s="255" t="s">
        <v>32</v>
      </c>
      <c r="G11747" s="270">
        <f>SUBTOTAL(9,G11738:G11746)</f>
        <v>0</v>
      </c>
    </row>
    <row r="11748" spans="1:123" ht="24" customHeight="1" x14ac:dyDescent="0.2">
      <c r="A11748" s="273"/>
      <c r="B11748" s="88"/>
      <c r="D11748" s="88"/>
      <c r="E11748" s="89"/>
      <c r="G11748" s="271"/>
    </row>
    <row r="11749" spans="1:123" ht="24" customHeight="1" x14ac:dyDescent="0.2">
      <c r="A11749" s="274" t="str">
        <f>B11707</f>
        <v>22.3.1</v>
      </c>
      <c r="B11749" s="275" t="str">
        <f>C11707</f>
        <v>Vegetación</v>
      </c>
      <c r="C11749" s="95"/>
      <c r="D11749" s="95" t="s">
        <v>33</v>
      </c>
      <c r="E11749" s="96"/>
      <c r="F11749" s="277" t="s">
        <v>34</v>
      </c>
      <c r="G11749" s="276">
        <f>SUBTOTAL(9,G11712:G11748)</f>
        <v>0</v>
      </c>
    </row>
    <row r="11751" spans="1:123" ht="24" customHeight="1" x14ac:dyDescent="0.2">
      <c r="A11751" s="256" t="s">
        <v>36</v>
      </c>
      <c r="B11751" s="257"/>
      <c r="C11751" s="257"/>
      <c r="D11751" s="257"/>
      <c r="E11751" s="257"/>
      <c r="F11751" s="257"/>
      <c r="G11751" s="258"/>
    </row>
    <row r="11752" spans="1:123" ht="24" customHeight="1" x14ac:dyDescent="0.2">
      <c r="A11752" s="259" t="s">
        <v>601</v>
      </c>
      <c r="B11752" s="84" t="str">
        <f>Comitente</f>
        <v>SUBSECRETARIA DE ARQUITECTURA</v>
      </c>
      <c r="C11752" s="80"/>
      <c r="D11752" s="85"/>
      <c r="E11752" s="85"/>
      <c r="F11752" s="86"/>
      <c r="G11752" s="260"/>
    </row>
    <row r="11753" spans="1:123" ht="24" customHeight="1" x14ac:dyDescent="0.2">
      <c r="A11753" s="259" t="s">
        <v>602</v>
      </c>
      <c r="B11753" s="84">
        <f>Contratista</f>
        <v>0</v>
      </c>
      <c r="C11753" s="81"/>
      <c r="D11753" s="81"/>
      <c r="E11753" s="81"/>
      <c r="F11753" s="87"/>
      <c r="G11753" s="261"/>
    </row>
    <row r="11754" spans="1:123" ht="24" customHeight="1" x14ac:dyDescent="0.2">
      <c r="A11754" s="259" t="s">
        <v>23</v>
      </c>
      <c r="B11754" s="84" t="str">
        <f>Obra</f>
        <v>Creacion Primaria Bº Cruce de los Andes</v>
      </c>
      <c r="C11754" s="81"/>
      <c r="D11754" s="81"/>
      <c r="E11754" s="81"/>
      <c r="F11754" s="87" t="s">
        <v>37</v>
      </c>
      <c r="G11754" s="262">
        <f>Fecha_Base</f>
        <v>0</v>
      </c>
    </row>
    <row r="11755" spans="1:123" ht="24" customHeight="1" x14ac:dyDescent="0.2">
      <c r="A11755" s="263" t="s">
        <v>600</v>
      </c>
      <c r="B11755" s="82" t="str">
        <f>Ubicación</f>
        <v>Pocito</v>
      </c>
      <c r="C11755" s="82"/>
      <c r="D11755" s="88"/>
      <c r="E11755" s="89"/>
      <c r="G11755" s="264"/>
    </row>
    <row r="11756" spans="1:123" ht="24" customHeight="1" x14ac:dyDescent="0.2">
      <c r="A11756" s="263" t="s">
        <v>38</v>
      </c>
      <c r="B11756" s="91">
        <f>IFERROR(VALUE(LEFT(B11757,FIND(".",B11757)-1)),"")</f>
        <v>22</v>
      </c>
      <c r="C11756" s="83" t="str">
        <f>IFERROR(VLOOKUP(B11756,Tabla_CyP,2,FALSE),"")</f>
        <v/>
      </c>
      <c r="E11756" s="89"/>
      <c r="G11756" s="264"/>
    </row>
    <row r="11757" spans="1:123" ht="24" customHeight="1" x14ac:dyDescent="0.2">
      <c r="A11757" s="263" t="s">
        <v>24</v>
      </c>
      <c r="B11757" s="92" t="str">
        <f>IFERROR(VLOOKUP(COUNTIF($A$1:A11757,"ANALISIS DE PRECIOS"),Tabla_NumeroItem,2,FALSE),"")</f>
        <v>22.4.1</v>
      </c>
      <c r="C11757" s="83" t="str">
        <f>IFERROR(VLOOKUP(B11757,Tabla_CyP,2,FALSE),"")</f>
        <v>Puentes pasantes</v>
      </c>
      <c r="D11757" s="88"/>
      <c r="E11757" s="89"/>
      <c r="F11757" s="87" t="s">
        <v>25</v>
      </c>
      <c r="G11757" s="265" t="str">
        <f>IFERROR(VLOOKUP(B11757,Tabla_CyP,4,FALSE),"")</f>
        <v>gl</v>
      </c>
    </row>
    <row r="11758" spans="1:123" ht="24" customHeight="1" x14ac:dyDescent="0.2">
      <c r="A11758" s="263"/>
      <c r="B11758" s="82"/>
      <c r="D11758" s="88"/>
      <c r="E11758" s="89"/>
      <c r="G11758" s="264"/>
    </row>
    <row r="11759" spans="1:123" ht="24" customHeight="1" x14ac:dyDescent="0.2">
      <c r="A11759" s="450" t="s">
        <v>506</v>
      </c>
      <c r="B11759" s="451"/>
      <c r="C11759" s="448" t="s">
        <v>0</v>
      </c>
      <c r="D11759" s="448" t="s">
        <v>26</v>
      </c>
      <c r="E11759" s="446" t="s">
        <v>27</v>
      </c>
      <c r="F11759" s="444" t="s">
        <v>28</v>
      </c>
      <c r="G11759" s="444" t="s">
        <v>29</v>
      </c>
    </row>
    <row r="11760" spans="1:123" s="88" customFormat="1" ht="24" customHeight="1" x14ac:dyDescent="0.2">
      <c r="A11760" s="93" t="s">
        <v>507</v>
      </c>
      <c r="B11760" s="93" t="s">
        <v>508</v>
      </c>
      <c r="C11760" s="449"/>
      <c r="D11760" s="449"/>
      <c r="E11760" s="447"/>
      <c r="F11760" s="445"/>
      <c r="G11760" s="445"/>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6"/>
      <c r="B11761" s="94"/>
      <c r="C11761" s="132" t="s">
        <v>603</v>
      </c>
      <c r="D11761" s="95"/>
      <c r="E11761" s="96"/>
      <c r="F11761" s="97"/>
      <c r="G11761" s="267"/>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8">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8">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8">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8">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8">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8">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8">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8">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8">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8">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8">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8">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8">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8">
        <f t="shared" si="3530"/>
        <v>0</v>
      </c>
    </row>
    <row r="11776" spans="1:7" ht="24" customHeight="1" x14ac:dyDescent="0.2">
      <c r="A11776" s="269"/>
      <c r="D11776" s="88"/>
      <c r="E11776" s="89"/>
      <c r="F11776" s="255" t="s">
        <v>30</v>
      </c>
      <c r="G11776" s="270">
        <f>SUBTOTAL(9,G11762:G11775)</f>
        <v>0</v>
      </c>
    </row>
    <row r="11777" spans="1:7" ht="24" customHeight="1" x14ac:dyDescent="0.2">
      <c r="A11777" s="269"/>
      <c r="C11777" s="98" t="s">
        <v>604</v>
      </c>
      <c r="D11777" s="88"/>
      <c r="E11777" s="89"/>
      <c r="G11777" s="271"/>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8">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8">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8">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8">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8">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8">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8">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8">
        <f t="shared" si="3535"/>
        <v>0</v>
      </c>
    </row>
    <row r="11786" spans="1:7" ht="24" customHeight="1" x14ac:dyDescent="0.2">
      <c r="A11786" s="269"/>
      <c r="D11786" s="88"/>
      <c r="E11786" s="89"/>
      <c r="F11786" s="255" t="s">
        <v>31</v>
      </c>
      <c r="G11786" s="270">
        <f>SUBTOTAL(9,G11778:G11785)</f>
        <v>0</v>
      </c>
    </row>
    <row r="11787" spans="1:7" ht="24" customHeight="1" x14ac:dyDescent="0.2">
      <c r="A11787" s="269"/>
      <c r="C11787" s="98" t="s">
        <v>605</v>
      </c>
      <c r="D11787" s="88"/>
      <c r="E11787" s="89"/>
      <c r="G11787" s="271"/>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8">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8">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8">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8">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8">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8">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8">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8">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8">
        <f t="shared" si="3540"/>
        <v>0</v>
      </c>
    </row>
    <row r="11797" spans="1:7" ht="24" customHeight="1" x14ac:dyDescent="0.2">
      <c r="A11797" s="272"/>
      <c r="B11797" s="88"/>
      <c r="D11797" s="88"/>
      <c r="E11797" s="89"/>
      <c r="F11797" s="255" t="s">
        <v>32</v>
      </c>
      <c r="G11797" s="270">
        <f>SUBTOTAL(9,G11788:G11796)</f>
        <v>0</v>
      </c>
    </row>
    <row r="11798" spans="1:7" ht="24" customHeight="1" x14ac:dyDescent="0.2">
      <c r="A11798" s="273"/>
      <c r="B11798" s="88"/>
      <c r="D11798" s="88"/>
      <c r="E11798" s="89"/>
      <c r="G11798" s="271"/>
    </row>
    <row r="11799" spans="1:7" ht="24" customHeight="1" x14ac:dyDescent="0.2">
      <c r="A11799" s="274" t="str">
        <f>B11757</f>
        <v>22.4.1</v>
      </c>
      <c r="B11799" s="275" t="str">
        <f>C11757</f>
        <v>Puentes pasantes</v>
      </c>
      <c r="C11799" s="95"/>
      <c r="D11799" s="95" t="s">
        <v>33</v>
      </c>
      <c r="E11799" s="96"/>
      <c r="F11799" s="277" t="s">
        <v>34</v>
      </c>
      <c r="G11799" s="276">
        <f>SUBTOTAL(9,G11762:G11798)</f>
        <v>0</v>
      </c>
    </row>
    <row r="11801" spans="1:7" ht="24" customHeight="1" x14ac:dyDescent="0.2">
      <c r="A11801" s="256" t="s">
        <v>36</v>
      </c>
      <c r="B11801" s="257"/>
      <c r="C11801" s="257"/>
      <c r="D11801" s="257"/>
      <c r="E11801" s="257"/>
      <c r="F11801" s="257"/>
      <c r="G11801" s="258"/>
    </row>
    <row r="11802" spans="1:7" ht="24" customHeight="1" x14ac:dyDescent="0.2">
      <c r="A11802" s="259" t="s">
        <v>601</v>
      </c>
      <c r="B11802" s="84" t="str">
        <f>Comitente</f>
        <v>SUBSECRETARIA DE ARQUITECTURA</v>
      </c>
      <c r="C11802" s="80"/>
      <c r="D11802" s="85"/>
      <c r="E11802" s="85"/>
      <c r="F11802" s="86"/>
      <c r="G11802" s="260"/>
    </row>
    <row r="11803" spans="1:7" ht="24" customHeight="1" x14ac:dyDescent="0.2">
      <c r="A11803" s="259" t="s">
        <v>602</v>
      </c>
      <c r="B11803" s="84">
        <f>Contratista</f>
        <v>0</v>
      </c>
      <c r="C11803" s="81"/>
      <c r="D11803" s="81"/>
      <c r="E11803" s="81"/>
      <c r="F11803" s="87"/>
      <c r="G11803" s="261"/>
    </row>
    <row r="11804" spans="1:7" ht="24" customHeight="1" x14ac:dyDescent="0.2">
      <c r="A11804" s="259" t="s">
        <v>23</v>
      </c>
      <c r="B11804" s="84" t="str">
        <f>Obra</f>
        <v>Creacion Primaria Bº Cruce de los Andes</v>
      </c>
      <c r="C11804" s="81"/>
      <c r="D11804" s="81"/>
      <c r="E11804" s="81"/>
      <c r="F11804" s="87" t="s">
        <v>37</v>
      </c>
      <c r="G11804" s="262">
        <f>Fecha_Base</f>
        <v>0</v>
      </c>
    </row>
    <row r="11805" spans="1:7" ht="24" customHeight="1" x14ac:dyDescent="0.2">
      <c r="A11805" s="263" t="s">
        <v>600</v>
      </c>
      <c r="B11805" s="82" t="str">
        <f>Ubicación</f>
        <v>Pocito</v>
      </c>
      <c r="C11805" s="82"/>
      <c r="D11805" s="88"/>
      <c r="E11805" s="89"/>
      <c r="G11805" s="264"/>
    </row>
    <row r="11806" spans="1:7" ht="24" customHeight="1" x14ac:dyDescent="0.2">
      <c r="A11806" s="263" t="s">
        <v>38</v>
      </c>
      <c r="B11806" s="91">
        <f>IFERROR(VALUE(LEFT(B11807,FIND(".",B11807)-1)),"")</f>
        <v>22</v>
      </c>
      <c r="C11806" s="83" t="str">
        <f>IFERROR(VLOOKUP(B11806,Tabla_CyP,2,FALSE),"")</f>
        <v/>
      </c>
      <c r="E11806" s="89"/>
      <c r="G11806" s="264"/>
    </row>
    <row r="11807" spans="1:7" ht="24" customHeight="1" x14ac:dyDescent="0.2">
      <c r="A11807" s="263" t="s">
        <v>24</v>
      </c>
      <c r="B11807" s="92" t="str">
        <f>IFERROR(VLOOKUP(COUNTIF($A$1:A11807,"ANALISIS DE PRECIOS"),Tabla_NumeroItem,2,FALSE),"")</f>
        <v>22.4.2</v>
      </c>
      <c r="C11807" s="83" t="str">
        <f>IFERROR(VLOOKUP(B11807,Tabla_CyP,2,FALSE),"")</f>
        <v>Rampas de acceso</v>
      </c>
      <c r="D11807" s="88"/>
      <c r="E11807" s="89"/>
      <c r="F11807" s="87" t="s">
        <v>25</v>
      </c>
      <c r="G11807" s="265" t="str">
        <f>IFERROR(VLOOKUP(B11807,Tabla_CyP,4,FALSE),"")</f>
        <v>gl</v>
      </c>
    </row>
    <row r="11808" spans="1:7" ht="24" customHeight="1" x14ac:dyDescent="0.2">
      <c r="A11808" s="263"/>
      <c r="B11808" s="82"/>
      <c r="D11808" s="88"/>
      <c r="E11808" s="89"/>
      <c r="G11808" s="264"/>
    </row>
    <row r="11809" spans="1:123" ht="24" customHeight="1" x14ac:dyDescent="0.2">
      <c r="A11809" s="450" t="s">
        <v>506</v>
      </c>
      <c r="B11809" s="451"/>
      <c r="C11809" s="448" t="s">
        <v>0</v>
      </c>
      <c r="D11809" s="448" t="s">
        <v>26</v>
      </c>
      <c r="E11809" s="446" t="s">
        <v>27</v>
      </c>
      <c r="F11809" s="444" t="s">
        <v>28</v>
      </c>
      <c r="G11809" s="444" t="s">
        <v>29</v>
      </c>
    </row>
    <row r="11810" spans="1:123" s="88" customFormat="1" ht="24" customHeight="1" x14ac:dyDescent="0.2">
      <c r="A11810" s="93" t="s">
        <v>507</v>
      </c>
      <c r="B11810" s="93" t="s">
        <v>508</v>
      </c>
      <c r="C11810" s="449"/>
      <c r="D11810" s="449"/>
      <c r="E11810" s="447"/>
      <c r="F11810" s="445"/>
      <c r="G11810" s="445"/>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6"/>
      <c r="B11811" s="94"/>
      <c r="C11811" s="132" t="s">
        <v>603</v>
      </c>
      <c r="D11811" s="95"/>
      <c r="E11811" s="96"/>
      <c r="F11811" s="97"/>
      <c r="G11811" s="267"/>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8">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8">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8">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8">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8">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8">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8">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8">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8">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8">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8">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8">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8">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8">
        <f t="shared" si="3545"/>
        <v>0</v>
      </c>
    </row>
    <row r="11826" spans="1:7" ht="24" customHeight="1" x14ac:dyDescent="0.2">
      <c r="A11826" s="269"/>
      <c r="D11826" s="88"/>
      <c r="E11826" s="89"/>
      <c r="F11826" s="255" t="s">
        <v>30</v>
      </c>
      <c r="G11826" s="270">
        <f>SUBTOTAL(9,G11812:G11825)</f>
        <v>0</v>
      </c>
    </row>
    <row r="11827" spans="1:7" ht="24" customHeight="1" x14ac:dyDescent="0.2">
      <c r="A11827" s="269"/>
      <c r="C11827" s="98" t="s">
        <v>604</v>
      </c>
      <c r="D11827" s="88"/>
      <c r="E11827" s="89"/>
      <c r="G11827" s="271"/>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8">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8">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8">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8">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8">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8">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8">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8">
        <f t="shared" si="3550"/>
        <v>0</v>
      </c>
    </row>
    <row r="11836" spans="1:7" ht="24" customHeight="1" x14ac:dyDescent="0.2">
      <c r="A11836" s="269"/>
      <c r="D11836" s="88"/>
      <c r="E11836" s="89"/>
      <c r="F11836" s="255" t="s">
        <v>31</v>
      </c>
      <c r="G11836" s="270">
        <f>SUBTOTAL(9,G11828:G11835)</f>
        <v>0</v>
      </c>
    </row>
    <row r="11837" spans="1:7" ht="24" customHeight="1" x14ac:dyDescent="0.2">
      <c r="A11837" s="269"/>
      <c r="C11837" s="98" t="s">
        <v>605</v>
      </c>
      <c r="D11837" s="88"/>
      <c r="E11837" s="89"/>
      <c r="G11837" s="271"/>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8">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8">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8">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8">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8">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8">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8">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8">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8">
        <f t="shared" si="3555"/>
        <v>0</v>
      </c>
    </row>
    <row r="11847" spans="1:7" ht="24" customHeight="1" x14ac:dyDescent="0.2">
      <c r="A11847" s="272"/>
      <c r="B11847" s="88"/>
      <c r="D11847" s="88"/>
      <c r="E11847" s="89"/>
      <c r="F11847" s="255" t="s">
        <v>32</v>
      </c>
      <c r="G11847" s="270">
        <f>SUBTOTAL(9,G11838:G11846)</f>
        <v>0</v>
      </c>
    </row>
    <row r="11848" spans="1:7" ht="24" customHeight="1" x14ac:dyDescent="0.2">
      <c r="A11848" s="273"/>
      <c r="B11848" s="88"/>
      <c r="D11848" s="88"/>
      <c r="E11848" s="89"/>
      <c r="G11848" s="271"/>
    </row>
    <row r="11849" spans="1:7" ht="24" customHeight="1" x14ac:dyDescent="0.2">
      <c r="A11849" s="274" t="str">
        <f>B11807</f>
        <v>22.4.2</v>
      </c>
      <c r="B11849" s="275" t="str">
        <f>C11807</f>
        <v>Rampas de acceso</v>
      </c>
      <c r="C11849" s="95"/>
      <c r="D11849" s="95" t="s">
        <v>33</v>
      </c>
      <c r="E11849" s="96"/>
      <c r="F11849" s="277" t="s">
        <v>34</v>
      </c>
      <c r="G11849" s="276">
        <f>SUBTOTAL(9,G11812:G11848)</f>
        <v>0</v>
      </c>
    </row>
    <row r="11851" spans="1:7" ht="24" customHeight="1" x14ac:dyDescent="0.2">
      <c r="A11851" s="256" t="s">
        <v>36</v>
      </c>
      <c r="B11851" s="257"/>
      <c r="C11851" s="257"/>
      <c r="D11851" s="257"/>
      <c r="E11851" s="257"/>
      <c r="F11851" s="257"/>
      <c r="G11851" s="258"/>
    </row>
    <row r="11852" spans="1:7" ht="24" customHeight="1" x14ac:dyDescent="0.2">
      <c r="A11852" s="259" t="s">
        <v>601</v>
      </c>
      <c r="B11852" s="84" t="str">
        <f>Comitente</f>
        <v>SUBSECRETARIA DE ARQUITECTURA</v>
      </c>
      <c r="C11852" s="80"/>
      <c r="D11852" s="85"/>
      <c r="E11852" s="85"/>
      <c r="F11852" s="86"/>
      <c r="G11852" s="260"/>
    </row>
    <row r="11853" spans="1:7" ht="24" customHeight="1" x14ac:dyDescent="0.2">
      <c r="A11853" s="259" t="s">
        <v>602</v>
      </c>
      <c r="B11853" s="84">
        <f>Contratista</f>
        <v>0</v>
      </c>
      <c r="C11853" s="81"/>
      <c r="D11853" s="81"/>
      <c r="E11853" s="81"/>
      <c r="F11853" s="87"/>
      <c r="G11853" s="261"/>
    </row>
    <row r="11854" spans="1:7" ht="24" customHeight="1" x14ac:dyDescent="0.2">
      <c r="A11854" s="259" t="s">
        <v>23</v>
      </c>
      <c r="B11854" s="84" t="str">
        <f>Obra</f>
        <v>Creacion Primaria Bº Cruce de los Andes</v>
      </c>
      <c r="C11854" s="81"/>
      <c r="D11854" s="81"/>
      <c r="E11854" s="81"/>
      <c r="F11854" s="87" t="s">
        <v>37</v>
      </c>
      <c r="G11854" s="262">
        <f>Fecha_Base</f>
        <v>0</v>
      </c>
    </row>
    <row r="11855" spans="1:7" ht="24" customHeight="1" x14ac:dyDescent="0.2">
      <c r="A11855" s="263" t="s">
        <v>600</v>
      </c>
      <c r="B11855" s="82" t="str">
        <f>Ubicación</f>
        <v>Pocito</v>
      </c>
      <c r="C11855" s="82"/>
      <c r="D11855" s="88"/>
      <c r="E11855" s="89"/>
      <c r="G11855" s="264"/>
    </row>
    <row r="11856" spans="1:7" ht="24" customHeight="1" x14ac:dyDescent="0.2">
      <c r="A11856" s="263" t="s">
        <v>38</v>
      </c>
      <c r="B11856" s="91">
        <f>IFERROR(VALUE(LEFT(B11857,FIND(".",B11857)-1)),"")</f>
        <v>23</v>
      </c>
      <c r="C11856" s="83" t="str">
        <f>IFERROR(VLOOKUP(B11856,Tabla_CyP,2,FALSE),"")</f>
        <v xml:space="preserve"> LIMPIEZA DE OBRA</v>
      </c>
      <c r="E11856" s="89"/>
      <c r="G11856" s="264"/>
    </row>
    <row r="11857" spans="1:123" ht="24" customHeight="1" x14ac:dyDescent="0.2">
      <c r="A11857" s="263" t="s">
        <v>24</v>
      </c>
      <c r="B11857" s="92" t="str">
        <f>IFERROR(VLOOKUP(COUNTIF($A$1:A11857,"ANALISIS DE PRECIOS"),Tabla_NumeroItem,2,FALSE),"")</f>
        <v>23.1</v>
      </c>
      <c r="C11857" s="83" t="str">
        <f>IFERROR(VLOOKUP(B11857,Tabla_CyP,2,FALSE),"")</f>
        <v>Limpieza de obra periódica</v>
      </c>
      <c r="D11857" s="88"/>
      <c r="E11857" s="89"/>
      <c r="F11857" s="87" t="s">
        <v>25</v>
      </c>
      <c r="G11857" s="265" t="str">
        <f>IFERROR(VLOOKUP(B11857,Tabla_CyP,4,FALSE),"")</f>
        <v>gl</v>
      </c>
    </row>
    <row r="11858" spans="1:123" ht="24" customHeight="1" x14ac:dyDescent="0.2">
      <c r="A11858" s="263"/>
      <c r="B11858" s="82"/>
      <c r="D11858" s="88"/>
      <c r="E11858" s="89"/>
      <c r="G11858" s="264"/>
    </row>
    <row r="11859" spans="1:123" ht="24" customHeight="1" x14ac:dyDescent="0.2">
      <c r="A11859" s="450" t="s">
        <v>506</v>
      </c>
      <c r="B11859" s="451"/>
      <c r="C11859" s="448" t="s">
        <v>0</v>
      </c>
      <c r="D11859" s="448" t="s">
        <v>26</v>
      </c>
      <c r="E11859" s="446" t="s">
        <v>27</v>
      </c>
      <c r="F11859" s="444" t="s">
        <v>28</v>
      </c>
      <c r="G11859" s="444" t="s">
        <v>29</v>
      </c>
    </row>
    <row r="11860" spans="1:123" s="88" customFormat="1" ht="24" customHeight="1" x14ac:dyDescent="0.2">
      <c r="A11860" s="93" t="s">
        <v>507</v>
      </c>
      <c r="B11860" s="93" t="s">
        <v>508</v>
      </c>
      <c r="C11860" s="449"/>
      <c r="D11860" s="449"/>
      <c r="E11860" s="447"/>
      <c r="F11860" s="445"/>
      <c r="G11860" s="445"/>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6"/>
      <c r="B11861" s="94"/>
      <c r="C11861" s="132" t="s">
        <v>603</v>
      </c>
      <c r="D11861" s="95"/>
      <c r="E11861" s="96"/>
      <c r="F11861" s="97"/>
      <c r="G11861" s="267"/>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8">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8">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8">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8">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8">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8">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8">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8">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8">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8">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8">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8">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8">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8">
        <f t="shared" si="3560"/>
        <v>0</v>
      </c>
    </row>
    <row r="11876" spans="1:7" ht="24" customHeight="1" x14ac:dyDescent="0.2">
      <c r="A11876" s="269"/>
      <c r="D11876" s="88"/>
      <c r="E11876" s="89"/>
      <c r="F11876" s="255" t="s">
        <v>30</v>
      </c>
      <c r="G11876" s="270">
        <f>SUBTOTAL(9,G11862:G11875)</f>
        <v>0</v>
      </c>
    </row>
    <row r="11877" spans="1:7" ht="24" customHeight="1" x14ac:dyDescent="0.2">
      <c r="A11877" s="269"/>
      <c r="C11877" s="98" t="s">
        <v>604</v>
      </c>
      <c r="D11877" s="88"/>
      <c r="E11877" s="89"/>
      <c r="G11877" s="271"/>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8">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8">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8">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8">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8">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8">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8">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8">
        <f t="shared" si="3565"/>
        <v>0</v>
      </c>
    </row>
    <row r="11886" spans="1:7" ht="24" customHeight="1" x14ac:dyDescent="0.2">
      <c r="A11886" s="269"/>
      <c r="D11886" s="88"/>
      <c r="E11886" s="89"/>
      <c r="F11886" s="255" t="s">
        <v>31</v>
      </c>
      <c r="G11886" s="270">
        <f>SUBTOTAL(9,G11878:G11885)</f>
        <v>0</v>
      </c>
    </row>
    <row r="11887" spans="1:7" ht="24" customHeight="1" x14ac:dyDescent="0.2">
      <c r="A11887" s="269"/>
      <c r="C11887" s="98" t="s">
        <v>605</v>
      </c>
      <c r="D11887" s="88"/>
      <c r="E11887" s="89"/>
      <c r="G11887" s="271"/>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8">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8">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8">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8">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8">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8">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8">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8">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8">
        <f t="shared" si="3570"/>
        <v>0</v>
      </c>
    </row>
    <row r="11897" spans="1:7" ht="24" customHeight="1" x14ac:dyDescent="0.2">
      <c r="A11897" s="272"/>
      <c r="B11897" s="88"/>
      <c r="D11897" s="88"/>
      <c r="E11897" s="89"/>
      <c r="F11897" s="255" t="s">
        <v>32</v>
      </c>
      <c r="G11897" s="270">
        <f>SUBTOTAL(9,G11888:G11896)</f>
        <v>0</v>
      </c>
    </row>
    <row r="11898" spans="1:7" ht="24" customHeight="1" x14ac:dyDescent="0.2">
      <c r="A11898" s="273"/>
      <c r="B11898" s="88"/>
      <c r="D11898" s="88"/>
      <c r="E11898" s="89"/>
      <c r="G11898" s="271"/>
    </row>
    <row r="11899" spans="1:7" ht="24" customHeight="1" x14ac:dyDescent="0.2">
      <c r="A11899" s="274" t="str">
        <f>B11857</f>
        <v>23.1</v>
      </c>
      <c r="B11899" s="275" t="str">
        <f>C11857</f>
        <v>Limpieza de obra periódica</v>
      </c>
      <c r="C11899" s="95"/>
      <c r="D11899" s="95" t="s">
        <v>33</v>
      </c>
      <c r="E11899" s="96"/>
      <c r="F11899" s="277" t="s">
        <v>34</v>
      </c>
      <c r="G11899" s="276">
        <f>SUBTOTAL(9,G11862:G11898)</f>
        <v>0</v>
      </c>
    </row>
    <row r="11901" spans="1:7" ht="24" customHeight="1" x14ac:dyDescent="0.2">
      <c r="A11901" s="256" t="s">
        <v>36</v>
      </c>
      <c r="B11901" s="257"/>
      <c r="C11901" s="257"/>
      <c r="D11901" s="257"/>
      <c r="E11901" s="257"/>
      <c r="F11901" s="257"/>
      <c r="G11901" s="258"/>
    </row>
    <row r="11902" spans="1:7" ht="24" customHeight="1" x14ac:dyDescent="0.2">
      <c r="A11902" s="259" t="s">
        <v>601</v>
      </c>
      <c r="B11902" s="84" t="str">
        <f>Comitente</f>
        <v>SUBSECRETARIA DE ARQUITECTURA</v>
      </c>
      <c r="C11902" s="80"/>
      <c r="D11902" s="85"/>
      <c r="E11902" s="85"/>
      <c r="F11902" s="86"/>
      <c r="G11902" s="260"/>
    </row>
    <row r="11903" spans="1:7" ht="24" customHeight="1" x14ac:dyDescent="0.2">
      <c r="A11903" s="259" t="s">
        <v>602</v>
      </c>
      <c r="B11903" s="84">
        <f>Contratista</f>
        <v>0</v>
      </c>
      <c r="C11903" s="81"/>
      <c r="D11903" s="81"/>
      <c r="E11903" s="81"/>
      <c r="F11903" s="87"/>
      <c r="G11903" s="261"/>
    </row>
    <row r="11904" spans="1:7" ht="24" customHeight="1" x14ac:dyDescent="0.2">
      <c r="A11904" s="259" t="s">
        <v>23</v>
      </c>
      <c r="B11904" s="84" t="str">
        <f>Obra</f>
        <v>Creacion Primaria Bº Cruce de los Andes</v>
      </c>
      <c r="C11904" s="81"/>
      <c r="D11904" s="81"/>
      <c r="E11904" s="81"/>
      <c r="F11904" s="87" t="s">
        <v>37</v>
      </c>
      <c r="G11904" s="262">
        <f>Fecha_Base</f>
        <v>0</v>
      </c>
    </row>
    <row r="11905" spans="1:123" ht="24" customHeight="1" x14ac:dyDescent="0.2">
      <c r="A11905" s="263" t="s">
        <v>600</v>
      </c>
      <c r="B11905" s="82" t="str">
        <f>Ubicación</f>
        <v>Pocito</v>
      </c>
      <c r="C11905" s="82"/>
      <c r="D11905" s="88"/>
      <c r="E11905" s="89"/>
      <c r="G11905" s="264"/>
    </row>
    <row r="11906" spans="1:123" ht="24" customHeight="1" x14ac:dyDescent="0.2">
      <c r="A11906" s="263" t="s">
        <v>38</v>
      </c>
      <c r="B11906" s="91">
        <f>IFERROR(VALUE(LEFT(B11907,FIND(".",B11907)-1)),"")</f>
        <v>23</v>
      </c>
      <c r="C11906" s="83" t="str">
        <f>IFERROR(VLOOKUP(B11906,Tabla_CyP,2,FALSE),"")</f>
        <v xml:space="preserve"> LIMPIEZA DE OBRA</v>
      </c>
      <c r="E11906" s="89"/>
      <c r="G11906" s="264"/>
    </row>
    <row r="11907" spans="1:123" ht="24" customHeight="1" x14ac:dyDescent="0.2">
      <c r="A11907" s="263" t="s">
        <v>24</v>
      </c>
      <c r="B11907" s="92" t="str">
        <f>IFERROR(VLOOKUP(COUNTIF($A$1:A11907,"ANALISIS DE PRECIOS"),Tabla_NumeroItem,2,FALSE),"")</f>
        <v>23.2</v>
      </c>
      <c r="C11907" s="83" t="str">
        <f>IFERROR(VLOOKUP(B11907,Tabla_CyP,2,FALSE),"")</f>
        <v>Limpieza de obra final</v>
      </c>
      <c r="D11907" s="88"/>
      <c r="E11907" s="89"/>
      <c r="F11907" s="87" t="s">
        <v>25</v>
      </c>
      <c r="G11907" s="265" t="str">
        <f>IFERROR(VLOOKUP(B11907,Tabla_CyP,4,FALSE),"")</f>
        <v>gl</v>
      </c>
    </row>
    <row r="11908" spans="1:123" ht="24" customHeight="1" x14ac:dyDescent="0.2">
      <c r="A11908" s="263"/>
      <c r="B11908" s="82"/>
      <c r="D11908" s="88"/>
      <c r="E11908" s="89"/>
      <c r="G11908" s="264"/>
    </row>
    <row r="11909" spans="1:123" ht="24" customHeight="1" x14ac:dyDescent="0.2">
      <c r="A11909" s="450" t="s">
        <v>506</v>
      </c>
      <c r="B11909" s="451"/>
      <c r="C11909" s="448" t="s">
        <v>0</v>
      </c>
      <c r="D11909" s="448" t="s">
        <v>26</v>
      </c>
      <c r="E11909" s="446" t="s">
        <v>27</v>
      </c>
      <c r="F11909" s="444" t="s">
        <v>28</v>
      </c>
      <c r="G11909" s="444" t="s">
        <v>29</v>
      </c>
    </row>
    <row r="11910" spans="1:123" s="88" customFormat="1" ht="24" customHeight="1" x14ac:dyDescent="0.2">
      <c r="A11910" s="93" t="s">
        <v>507</v>
      </c>
      <c r="B11910" s="93" t="s">
        <v>508</v>
      </c>
      <c r="C11910" s="449"/>
      <c r="D11910" s="449"/>
      <c r="E11910" s="447"/>
      <c r="F11910" s="445"/>
      <c r="G11910" s="445"/>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66"/>
      <c r="B11911" s="94"/>
      <c r="C11911" s="132" t="s">
        <v>603</v>
      </c>
      <c r="D11911" s="95"/>
      <c r="E11911" s="96"/>
      <c r="F11911" s="97"/>
      <c r="G11911" s="267"/>
    </row>
    <row r="11912" spans="1:123" s="212" customFormat="1" ht="24" customHeight="1" x14ac:dyDescent="0.2">
      <c r="A11912" s="207" t="str">
        <f t="shared" ref="A11912:A11925" si="3571">IFERROR(VLOOKUP(C11912,Tabla_Insumos,4,FALSE),"")</f>
        <v/>
      </c>
      <c r="B11912" s="205" t="str">
        <f>IFERROR(VLOOKUP(C11912,Tabla_Insumos,5,FALSE),"")</f>
        <v/>
      </c>
      <c r="C11912" s="206"/>
      <c r="D11912" s="207" t="str">
        <f t="shared" ref="D11912:D11925" si="3572">IFERROR(VLOOKUP(C11912,Tabla_Insumos,2,FALSE),"")</f>
        <v/>
      </c>
      <c r="E11912" s="208"/>
      <c r="F11912" s="209">
        <f t="shared" ref="F11912:F11925" si="3573">IFERROR(VLOOKUP(C11912,Tabla_Insumos,3,FALSE),0)</f>
        <v>0</v>
      </c>
      <c r="G11912" s="268">
        <f>ROUND(E11912*F11912,2)</f>
        <v>0</v>
      </c>
    </row>
    <row r="11913" spans="1:123" s="212" customFormat="1" ht="24" customHeight="1" x14ac:dyDescent="0.2">
      <c r="A11913" s="207" t="str">
        <f t="shared" si="3571"/>
        <v/>
      </c>
      <c r="B11913" s="205" t="str">
        <f t="shared" ref="B11913:B11925" si="3574">IFERROR(VLOOKUP(C11913,Tabla_Insumos,5,FALSE),"")</f>
        <v/>
      </c>
      <c r="C11913" s="206"/>
      <c r="D11913" s="207" t="str">
        <f t="shared" si="3572"/>
        <v/>
      </c>
      <c r="E11913" s="208"/>
      <c r="F11913" s="209">
        <f t="shared" si="3573"/>
        <v>0</v>
      </c>
      <c r="G11913" s="268">
        <f t="shared" ref="G11913:G11925" si="3575">ROUND(E11913*F11913,2)</f>
        <v>0</v>
      </c>
    </row>
    <row r="11914" spans="1:123" s="212" customFormat="1" ht="24" customHeight="1" x14ac:dyDescent="0.2">
      <c r="A11914" s="207" t="str">
        <f t="shared" si="3571"/>
        <v/>
      </c>
      <c r="B11914" s="205" t="str">
        <f t="shared" si="3574"/>
        <v/>
      </c>
      <c r="C11914" s="206"/>
      <c r="D11914" s="207" t="str">
        <f t="shared" si="3572"/>
        <v/>
      </c>
      <c r="E11914" s="208"/>
      <c r="F11914" s="209">
        <f t="shared" si="3573"/>
        <v>0</v>
      </c>
      <c r="G11914" s="268">
        <f t="shared" si="3575"/>
        <v>0</v>
      </c>
    </row>
    <row r="11915" spans="1:123" s="212" customFormat="1" ht="24" customHeight="1" x14ac:dyDescent="0.2">
      <c r="A11915" s="207" t="str">
        <f t="shared" si="3571"/>
        <v/>
      </c>
      <c r="B11915" s="205" t="str">
        <f t="shared" si="3574"/>
        <v/>
      </c>
      <c r="C11915" s="206"/>
      <c r="D11915" s="207" t="str">
        <f t="shared" si="3572"/>
        <v/>
      </c>
      <c r="E11915" s="208"/>
      <c r="F11915" s="209">
        <f t="shared" si="3573"/>
        <v>0</v>
      </c>
      <c r="G11915" s="268">
        <f t="shared" si="3575"/>
        <v>0</v>
      </c>
    </row>
    <row r="11916" spans="1:123" s="212" customFormat="1" ht="24" customHeight="1" x14ac:dyDescent="0.2">
      <c r="A11916" s="207" t="str">
        <f t="shared" si="3571"/>
        <v/>
      </c>
      <c r="B11916" s="205" t="str">
        <f t="shared" si="3574"/>
        <v/>
      </c>
      <c r="C11916" s="206"/>
      <c r="D11916" s="207" t="str">
        <f t="shared" si="3572"/>
        <v/>
      </c>
      <c r="E11916" s="208"/>
      <c r="F11916" s="209">
        <f t="shared" si="3573"/>
        <v>0</v>
      </c>
      <c r="G11916" s="268">
        <f t="shared" si="3575"/>
        <v>0</v>
      </c>
    </row>
    <row r="11917" spans="1:123" s="212" customFormat="1" ht="24" customHeight="1" x14ac:dyDescent="0.2">
      <c r="A11917" s="207" t="str">
        <f t="shared" si="3571"/>
        <v/>
      </c>
      <c r="B11917" s="205" t="str">
        <f t="shared" si="3574"/>
        <v/>
      </c>
      <c r="C11917" s="206"/>
      <c r="D11917" s="207" t="str">
        <f t="shared" si="3572"/>
        <v/>
      </c>
      <c r="E11917" s="208"/>
      <c r="F11917" s="209">
        <f t="shared" si="3573"/>
        <v>0</v>
      </c>
      <c r="G11917" s="268">
        <f t="shared" si="3575"/>
        <v>0</v>
      </c>
    </row>
    <row r="11918" spans="1:123" s="212" customFormat="1" ht="24" customHeight="1" x14ac:dyDescent="0.2">
      <c r="A11918" s="207" t="str">
        <f t="shared" si="3571"/>
        <v/>
      </c>
      <c r="B11918" s="205" t="str">
        <f t="shared" si="3574"/>
        <v/>
      </c>
      <c r="C11918" s="206"/>
      <c r="D11918" s="207" t="str">
        <f t="shared" si="3572"/>
        <v/>
      </c>
      <c r="E11918" s="208"/>
      <c r="F11918" s="209">
        <f t="shared" si="3573"/>
        <v>0</v>
      </c>
      <c r="G11918" s="268">
        <f t="shared" si="3575"/>
        <v>0</v>
      </c>
    </row>
    <row r="11919" spans="1:123" s="212" customFormat="1" ht="24" customHeight="1" x14ac:dyDescent="0.2">
      <c r="A11919" s="207" t="str">
        <f t="shared" si="3571"/>
        <v/>
      </c>
      <c r="B11919" s="205" t="str">
        <f t="shared" si="3574"/>
        <v/>
      </c>
      <c r="C11919" s="206"/>
      <c r="D11919" s="207" t="str">
        <f t="shared" si="3572"/>
        <v/>
      </c>
      <c r="E11919" s="208"/>
      <c r="F11919" s="209">
        <f t="shared" si="3573"/>
        <v>0</v>
      </c>
      <c r="G11919" s="268">
        <f t="shared" si="3575"/>
        <v>0</v>
      </c>
    </row>
    <row r="11920" spans="1:123" s="212" customFormat="1" ht="24" customHeight="1" x14ac:dyDescent="0.2">
      <c r="A11920" s="207" t="str">
        <f t="shared" si="3571"/>
        <v/>
      </c>
      <c r="B11920" s="205" t="str">
        <f t="shared" si="3574"/>
        <v/>
      </c>
      <c r="C11920" s="206"/>
      <c r="D11920" s="207" t="str">
        <f t="shared" si="3572"/>
        <v/>
      </c>
      <c r="E11920" s="208"/>
      <c r="F11920" s="209">
        <f t="shared" si="3573"/>
        <v>0</v>
      </c>
      <c r="G11920" s="268">
        <f t="shared" si="3575"/>
        <v>0</v>
      </c>
    </row>
    <row r="11921" spans="1:7" s="212" customFormat="1" ht="24" customHeight="1" x14ac:dyDescent="0.2">
      <c r="A11921" s="207" t="str">
        <f t="shared" si="3571"/>
        <v/>
      </c>
      <c r="B11921" s="205" t="str">
        <f t="shared" si="3574"/>
        <v/>
      </c>
      <c r="C11921" s="206"/>
      <c r="D11921" s="207" t="str">
        <f t="shared" si="3572"/>
        <v/>
      </c>
      <c r="E11921" s="208"/>
      <c r="F11921" s="209">
        <f t="shared" si="3573"/>
        <v>0</v>
      </c>
      <c r="G11921" s="268">
        <f t="shared" si="3575"/>
        <v>0</v>
      </c>
    </row>
    <row r="11922" spans="1:7" s="212" customFormat="1" ht="24" customHeight="1" x14ac:dyDescent="0.2">
      <c r="A11922" s="207" t="str">
        <f t="shared" si="3571"/>
        <v/>
      </c>
      <c r="B11922" s="205" t="str">
        <f t="shared" si="3574"/>
        <v/>
      </c>
      <c r="C11922" s="206"/>
      <c r="D11922" s="207" t="str">
        <f t="shared" si="3572"/>
        <v/>
      </c>
      <c r="E11922" s="208"/>
      <c r="F11922" s="209">
        <f t="shared" si="3573"/>
        <v>0</v>
      </c>
      <c r="G11922" s="268">
        <f t="shared" si="3575"/>
        <v>0</v>
      </c>
    </row>
    <row r="11923" spans="1:7" s="212" customFormat="1" ht="24" customHeight="1" x14ac:dyDescent="0.2">
      <c r="A11923" s="207" t="str">
        <f t="shared" si="3571"/>
        <v/>
      </c>
      <c r="B11923" s="205" t="str">
        <f t="shared" si="3574"/>
        <v/>
      </c>
      <c r="C11923" s="206"/>
      <c r="D11923" s="207" t="str">
        <f t="shared" si="3572"/>
        <v/>
      </c>
      <c r="E11923" s="208"/>
      <c r="F11923" s="209">
        <f t="shared" si="3573"/>
        <v>0</v>
      </c>
      <c r="G11923" s="268">
        <f t="shared" si="3575"/>
        <v>0</v>
      </c>
    </row>
    <row r="11924" spans="1:7" s="212" customFormat="1" ht="24" customHeight="1" x14ac:dyDescent="0.2">
      <c r="A11924" s="207" t="str">
        <f t="shared" si="3571"/>
        <v/>
      </c>
      <c r="B11924" s="205" t="str">
        <f t="shared" si="3574"/>
        <v/>
      </c>
      <c r="C11924" s="206"/>
      <c r="D11924" s="207" t="str">
        <f t="shared" si="3572"/>
        <v/>
      </c>
      <c r="E11924" s="208"/>
      <c r="F11924" s="209">
        <f t="shared" si="3573"/>
        <v>0</v>
      </c>
      <c r="G11924" s="268">
        <f t="shared" si="3575"/>
        <v>0</v>
      </c>
    </row>
    <row r="11925" spans="1:7" s="212" customFormat="1" ht="24" customHeight="1" x14ac:dyDescent="0.2">
      <c r="A11925" s="207" t="str">
        <f t="shared" si="3571"/>
        <v/>
      </c>
      <c r="B11925" s="205" t="str">
        <f t="shared" si="3574"/>
        <v/>
      </c>
      <c r="C11925" s="206"/>
      <c r="D11925" s="207" t="str">
        <f t="shared" si="3572"/>
        <v/>
      </c>
      <c r="E11925" s="208"/>
      <c r="F11925" s="210">
        <f t="shared" si="3573"/>
        <v>0</v>
      </c>
      <c r="G11925" s="268">
        <f t="shared" si="3575"/>
        <v>0</v>
      </c>
    </row>
    <row r="11926" spans="1:7" ht="24" customHeight="1" x14ac:dyDescent="0.2">
      <c r="A11926" s="269"/>
      <c r="D11926" s="88"/>
      <c r="E11926" s="89"/>
      <c r="F11926" s="255" t="s">
        <v>30</v>
      </c>
      <c r="G11926" s="270">
        <f>SUBTOTAL(9,G11912:G11925)</f>
        <v>0</v>
      </c>
    </row>
    <row r="11927" spans="1:7" ht="24" customHeight="1" x14ac:dyDescent="0.2">
      <c r="A11927" s="269"/>
      <c r="C11927" s="98" t="s">
        <v>604</v>
      </c>
      <c r="D11927" s="88"/>
      <c r="E11927" s="89"/>
      <c r="G11927" s="271"/>
    </row>
    <row r="11928" spans="1:7" s="212" customFormat="1" ht="24" customHeight="1" x14ac:dyDescent="0.2">
      <c r="A11928" s="207" t="str">
        <f t="shared" ref="A11928:A11935" si="3576">IFERROR(VLOOKUP(C11928,Tabla_Insumos,4,FALSE),"")</f>
        <v/>
      </c>
      <c r="B11928" s="205">
        <f t="shared" ref="B11928:B11935" si="3577">IFERROR(VLOOKUP(A11928,Tabla_Indices,5,FALSE),"")</f>
        <v>0</v>
      </c>
      <c r="C11928" s="206"/>
      <c r="D11928" s="207" t="str">
        <f t="shared" ref="D11928:D11935" si="3578">IFERROR(VLOOKUP(C11928,Tabla_Insumos,2,FALSE),"")</f>
        <v/>
      </c>
      <c r="E11928" s="208"/>
      <c r="F11928" s="211">
        <f t="shared" ref="F11928:F11935" si="3579">IFERROR(VLOOKUP(C11928,Tabla_Insumos,3,FALSE),0)</f>
        <v>0</v>
      </c>
      <c r="G11928" s="268">
        <f>ROUND(E11928*F11928,2)</f>
        <v>0</v>
      </c>
    </row>
    <row r="11929" spans="1:7" s="212" customFormat="1" ht="24" customHeight="1" x14ac:dyDescent="0.2">
      <c r="A11929" s="207" t="str">
        <f t="shared" si="3576"/>
        <v/>
      </c>
      <c r="B11929" s="205">
        <f t="shared" si="3577"/>
        <v>0</v>
      </c>
      <c r="C11929" s="206"/>
      <c r="D11929" s="207" t="str">
        <f t="shared" si="3578"/>
        <v/>
      </c>
      <c r="E11929" s="208"/>
      <c r="F11929" s="211">
        <f t="shared" si="3579"/>
        <v>0</v>
      </c>
      <c r="G11929" s="268">
        <f>ROUND(E11929*F11929,2)</f>
        <v>0</v>
      </c>
    </row>
    <row r="11930" spans="1:7" s="212" customFormat="1" ht="24" customHeight="1" x14ac:dyDescent="0.2">
      <c r="A11930" s="207" t="str">
        <f t="shared" si="3576"/>
        <v/>
      </c>
      <c r="B11930" s="205">
        <f t="shared" si="3577"/>
        <v>0</v>
      </c>
      <c r="C11930" s="206"/>
      <c r="D11930" s="207" t="str">
        <f t="shared" si="3578"/>
        <v/>
      </c>
      <c r="E11930" s="208"/>
      <c r="F11930" s="211">
        <f t="shared" si="3579"/>
        <v>0</v>
      </c>
      <c r="G11930" s="268">
        <f t="shared" ref="G11930:G11935" si="3580">ROUND(E11930*F11930,2)</f>
        <v>0</v>
      </c>
    </row>
    <row r="11931" spans="1:7" s="212" customFormat="1" ht="24" customHeight="1" x14ac:dyDescent="0.2">
      <c r="A11931" s="207" t="str">
        <f t="shared" si="3576"/>
        <v/>
      </c>
      <c r="B11931" s="205">
        <f t="shared" si="3577"/>
        <v>0</v>
      </c>
      <c r="C11931" s="206"/>
      <c r="D11931" s="207" t="str">
        <f t="shared" si="3578"/>
        <v/>
      </c>
      <c r="E11931" s="208"/>
      <c r="F11931" s="211">
        <f t="shared" si="3579"/>
        <v>0</v>
      </c>
      <c r="G11931" s="268">
        <f t="shared" si="3580"/>
        <v>0</v>
      </c>
    </row>
    <row r="11932" spans="1:7" s="212" customFormat="1" ht="24" customHeight="1" x14ac:dyDescent="0.2">
      <c r="A11932" s="207" t="str">
        <f t="shared" si="3576"/>
        <v/>
      </c>
      <c r="B11932" s="205">
        <f t="shared" si="3577"/>
        <v>0</v>
      </c>
      <c r="C11932" s="206"/>
      <c r="D11932" s="207" t="str">
        <f t="shared" si="3578"/>
        <v/>
      </c>
      <c r="E11932" s="208"/>
      <c r="F11932" s="209">
        <f t="shared" si="3579"/>
        <v>0</v>
      </c>
      <c r="G11932" s="268">
        <f t="shared" si="3580"/>
        <v>0</v>
      </c>
    </row>
    <row r="11933" spans="1:7" s="212" customFormat="1" ht="24" customHeight="1" x14ac:dyDescent="0.2">
      <c r="A11933" s="207" t="str">
        <f t="shared" si="3576"/>
        <v/>
      </c>
      <c r="B11933" s="205">
        <f t="shared" si="3577"/>
        <v>0</v>
      </c>
      <c r="C11933" s="206"/>
      <c r="D11933" s="207" t="str">
        <f t="shared" si="3578"/>
        <v/>
      </c>
      <c r="E11933" s="208"/>
      <c r="F11933" s="209">
        <f t="shared" si="3579"/>
        <v>0</v>
      </c>
      <c r="G11933" s="268">
        <f t="shared" si="3580"/>
        <v>0</v>
      </c>
    </row>
    <row r="11934" spans="1:7" s="212" customFormat="1" ht="24" customHeight="1" x14ac:dyDescent="0.2">
      <c r="A11934" s="207" t="str">
        <f t="shared" si="3576"/>
        <v/>
      </c>
      <c r="B11934" s="205">
        <f t="shared" si="3577"/>
        <v>0</v>
      </c>
      <c r="C11934" s="206"/>
      <c r="D11934" s="207" t="str">
        <f t="shared" si="3578"/>
        <v/>
      </c>
      <c r="E11934" s="208"/>
      <c r="F11934" s="209">
        <f t="shared" si="3579"/>
        <v>0</v>
      </c>
      <c r="G11934" s="268">
        <f t="shared" si="3580"/>
        <v>0</v>
      </c>
    </row>
    <row r="11935" spans="1:7" s="212" customFormat="1" ht="24" customHeight="1" x14ac:dyDescent="0.2">
      <c r="A11935" s="207" t="str">
        <f t="shared" si="3576"/>
        <v/>
      </c>
      <c r="B11935" s="205">
        <f t="shared" si="3577"/>
        <v>0</v>
      </c>
      <c r="C11935" s="206"/>
      <c r="D11935" s="207" t="str">
        <f t="shared" si="3578"/>
        <v/>
      </c>
      <c r="E11935" s="208"/>
      <c r="F11935" s="209">
        <f t="shared" si="3579"/>
        <v>0</v>
      </c>
      <c r="G11935" s="268">
        <f t="shared" si="3580"/>
        <v>0</v>
      </c>
    </row>
    <row r="11936" spans="1:7" ht="24" customHeight="1" x14ac:dyDescent="0.2">
      <c r="A11936" s="269"/>
      <c r="D11936" s="88"/>
      <c r="E11936" s="89"/>
      <c r="F11936" s="255" t="s">
        <v>31</v>
      </c>
      <c r="G11936" s="270">
        <f>SUBTOTAL(9,G11928:G11935)</f>
        <v>0</v>
      </c>
    </row>
    <row r="11937" spans="1:7" ht="24" customHeight="1" x14ac:dyDescent="0.2">
      <c r="A11937" s="269"/>
      <c r="C11937" s="98" t="s">
        <v>605</v>
      </c>
      <c r="D11937" s="88"/>
      <c r="E11937" s="89"/>
      <c r="G11937" s="271"/>
    </row>
    <row r="11938" spans="1:7" s="212" customFormat="1" ht="24" customHeight="1" x14ac:dyDescent="0.2">
      <c r="A11938" s="207" t="str">
        <f t="shared" ref="A11938:A11946" si="3581">IFERROR(VLOOKUP(C11938,Tabla_Insumos,4,FALSE),"")</f>
        <v/>
      </c>
      <c r="B11938" s="205" t="str">
        <f t="shared" ref="B11938:B11946" si="3582">IFERROR(VLOOKUP(C11938,Tabla_Insumos,5,FALSE),"")</f>
        <v/>
      </c>
      <c r="C11938" s="206"/>
      <c r="D11938" s="207" t="str">
        <f t="shared" ref="D11938:D11946" si="3583">IFERROR(VLOOKUP(C11938,Tabla_Insumos,2,FALSE),"")</f>
        <v/>
      </c>
      <c r="E11938" s="208"/>
      <c r="F11938" s="209">
        <f t="shared" ref="F11938:F11946" si="3584">IFERROR(VLOOKUP(C11938,Tabla_Insumos,3,FALSE),0)</f>
        <v>0</v>
      </c>
      <c r="G11938" s="268">
        <f t="shared" ref="G11938:G11946" si="3585">ROUND(E11938*F11938,2)</f>
        <v>0</v>
      </c>
    </row>
    <row r="11939" spans="1:7" s="212" customFormat="1" ht="24" customHeight="1" x14ac:dyDescent="0.2">
      <c r="A11939" s="207" t="str">
        <f t="shared" si="3581"/>
        <v/>
      </c>
      <c r="B11939" s="205" t="str">
        <f t="shared" si="3582"/>
        <v/>
      </c>
      <c r="C11939" s="206"/>
      <c r="D11939" s="207" t="str">
        <f t="shared" si="3583"/>
        <v/>
      </c>
      <c r="E11939" s="208"/>
      <c r="F11939" s="209">
        <f t="shared" si="3584"/>
        <v>0</v>
      </c>
      <c r="G11939" s="268">
        <f t="shared" si="3585"/>
        <v>0</v>
      </c>
    </row>
    <row r="11940" spans="1:7" s="212" customFormat="1" ht="24" customHeight="1" x14ac:dyDescent="0.2">
      <c r="A11940" s="207" t="str">
        <f t="shared" si="3581"/>
        <v/>
      </c>
      <c r="B11940" s="205" t="str">
        <f t="shared" si="3582"/>
        <v/>
      </c>
      <c r="C11940" s="206"/>
      <c r="D11940" s="207" t="str">
        <f t="shared" si="3583"/>
        <v/>
      </c>
      <c r="E11940" s="208"/>
      <c r="F11940" s="209">
        <f t="shared" si="3584"/>
        <v>0</v>
      </c>
      <c r="G11940" s="268">
        <f t="shared" si="3585"/>
        <v>0</v>
      </c>
    </row>
    <row r="11941" spans="1:7" s="212" customFormat="1" ht="24" customHeight="1" x14ac:dyDescent="0.2">
      <c r="A11941" s="207" t="str">
        <f t="shared" si="3581"/>
        <v/>
      </c>
      <c r="B11941" s="205" t="str">
        <f t="shared" si="3582"/>
        <v/>
      </c>
      <c r="C11941" s="206"/>
      <c r="D11941" s="207" t="str">
        <f t="shared" si="3583"/>
        <v/>
      </c>
      <c r="E11941" s="208"/>
      <c r="F11941" s="209">
        <f t="shared" si="3584"/>
        <v>0</v>
      </c>
      <c r="G11941" s="268">
        <f t="shared" si="3585"/>
        <v>0</v>
      </c>
    </row>
    <row r="11942" spans="1:7" s="212" customFormat="1" ht="24" customHeight="1" x14ac:dyDescent="0.2">
      <c r="A11942" s="207" t="str">
        <f t="shared" si="3581"/>
        <v/>
      </c>
      <c r="B11942" s="205" t="str">
        <f t="shared" si="3582"/>
        <v/>
      </c>
      <c r="C11942" s="206"/>
      <c r="D11942" s="207" t="str">
        <f t="shared" si="3583"/>
        <v/>
      </c>
      <c r="E11942" s="208"/>
      <c r="F11942" s="209">
        <f t="shared" si="3584"/>
        <v>0</v>
      </c>
      <c r="G11942" s="268">
        <f t="shared" si="3585"/>
        <v>0</v>
      </c>
    </row>
    <row r="11943" spans="1:7" s="212" customFormat="1" ht="24" customHeight="1" x14ac:dyDescent="0.2">
      <c r="A11943" s="207" t="str">
        <f t="shared" si="3581"/>
        <v/>
      </c>
      <c r="B11943" s="205" t="str">
        <f t="shared" si="3582"/>
        <v/>
      </c>
      <c r="C11943" s="206"/>
      <c r="D11943" s="207" t="str">
        <f t="shared" si="3583"/>
        <v/>
      </c>
      <c r="E11943" s="208"/>
      <c r="F11943" s="209">
        <f t="shared" si="3584"/>
        <v>0</v>
      </c>
      <c r="G11943" s="268">
        <f t="shared" si="3585"/>
        <v>0</v>
      </c>
    </row>
    <row r="11944" spans="1:7" s="212" customFormat="1" ht="24" customHeight="1" x14ac:dyDescent="0.2">
      <c r="A11944" s="207" t="str">
        <f t="shared" si="3581"/>
        <v/>
      </c>
      <c r="B11944" s="205" t="str">
        <f t="shared" si="3582"/>
        <v/>
      </c>
      <c r="C11944" s="206"/>
      <c r="D11944" s="207" t="str">
        <f t="shared" si="3583"/>
        <v/>
      </c>
      <c r="E11944" s="208"/>
      <c r="F11944" s="209">
        <f t="shared" si="3584"/>
        <v>0</v>
      </c>
      <c r="G11944" s="268">
        <f t="shared" si="3585"/>
        <v>0</v>
      </c>
    </row>
    <row r="11945" spans="1:7" s="212" customFormat="1" ht="24" customHeight="1" x14ac:dyDescent="0.2">
      <c r="A11945" s="207" t="str">
        <f t="shared" si="3581"/>
        <v/>
      </c>
      <c r="B11945" s="205" t="str">
        <f t="shared" si="3582"/>
        <v/>
      </c>
      <c r="C11945" s="206"/>
      <c r="D11945" s="207" t="str">
        <f t="shared" si="3583"/>
        <v/>
      </c>
      <c r="E11945" s="208"/>
      <c r="F11945" s="209">
        <f t="shared" si="3584"/>
        <v>0</v>
      </c>
      <c r="G11945" s="268">
        <f t="shared" si="3585"/>
        <v>0</v>
      </c>
    </row>
    <row r="11946" spans="1:7" s="212" customFormat="1" ht="24" customHeight="1" x14ac:dyDescent="0.2">
      <c r="A11946" s="207" t="str">
        <f t="shared" si="3581"/>
        <v/>
      </c>
      <c r="B11946" s="205" t="str">
        <f t="shared" si="3582"/>
        <v/>
      </c>
      <c r="C11946" s="206"/>
      <c r="D11946" s="207" t="str">
        <f t="shared" si="3583"/>
        <v/>
      </c>
      <c r="E11946" s="208"/>
      <c r="F11946" s="209">
        <f t="shared" si="3584"/>
        <v>0</v>
      </c>
      <c r="G11946" s="268">
        <f t="shared" si="3585"/>
        <v>0</v>
      </c>
    </row>
    <row r="11947" spans="1:7" ht="24" customHeight="1" x14ac:dyDescent="0.2">
      <c r="A11947" s="272"/>
      <c r="B11947" s="88"/>
      <c r="D11947" s="88"/>
      <c r="E11947" s="89"/>
      <c r="F11947" s="255" t="s">
        <v>32</v>
      </c>
      <c r="G11947" s="270">
        <f>SUBTOTAL(9,G11938:G11946)</f>
        <v>0</v>
      </c>
    </row>
    <row r="11948" spans="1:7" ht="24" customHeight="1" x14ac:dyDescent="0.2">
      <c r="A11948" s="273"/>
      <c r="B11948" s="88"/>
      <c r="D11948" s="88"/>
      <c r="E11948" s="89"/>
      <c r="G11948" s="271"/>
    </row>
    <row r="11949" spans="1:7" ht="24" customHeight="1" x14ac:dyDescent="0.2">
      <c r="A11949" s="274" t="str">
        <f>B11907</f>
        <v>23.2</v>
      </c>
      <c r="B11949" s="275" t="str">
        <f>C11907</f>
        <v>Limpieza de obra final</v>
      </c>
      <c r="C11949" s="95"/>
      <c r="D11949" s="95" t="s">
        <v>33</v>
      </c>
      <c r="E11949" s="96"/>
      <c r="F11949" s="277" t="s">
        <v>34</v>
      </c>
      <c r="G11949" s="276">
        <f>SUBTOTAL(9,G11912:G11948)</f>
        <v>0</v>
      </c>
    </row>
    <row r="11951" spans="1:7" ht="24" customHeight="1" x14ac:dyDescent="0.2">
      <c r="A11951" s="256" t="s">
        <v>36</v>
      </c>
      <c r="B11951" s="257"/>
      <c r="C11951" s="257"/>
      <c r="D11951" s="257"/>
      <c r="E11951" s="257"/>
      <c r="F11951" s="257"/>
      <c r="G11951" s="258"/>
    </row>
    <row r="11952" spans="1:7" ht="24" customHeight="1" x14ac:dyDescent="0.2">
      <c r="A11952" s="259" t="s">
        <v>601</v>
      </c>
      <c r="B11952" s="84" t="str">
        <f>Comitente</f>
        <v>SUBSECRETARIA DE ARQUITECTURA</v>
      </c>
      <c r="C11952" s="80"/>
      <c r="D11952" s="85"/>
      <c r="E11952" s="85"/>
      <c r="F11952" s="86"/>
      <c r="G11952" s="260"/>
    </row>
    <row r="11953" spans="1:123" ht="24" customHeight="1" x14ac:dyDescent="0.2">
      <c r="A11953" s="259" t="s">
        <v>602</v>
      </c>
      <c r="B11953" s="84">
        <f>Contratista</f>
        <v>0</v>
      </c>
      <c r="C11953" s="81"/>
      <c r="D11953" s="81"/>
      <c r="E11953" s="81"/>
      <c r="F11953" s="87"/>
      <c r="G11953" s="261"/>
    </row>
    <row r="11954" spans="1:123" ht="24" customHeight="1" x14ac:dyDescent="0.2">
      <c r="A11954" s="259" t="s">
        <v>23</v>
      </c>
      <c r="B11954" s="84" t="str">
        <f>Obra</f>
        <v>Creacion Primaria Bº Cruce de los Andes</v>
      </c>
      <c r="C11954" s="81"/>
      <c r="D11954" s="81"/>
      <c r="E11954" s="81"/>
      <c r="F11954" s="87" t="s">
        <v>37</v>
      </c>
      <c r="G11954" s="262">
        <f>Fecha_Base</f>
        <v>0</v>
      </c>
    </row>
    <row r="11955" spans="1:123" ht="24" customHeight="1" x14ac:dyDescent="0.2">
      <c r="A11955" s="263" t="s">
        <v>600</v>
      </c>
      <c r="B11955" s="82" t="str">
        <f>Ubicación</f>
        <v>Pocito</v>
      </c>
      <c r="C11955" s="82"/>
      <c r="D11955" s="88"/>
      <c r="E11955" s="89"/>
      <c r="G11955" s="264"/>
    </row>
    <row r="11956" spans="1:123" ht="24" customHeight="1" x14ac:dyDescent="0.2">
      <c r="A11956" s="263" t="s">
        <v>38</v>
      </c>
      <c r="B11956" s="91">
        <f>IFERROR(VALUE(LEFT(B11957,FIND(".",B11957)-1)),"")</f>
        <v>24</v>
      </c>
      <c r="C11956" s="83" t="str">
        <f>IFERROR(VLOOKUP(B11956,Tabla_CyP,2,FALSE),"")</f>
        <v xml:space="preserve"> VARIOS</v>
      </c>
      <c r="E11956" s="89"/>
      <c r="G11956" s="264"/>
    </row>
    <row r="11957" spans="1:123" ht="24" customHeight="1" x14ac:dyDescent="0.2">
      <c r="A11957" s="263" t="s">
        <v>24</v>
      </c>
      <c r="B11957" s="92" t="str">
        <f>IFERROR(VLOOKUP(COUNTIF($A$1:A11957,"ANALISIS DE PRECIOS"),Tabla_NumeroItem,2,FALSE),"")</f>
        <v>24.1.1</v>
      </c>
      <c r="C11957" s="83" t="str">
        <f>IFERROR(VLOOKUP(B11957,Tabla_CyP,2,FALSE),"")</f>
        <v>Construcción de Mastil</v>
      </c>
      <c r="D11957" s="88"/>
      <c r="E11957" s="89"/>
      <c r="F11957" s="87" t="s">
        <v>25</v>
      </c>
      <c r="G11957" s="265" t="str">
        <f>IFERROR(VLOOKUP(B11957,Tabla_CyP,4,FALSE),"")</f>
        <v>Un</v>
      </c>
    </row>
    <row r="11958" spans="1:123" ht="24" customHeight="1" x14ac:dyDescent="0.2">
      <c r="A11958" s="263"/>
      <c r="B11958" s="82"/>
      <c r="D11958" s="88"/>
      <c r="E11958" s="89"/>
      <c r="G11958" s="264"/>
    </row>
    <row r="11959" spans="1:123" ht="24" customHeight="1" x14ac:dyDescent="0.2">
      <c r="A11959" s="450" t="s">
        <v>506</v>
      </c>
      <c r="B11959" s="451"/>
      <c r="C11959" s="448" t="s">
        <v>0</v>
      </c>
      <c r="D11959" s="448" t="s">
        <v>26</v>
      </c>
      <c r="E11959" s="446" t="s">
        <v>27</v>
      </c>
      <c r="F11959" s="444" t="s">
        <v>28</v>
      </c>
      <c r="G11959" s="444" t="s">
        <v>29</v>
      </c>
    </row>
    <row r="11960" spans="1:123" s="88" customFormat="1" ht="24" customHeight="1" x14ac:dyDescent="0.2">
      <c r="A11960" s="93" t="s">
        <v>507</v>
      </c>
      <c r="B11960" s="93" t="s">
        <v>508</v>
      </c>
      <c r="C11960" s="449"/>
      <c r="D11960" s="449"/>
      <c r="E11960" s="447"/>
      <c r="F11960" s="445"/>
      <c r="G11960" s="445"/>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66"/>
      <c r="B11961" s="94"/>
      <c r="C11961" s="132" t="s">
        <v>603</v>
      </c>
      <c r="D11961" s="95"/>
      <c r="E11961" s="96"/>
      <c r="F11961" s="97"/>
      <c r="G11961" s="267"/>
    </row>
    <row r="11962" spans="1:123" s="212" customFormat="1" ht="24" customHeight="1" x14ac:dyDescent="0.2">
      <c r="A11962" s="207" t="str">
        <f t="shared" ref="A11962:A11975" si="3586">IFERROR(VLOOKUP(C11962,Tabla_Insumos,4,FALSE),"")</f>
        <v/>
      </c>
      <c r="B11962" s="205" t="str">
        <f>IFERROR(VLOOKUP(C11962,Tabla_Insumos,5,FALSE),"")</f>
        <v/>
      </c>
      <c r="C11962" s="206"/>
      <c r="D11962" s="207" t="str">
        <f t="shared" ref="D11962:D11975" si="3587">IFERROR(VLOOKUP(C11962,Tabla_Insumos,2,FALSE),"")</f>
        <v/>
      </c>
      <c r="E11962" s="208"/>
      <c r="F11962" s="209">
        <f t="shared" ref="F11962:F11975" si="3588">IFERROR(VLOOKUP(C11962,Tabla_Insumos,3,FALSE),0)</f>
        <v>0</v>
      </c>
      <c r="G11962" s="268">
        <f>ROUND(E11962*F11962,2)</f>
        <v>0</v>
      </c>
    </row>
    <row r="11963" spans="1:123" s="212" customFormat="1" ht="24" customHeight="1" x14ac:dyDescent="0.2">
      <c r="A11963" s="207" t="str">
        <f t="shared" si="3586"/>
        <v/>
      </c>
      <c r="B11963" s="205" t="str">
        <f t="shared" ref="B11963:B11975" si="3589">IFERROR(VLOOKUP(C11963,Tabla_Insumos,5,FALSE),"")</f>
        <v/>
      </c>
      <c r="C11963" s="206"/>
      <c r="D11963" s="207" t="str">
        <f t="shared" si="3587"/>
        <v/>
      </c>
      <c r="E11963" s="208"/>
      <c r="F11963" s="209">
        <f t="shared" si="3588"/>
        <v>0</v>
      </c>
      <c r="G11963" s="268">
        <f t="shared" ref="G11963:G11975" si="3590">ROUND(E11963*F11963,2)</f>
        <v>0</v>
      </c>
    </row>
    <row r="11964" spans="1:123" s="212" customFormat="1" ht="24" customHeight="1" x14ac:dyDescent="0.2">
      <c r="A11964" s="207" t="str">
        <f t="shared" si="3586"/>
        <v/>
      </c>
      <c r="B11964" s="205" t="str">
        <f t="shared" si="3589"/>
        <v/>
      </c>
      <c r="C11964" s="206"/>
      <c r="D11964" s="207" t="str">
        <f t="shared" si="3587"/>
        <v/>
      </c>
      <c r="E11964" s="208"/>
      <c r="F11964" s="209">
        <f t="shared" si="3588"/>
        <v>0</v>
      </c>
      <c r="G11964" s="268">
        <f t="shared" si="3590"/>
        <v>0</v>
      </c>
    </row>
    <row r="11965" spans="1:123" s="212" customFormat="1" ht="24" customHeight="1" x14ac:dyDescent="0.2">
      <c r="A11965" s="207" t="str">
        <f t="shared" si="3586"/>
        <v/>
      </c>
      <c r="B11965" s="205" t="str">
        <f t="shared" si="3589"/>
        <v/>
      </c>
      <c r="C11965" s="206"/>
      <c r="D11965" s="207" t="str">
        <f t="shared" si="3587"/>
        <v/>
      </c>
      <c r="E11965" s="208"/>
      <c r="F11965" s="209">
        <f t="shared" si="3588"/>
        <v>0</v>
      </c>
      <c r="G11965" s="268">
        <f t="shared" si="3590"/>
        <v>0</v>
      </c>
    </row>
    <row r="11966" spans="1:123" s="212" customFormat="1" ht="24" customHeight="1" x14ac:dyDescent="0.2">
      <c r="A11966" s="207" t="str">
        <f t="shared" si="3586"/>
        <v/>
      </c>
      <c r="B11966" s="205" t="str">
        <f t="shared" si="3589"/>
        <v/>
      </c>
      <c r="C11966" s="206"/>
      <c r="D11966" s="207" t="str">
        <f t="shared" si="3587"/>
        <v/>
      </c>
      <c r="E11966" s="208"/>
      <c r="F11966" s="209">
        <f t="shared" si="3588"/>
        <v>0</v>
      </c>
      <c r="G11966" s="268">
        <f t="shared" si="3590"/>
        <v>0</v>
      </c>
    </row>
    <row r="11967" spans="1:123" s="212" customFormat="1" ht="24" customHeight="1" x14ac:dyDescent="0.2">
      <c r="A11967" s="207" t="str">
        <f t="shared" si="3586"/>
        <v/>
      </c>
      <c r="B11967" s="205" t="str">
        <f t="shared" si="3589"/>
        <v/>
      </c>
      <c r="C11967" s="206"/>
      <c r="D11967" s="207" t="str">
        <f t="shared" si="3587"/>
        <v/>
      </c>
      <c r="E11967" s="208"/>
      <c r="F11967" s="209">
        <f t="shared" si="3588"/>
        <v>0</v>
      </c>
      <c r="G11967" s="268">
        <f t="shared" si="3590"/>
        <v>0</v>
      </c>
    </row>
    <row r="11968" spans="1:123" s="212" customFormat="1" ht="24" customHeight="1" x14ac:dyDescent="0.2">
      <c r="A11968" s="207" t="str">
        <f t="shared" si="3586"/>
        <v/>
      </c>
      <c r="B11968" s="205" t="str">
        <f t="shared" si="3589"/>
        <v/>
      </c>
      <c r="C11968" s="206"/>
      <c r="D11968" s="207" t="str">
        <f t="shared" si="3587"/>
        <v/>
      </c>
      <c r="E11968" s="208"/>
      <c r="F11968" s="209">
        <f t="shared" si="3588"/>
        <v>0</v>
      </c>
      <c r="G11968" s="268">
        <f t="shared" si="3590"/>
        <v>0</v>
      </c>
    </row>
    <row r="11969" spans="1:7" s="212" customFormat="1" ht="24" customHeight="1" x14ac:dyDescent="0.2">
      <c r="A11969" s="207" t="str">
        <f t="shared" si="3586"/>
        <v/>
      </c>
      <c r="B11969" s="205" t="str">
        <f t="shared" si="3589"/>
        <v/>
      </c>
      <c r="C11969" s="206"/>
      <c r="D11969" s="207" t="str">
        <f t="shared" si="3587"/>
        <v/>
      </c>
      <c r="E11969" s="208"/>
      <c r="F11969" s="209">
        <f t="shared" si="3588"/>
        <v>0</v>
      </c>
      <c r="G11969" s="268">
        <f t="shared" si="3590"/>
        <v>0</v>
      </c>
    </row>
    <row r="11970" spans="1:7" s="212" customFormat="1" ht="24" customHeight="1" x14ac:dyDescent="0.2">
      <c r="A11970" s="207" t="str">
        <f t="shared" si="3586"/>
        <v/>
      </c>
      <c r="B11970" s="205" t="str">
        <f t="shared" si="3589"/>
        <v/>
      </c>
      <c r="C11970" s="206"/>
      <c r="D11970" s="207" t="str">
        <f t="shared" si="3587"/>
        <v/>
      </c>
      <c r="E11970" s="208"/>
      <c r="F11970" s="209">
        <f t="shared" si="3588"/>
        <v>0</v>
      </c>
      <c r="G11970" s="268">
        <f t="shared" si="3590"/>
        <v>0</v>
      </c>
    </row>
    <row r="11971" spans="1:7" s="212" customFormat="1" ht="24" customHeight="1" x14ac:dyDescent="0.2">
      <c r="A11971" s="207" t="str">
        <f t="shared" si="3586"/>
        <v/>
      </c>
      <c r="B11971" s="205" t="str">
        <f t="shared" si="3589"/>
        <v/>
      </c>
      <c r="C11971" s="206"/>
      <c r="D11971" s="207" t="str">
        <f t="shared" si="3587"/>
        <v/>
      </c>
      <c r="E11971" s="208"/>
      <c r="F11971" s="209">
        <f t="shared" si="3588"/>
        <v>0</v>
      </c>
      <c r="G11971" s="268">
        <f t="shared" si="3590"/>
        <v>0</v>
      </c>
    </row>
    <row r="11972" spans="1:7" s="212" customFormat="1" ht="24" customHeight="1" x14ac:dyDescent="0.2">
      <c r="A11972" s="207" t="str">
        <f t="shared" si="3586"/>
        <v/>
      </c>
      <c r="B11972" s="205" t="str">
        <f t="shared" si="3589"/>
        <v/>
      </c>
      <c r="C11972" s="206"/>
      <c r="D11972" s="207" t="str">
        <f t="shared" si="3587"/>
        <v/>
      </c>
      <c r="E11972" s="208"/>
      <c r="F11972" s="209">
        <f t="shared" si="3588"/>
        <v>0</v>
      </c>
      <c r="G11972" s="268">
        <f t="shared" si="3590"/>
        <v>0</v>
      </c>
    </row>
    <row r="11973" spans="1:7" s="212" customFormat="1" ht="24" customHeight="1" x14ac:dyDescent="0.2">
      <c r="A11973" s="207" t="str">
        <f t="shared" si="3586"/>
        <v/>
      </c>
      <c r="B11973" s="205" t="str">
        <f t="shared" si="3589"/>
        <v/>
      </c>
      <c r="C11973" s="206"/>
      <c r="D11973" s="207" t="str">
        <f t="shared" si="3587"/>
        <v/>
      </c>
      <c r="E11973" s="208"/>
      <c r="F11973" s="209">
        <f t="shared" si="3588"/>
        <v>0</v>
      </c>
      <c r="G11973" s="268">
        <f t="shared" si="3590"/>
        <v>0</v>
      </c>
    </row>
    <row r="11974" spans="1:7" s="212" customFormat="1" ht="24" customHeight="1" x14ac:dyDescent="0.2">
      <c r="A11974" s="207" t="str">
        <f t="shared" si="3586"/>
        <v/>
      </c>
      <c r="B11974" s="205" t="str">
        <f t="shared" si="3589"/>
        <v/>
      </c>
      <c r="C11974" s="206"/>
      <c r="D11974" s="207" t="str">
        <f t="shared" si="3587"/>
        <v/>
      </c>
      <c r="E11974" s="208"/>
      <c r="F11974" s="209">
        <f t="shared" si="3588"/>
        <v>0</v>
      </c>
      <c r="G11974" s="268">
        <f t="shared" si="3590"/>
        <v>0</v>
      </c>
    </row>
    <row r="11975" spans="1:7" s="212" customFormat="1" ht="24" customHeight="1" x14ac:dyDescent="0.2">
      <c r="A11975" s="207" t="str">
        <f t="shared" si="3586"/>
        <v/>
      </c>
      <c r="B11975" s="205" t="str">
        <f t="shared" si="3589"/>
        <v/>
      </c>
      <c r="C11975" s="206"/>
      <c r="D11975" s="207" t="str">
        <f t="shared" si="3587"/>
        <v/>
      </c>
      <c r="E11975" s="208"/>
      <c r="F11975" s="210">
        <f t="shared" si="3588"/>
        <v>0</v>
      </c>
      <c r="G11975" s="268">
        <f t="shared" si="3590"/>
        <v>0</v>
      </c>
    </row>
    <row r="11976" spans="1:7" ht="24" customHeight="1" x14ac:dyDescent="0.2">
      <c r="A11976" s="269"/>
      <c r="D11976" s="88"/>
      <c r="E11976" s="89"/>
      <c r="F11976" s="255" t="s">
        <v>30</v>
      </c>
      <c r="G11976" s="270">
        <f>SUBTOTAL(9,G11962:G11975)</f>
        <v>0</v>
      </c>
    </row>
    <row r="11977" spans="1:7" ht="24" customHeight="1" x14ac:dyDescent="0.2">
      <c r="A11977" s="269"/>
      <c r="C11977" s="98" t="s">
        <v>604</v>
      </c>
      <c r="D11977" s="88"/>
      <c r="E11977" s="89"/>
      <c r="G11977" s="271"/>
    </row>
    <row r="11978" spans="1:7" s="212" customFormat="1" ht="24" customHeight="1" x14ac:dyDescent="0.2">
      <c r="A11978" s="207" t="str">
        <f t="shared" ref="A11978:A11985" si="3591">IFERROR(VLOOKUP(C11978,Tabla_Insumos,4,FALSE),"")</f>
        <v/>
      </c>
      <c r="B11978" s="205">
        <f t="shared" ref="B11978:B11985" si="3592">IFERROR(VLOOKUP(A11978,Tabla_Indices,5,FALSE),"")</f>
        <v>0</v>
      </c>
      <c r="C11978" s="206"/>
      <c r="D11978" s="207" t="str">
        <f t="shared" ref="D11978:D11985" si="3593">IFERROR(VLOOKUP(C11978,Tabla_Insumos,2,FALSE),"")</f>
        <v/>
      </c>
      <c r="E11978" s="208"/>
      <c r="F11978" s="211">
        <f t="shared" ref="F11978:F11985" si="3594">IFERROR(VLOOKUP(C11978,Tabla_Insumos,3,FALSE),0)</f>
        <v>0</v>
      </c>
      <c r="G11978" s="268">
        <f>ROUND(E11978*F11978,2)</f>
        <v>0</v>
      </c>
    </row>
    <row r="11979" spans="1:7" s="212" customFormat="1" ht="24" customHeight="1" x14ac:dyDescent="0.2">
      <c r="A11979" s="207" t="str">
        <f t="shared" si="3591"/>
        <v/>
      </c>
      <c r="B11979" s="205">
        <f t="shared" si="3592"/>
        <v>0</v>
      </c>
      <c r="C11979" s="206"/>
      <c r="D11979" s="207" t="str">
        <f t="shared" si="3593"/>
        <v/>
      </c>
      <c r="E11979" s="208"/>
      <c r="F11979" s="211">
        <f t="shared" si="3594"/>
        <v>0</v>
      </c>
      <c r="G11979" s="268">
        <f>ROUND(E11979*F11979,2)</f>
        <v>0</v>
      </c>
    </row>
    <row r="11980" spans="1:7" s="212" customFormat="1" ht="24" customHeight="1" x14ac:dyDescent="0.2">
      <c r="A11980" s="207" t="str">
        <f t="shared" si="3591"/>
        <v/>
      </c>
      <c r="B11980" s="205">
        <f t="shared" si="3592"/>
        <v>0</v>
      </c>
      <c r="C11980" s="206"/>
      <c r="D11980" s="207" t="str">
        <f t="shared" si="3593"/>
        <v/>
      </c>
      <c r="E11980" s="208"/>
      <c r="F11980" s="211">
        <f t="shared" si="3594"/>
        <v>0</v>
      </c>
      <c r="G11980" s="268">
        <f t="shared" ref="G11980:G11985" si="3595">ROUND(E11980*F11980,2)</f>
        <v>0</v>
      </c>
    </row>
    <row r="11981" spans="1:7" s="212" customFormat="1" ht="24" customHeight="1" x14ac:dyDescent="0.2">
      <c r="A11981" s="207" t="str">
        <f t="shared" si="3591"/>
        <v/>
      </c>
      <c r="B11981" s="205">
        <f t="shared" si="3592"/>
        <v>0</v>
      </c>
      <c r="C11981" s="206"/>
      <c r="D11981" s="207" t="str">
        <f t="shared" si="3593"/>
        <v/>
      </c>
      <c r="E11981" s="208"/>
      <c r="F11981" s="211">
        <f t="shared" si="3594"/>
        <v>0</v>
      </c>
      <c r="G11981" s="268">
        <f t="shared" si="3595"/>
        <v>0</v>
      </c>
    </row>
    <row r="11982" spans="1:7" s="212" customFormat="1" ht="24" customHeight="1" x14ac:dyDescent="0.2">
      <c r="A11982" s="207" t="str">
        <f t="shared" si="3591"/>
        <v/>
      </c>
      <c r="B11982" s="205">
        <f t="shared" si="3592"/>
        <v>0</v>
      </c>
      <c r="C11982" s="206"/>
      <c r="D11982" s="207" t="str">
        <f t="shared" si="3593"/>
        <v/>
      </c>
      <c r="E11982" s="208"/>
      <c r="F11982" s="209">
        <f t="shared" si="3594"/>
        <v>0</v>
      </c>
      <c r="G11982" s="268">
        <f t="shared" si="3595"/>
        <v>0</v>
      </c>
    </row>
    <row r="11983" spans="1:7" s="212" customFormat="1" ht="24" customHeight="1" x14ac:dyDescent="0.2">
      <c r="A11983" s="207" t="str">
        <f t="shared" si="3591"/>
        <v/>
      </c>
      <c r="B11983" s="205">
        <f t="shared" si="3592"/>
        <v>0</v>
      </c>
      <c r="C11983" s="206"/>
      <c r="D11983" s="207" t="str">
        <f t="shared" si="3593"/>
        <v/>
      </c>
      <c r="E11983" s="208"/>
      <c r="F11983" s="209">
        <f t="shared" si="3594"/>
        <v>0</v>
      </c>
      <c r="G11983" s="268">
        <f t="shared" si="3595"/>
        <v>0</v>
      </c>
    </row>
    <row r="11984" spans="1:7" s="212" customFormat="1" ht="24" customHeight="1" x14ac:dyDescent="0.2">
      <c r="A11984" s="207" t="str">
        <f t="shared" si="3591"/>
        <v/>
      </c>
      <c r="B11984" s="205">
        <f t="shared" si="3592"/>
        <v>0</v>
      </c>
      <c r="C11984" s="206"/>
      <c r="D11984" s="207" t="str">
        <f t="shared" si="3593"/>
        <v/>
      </c>
      <c r="E11984" s="208"/>
      <c r="F11984" s="209">
        <f t="shared" si="3594"/>
        <v>0</v>
      </c>
      <c r="G11984" s="268">
        <f t="shared" si="3595"/>
        <v>0</v>
      </c>
    </row>
    <row r="11985" spans="1:7" s="212" customFormat="1" ht="24" customHeight="1" x14ac:dyDescent="0.2">
      <c r="A11985" s="207" t="str">
        <f t="shared" si="3591"/>
        <v/>
      </c>
      <c r="B11985" s="205">
        <f t="shared" si="3592"/>
        <v>0</v>
      </c>
      <c r="C11985" s="206"/>
      <c r="D11985" s="207" t="str">
        <f t="shared" si="3593"/>
        <v/>
      </c>
      <c r="E11985" s="208"/>
      <c r="F11985" s="209">
        <f t="shared" si="3594"/>
        <v>0</v>
      </c>
      <c r="G11985" s="268">
        <f t="shared" si="3595"/>
        <v>0</v>
      </c>
    </row>
    <row r="11986" spans="1:7" ht="24" customHeight="1" x14ac:dyDescent="0.2">
      <c r="A11986" s="269"/>
      <c r="D11986" s="88"/>
      <c r="E11986" s="89"/>
      <c r="F11986" s="255" t="s">
        <v>31</v>
      </c>
      <c r="G11986" s="270">
        <f>SUBTOTAL(9,G11978:G11985)</f>
        <v>0</v>
      </c>
    </row>
    <row r="11987" spans="1:7" ht="24" customHeight="1" x14ac:dyDescent="0.2">
      <c r="A11987" s="269"/>
      <c r="C11987" s="98" t="s">
        <v>605</v>
      </c>
      <c r="D11987" s="88"/>
      <c r="E11987" s="89"/>
      <c r="G11987" s="271"/>
    </row>
    <row r="11988" spans="1:7" s="212" customFormat="1" ht="24" customHeight="1" x14ac:dyDescent="0.2">
      <c r="A11988" s="207" t="str">
        <f t="shared" ref="A11988:A11996" si="3596">IFERROR(VLOOKUP(C11988,Tabla_Insumos,4,FALSE),"")</f>
        <v/>
      </c>
      <c r="B11988" s="205" t="str">
        <f t="shared" ref="B11988:B11996" si="3597">IFERROR(VLOOKUP(C11988,Tabla_Insumos,5,FALSE),"")</f>
        <v/>
      </c>
      <c r="C11988" s="206"/>
      <c r="D11988" s="207" t="str">
        <f t="shared" ref="D11988:D11996" si="3598">IFERROR(VLOOKUP(C11988,Tabla_Insumos,2,FALSE),"")</f>
        <v/>
      </c>
      <c r="E11988" s="208"/>
      <c r="F11988" s="209">
        <f t="shared" ref="F11988:F11996" si="3599">IFERROR(VLOOKUP(C11988,Tabla_Insumos,3,FALSE),0)</f>
        <v>0</v>
      </c>
      <c r="G11988" s="268">
        <f t="shared" ref="G11988:G11996" si="3600">ROUND(E11988*F11988,2)</f>
        <v>0</v>
      </c>
    </row>
    <row r="11989" spans="1:7" s="212" customFormat="1" ht="24" customHeight="1" x14ac:dyDescent="0.2">
      <c r="A11989" s="207" t="str">
        <f t="shared" si="3596"/>
        <v/>
      </c>
      <c r="B11989" s="205" t="str">
        <f t="shared" si="3597"/>
        <v/>
      </c>
      <c r="C11989" s="206"/>
      <c r="D11989" s="207" t="str">
        <f t="shared" si="3598"/>
        <v/>
      </c>
      <c r="E11989" s="208"/>
      <c r="F11989" s="209">
        <f t="shared" si="3599"/>
        <v>0</v>
      </c>
      <c r="G11989" s="268">
        <f t="shared" si="3600"/>
        <v>0</v>
      </c>
    </row>
    <row r="11990" spans="1:7" s="212" customFormat="1" ht="24" customHeight="1" x14ac:dyDescent="0.2">
      <c r="A11990" s="207" t="str">
        <f t="shared" si="3596"/>
        <v/>
      </c>
      <c r="B11990" s="205" t="str">
        <f t="shared" si="3597"/>
        <v/>
      </c>
      <c r="C11990" s="206"/>
      <c r="D11990" s="207" t="str">
        <f t="shared" si="3598"/>
        <v/>
      </c>
      <c r="E11990" s="208"/>
      <c r="F11990" s="209">
        <f t="shared" si="3599"/>
        <v>0</v>
      </c>
      <c r="G11990" s="268">
        <f t="shared" si="3600"/>
        <v>0</v>
      </c>
    </row>
    <row r="11991" spans="1:7" s="212" customFormat="1" ht="24" customHeight="1" x14ac:dyDescent="0.2">
      <c r="A11991" s="207" t="str">
        <f t="shared" si="3596"/>
        <v/>
      </c>
      <c r="B11991" s="205" t="str">
        <f t="shared" si="3597"/>
        <v/>
      </c>
      <c r="C11991" s="206"/>
      <c r="D11991" s="207" t="str">
        <f t="shared" si="3598"/>
        <v/>
      </c>
      <c r="E11991" s="208"/>
      <c r="F11991" s="209">
        <f t="shared" si="3599"/>
        <v>0</v>
      </c>
      <c r="G11991" s="268">
        <f t="shared" si="3600"/>
        <v>0</v>
      </c>
    </row>
    <row r="11992" spans="1:7" s="212" customFormat="1" ht="24" customHeight="1" x14ac:dyDescent="0.2">
      <c r="A11992" s="207" t="str">
        <f t="shared" si="3596"/>
        <v/>
      </c>
      <c r="B11992" s="205" t="str">
        <f t="shared" si="3597"/>
        <v/>
      </c>
      <c r="C11992" s="206"/>
      <c r="D11992" s="207" t="str">
        <f t="shared" si="3598"/>
        <v/>
      </c>
      <c r="E11992" s="208"/>
      <c r="F11992" s="209">
        <f t="shared" si="3599"/>
        <v>0</v>
      </c>
      <c r="G11992" s="268">
        <f t="shared" si="3600"/>
        <v>0</v>
      </c>
    </row>
    <row r="11993" spans="1:7" s="212" customFormat="1" ht="24" customHeight="1" x14ac:dyDescent="0.2">
      <c r="A11993" s="207" t="str">
        <f t="shared" si="3596"/>
        <v/>
      </c>
      <c r="B11993" s="205" t="str">
        <f t="shared" si="3597"/>
        <v/>
      </c>
      <c r="C11993" s="206"/>
      <c r="D11993" s="207" t="str">
        <f t="shared" si="3598"/>
        <v/>
      </c>
      <c r="E11993" s="208"/>
      <c r="F11993" s="209">
        <f t="shared" si="3599"/>
        <v>0</v>
      </c>
      <c r="G11993" s="268">
        <f t="shared" si="3600"/>
        <v>0</v>
      </c>
    </row>
    <row r="11994" spans="1:7" s="212" customFormat="1" ht="24" customHeight="1" x14ac:dyDescent="0.2">
      <c r="A11994" s="207" t="str">
        <f t="shared" si="3596"/>
        <v/>
      </c>
      <c r="B11994" s="205" t="str">
        <f t="shared" si="3597"/>
        <v/>
      </c>
      <c r="C11994" s="206"/>
      <c r="D11994" s="207" t="str">
        <f t="shared" si="3598"/>
        <v/>
      </c>
      <c r="E11994" s="208"/>
      <c r="F11994" s="209">
        <f t="shared" si="3599"/>
        <v>0</v>
      </c>
      <c r="G11994" s="268">
        <f t="shared" si="3600"/>
        <v>0</v>
      </c>
    </row>
    <row r="11995" spans="1:7" s="212" customFormat="1" ht="24" customHeight="1" x14ac:dyDescent="0.2">
      <c r="A11995" s="207" t="str">
        <f t="shared" si="3596"/>
        <v/>
      </c>
      <c r="B11995" s="205" t="str">
        <f t="shared" si="3597"/>
        <v/>
      </c>
      <c r="C11995" s="206"/>
      <c r="D11995" s="207" t="str">
        <f t="shared" si="3598"/>
        <v/>
      </c>
      <c r="E11995" s="208"/>
      <c r="F11995" s="209">
        <f t="shared" si="3599"/>
        <v>0</v>
      </c>
      <c r="G11995" s="268">
        <f t="shared" si="3600"/>
        <v>0</v>
      </c>
    </row>
    <row r="11996" spans="1:7" s="212" customFormat="1" ht="24" customHeight="1" x14ac:dyDescent="0.2">
      <c r="A11996" s="207" t="str">
        <f t="shared" si="3596"/>
        <v/>
      </c>
      <c r="B11996" s="205" t="str">
        <f t="shared" si="3597"/>
        <v/>
      </c>
      <c r="C11996" s="206"/>
      <c r="D11996" s="207" t="str">
        <f t="shared" si="3598"/>
        <v/>
      </c>
      <c r="E11996" s="208"/>
      <c r="F11996" s="209">
        <f t="shared" si="3599"/>
        <v>0</v>
      </c>
      <c r="G11996" s="268">
        <f t="shared" si="3600"/>
        <v>0</v>
      </c>
    </row>
    <row r="11997" spans="1:7" ht="24" customHeight="1" x14ac:dyDescent="0.2">
      <c r="A11997" s="272"/>
      <c r="B11997" s="88"/>
      <c r="D11997" s="88"/>
      <c r="E11997" s="89"/>
      <c r="F11997" s="255" t="s">
        <v>32</v>
      </c>
      <c r="G11997" s="270">
        <f>SUBTOTAL(9,G11988:G11996)</f>
        <v>0</v>
      </c>
    </row>
    <row r="11998" spans="1:7" ht="24" customHeight="1" x14ac:dyDescent="0.2">
      <c r="A11998" s="273"/>
      <c r="B11998" s="88"/>
      <c r="D11998" s="88"/>
      <c r="E11998" s="89"/>
      <c r="G11998" s="271"/>
    </row>
    <row r="11999" spans="1:7" ht="24" customHeight="1" x14ac:dyDescent="0.2">
      <c r="A11999" s="274" t="str">
        <f>B11957</f>
        <v>24.1.1</v>
      </c>
      <c r="B11999" s="275" t="str">
        <f>C11957</f>
        <v>Construcción de Mastil</v>
      </c>
      <c r="C11999" s="95"/>
      <c r="D11999" s="95" t="s">
        <v>33</v>
      </c>
      <c r="E11999" s="96"/>
      <c r="F11999" s="277" t="s">
        <v>34</v>
      </c>
      <c r="G11999" s="276">
        <f>SUBTOTAL(9,G11962:G11998)</f>
        <v>0</v>
      </c>
    </row>
    <row r="12001" spans="1:123" ht="24" customHeight="1" x14ac:dyDescent="0.2">
      <c r="A12001" s="256" t="s">
        <v>36</v>
      </c>
      <c r="B12001" s="257"/>
      <c r="C12001" s="257"/>
      <c r="D12001" s="257"/>
      <c r="E12001" s="257"/>
      <c r="F12001" s="257"/>
      <c r="G12001" s="258"/>
    </row>
    <row r="12002" spans="1:123" ht="24" customHeight="1" x14ac:dyDescent="0.2">
      <c r="A12002" s="259" t="s">
        <v>601</v>
      </c>
      <c r="B12002" s="84" t="str">
        <f>Comitente</f>
        <v>SUBSECRETARIA DE ARQUITECTURA</v>
      </c>
      <c r="C12002" s="80"/>
      <c r="D12002" s="85"/>
      <c r="E12002" s="85"/>
      <c r="F12002" s="86"/>
      <c r="G12002" s="260"/>
    </row>
    <row r="12003" spans="1:123" ht="24" customHeight="1" x14ac:dyDescent="0.2">
      <c r="A12003" s="259" t="s">
        <v>602</v>
      </c>
      <c r="B12003" s="84">
        <f>Contratista</f>
        <v>0</v>
      </c>
      <c r="C12003" s="81"/>
      <c r="D12003" s="81"/>
      <c r="E12003" s="81"/>
      <c r="F12003" s="87"/>
      <c r="G12003" s="261"/>
    </row>
    <row r="12004" spans="1:123" ht="24" customHeight="1" x14ac:dyDescent="0.2">
      <c r="A12004" s="259" t="s">
        <v>23</v>
      </c>
      <c r="B12004" s="84" t="str">
        <f>Obra</f>
        <v>Creacion Primaria Bº Cruce de los Andes</v>
      </c>
      <c r="C12004" s="81"/>
      <c r="D12004" s="81"/>
      <c r="E12004" s="81"/>
      <c r="F12004" s="87" t="s">
        <v>37</v>
      </c>
      <c r="G12004" s="262">
        <f>Fecha_Base</f>
        <v>0</v>
      </c>
    </row>
    <row r="12005" spans="1:123" ht="24" customHeight="1" x14ac:dyDescent="0.2">
      <c r="A12005" s="263" t="s">
        <v>600</v>
      </c>
      <c r="B12005" s="82" t="str">
        <f>Ubicación</f>
        <v>Pocito</v>
      </c>
      <c r="C12005" s="82"/>
      <c r="D12005" s="88"/>
      <c r="E12005" s="89"/>
      <c r="G12005" s="264"/>
    </row>
    <row r="12006" spans="1:123" ht="24" customHeight="1" x14ac:dyDescent="0.2">
      <c r="A12006" s="263" t="s">
        <v>38</v>
      </c>
      <c r="B12006" s="91">
        <f>IFERROR(VALUE(LEFT(B12007,FIND(".",B12007)-1)),"")</f>
        <v>24</v>
      </c>
      <c r="C12006" s="83" t="str">
        <f>IFERROR(VLOOKUP(B12006,Tabla_CyP,2,FALSE),"")</f>
        <v xml:space="preserve"> VARIOS</v>
      </c>
      <c r="E12006" s="89"/>
      <c r="G12006" s="264"/>
    </row>
    <row r="12007" spans="1:123" ht="24" customHeight="1" x14ac:dyDescent="0.2">
      <c r="A12007" s="263" t="s">
        <v>24</v>
      </c>
      <c r="B12007" s="92" t="str">
        <f>IFERROR(VLOOKUP(COUNTIF($A$1:A12007,"ANALISIS DE PRECIOS"),Tabla_NumeroItem,2,FALSE),"")</f>
        <v>24.2.1</v>
      </c>
      <c r="C12007" s="83" t="str">
        <f>IFERROR(VLOOKUP(B12007,Tabla_CyP,2,FALSE),"")</f>
        <v>Guardasillas</v>
      </c>
      <c r="D12007" s="88"/>
      <c r="E12007" s="89"/>
      <c r="F12007" s="87" t="s">
        <v>25</v>
      </c>
      <c r="G12007" s="265" t="str">
        <f>IFERROR(VLOOKUP(B12007,Tabla_CyP,4,FALSE),"")</f>
        <v>ml</v>
      </c>
    </row>
    <row r="12008" spans="1:123" ht="24" customHeight="1" x14ac:dyDescent="0.2">
      <c r="A12008" s="263"/>
      <c r="B12008" s="82"/>
      <c r="D12008" s="88"/>
      <c r="E12008" s="89"/>
      <c r="G12008" s="264"/>
    </row>
    <row r="12009" spans="1:123" ht="24" customHeight="1" x14ac:dyDescent="0.2">
      <c r="A12009" s="450" t="s">
        <v>506</v>
      </c>
      <c r="B12009" s="451"/>
      <c r="C12009" s="448" t="s">
        <v>0</v>
      </c>
      <c r="D12009" s="448" t="s">
        <v>26</v>
      </c>
      <c r="E12009" s="446" t="s">
        <v>27</v>
      </c>
      <c r="F12009" s="444" t="s">
        <v>28</v>
      </c>
      <c r="G12009" s="444" t="s">
        <v>29</v>
      </c>
    </row>
    <row r="12010" spans="1:123" s="88" customFormat="1" ht="24" customHeight="1" x14ac:dyDescent="0.2">
      <c r="A12010" s="93" t="s">
        <v>507</v>
      </c>
      <c r="B12010" s="93" t="s">
        <v>508</v>
      </c>
      <c r="C12010" s="449"/>
      <c r="D12010" s="449"/>
      <c r="E12010" s="447"/>
      <c r="F12010" s="445"/>
      <c r="G12010" s="445"/>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66"/>
      <c r="B12011" s="94"/>
      <c r="C12011" s="132" t="s">
        <v>603</v>
      </c>
      <c r="D12011" s="95"/>
      <c r="E12011" s="96"/>
      <c r="F12011" s="97"/>
      <c r="G12011" s="267"/>
    </row>
    <row r="12012" spans="1:123" s="212" customFormat="1" ht="24" customHeight="1" x14ac:dyDescent="0.2">
      <c r="A12012" s="207" t="str">
        <f t="shared" ref="A12012:A12025" si="3601">IFERROR(VLOOKUP(C12012,Tabla_Insumos,4,FALSE),"")</f>
        <v/>
      </c>
      <c r="B12012" s="205" t="str">
        <f>IFERROR(VLOOKUP(C12012,Tabla_Insumos,5,FALSE),"")</f>
        <v/>
      </c>
      <c r="C12012" s="206"/>
      <c r="D12012" s="207" t="str">
        <f t="shared" ref="D12012:D12025" si="3602">IFERROR(VLOOKUP(C12012,Tabla_Insumos,2,FALSE),"")</f>
        <v/>
      </c>
      <c r="E12012" s="208"/>
      <c r="F12012" s="209">
        <f t="shared" ref="F12012:F12025" si="3603">IFERROR(VLOOKUP(C12012,Tabla_Insumos,3,FALSE),0)</f>
        <v>0</v>
      </c>
      <c r="G12012" s="268">
        <f>ROUND(E12012*F12012,2)</f>
        <v>0</v>
      </c>
    </row>
    <row r="12013" spans="1:123" s="212" customFormat="1" ht="24" customHeight="1" x14ac:dyDescent="0.2">
      <c r="A12013" s="207" t="str">
        <f t="shared" si="3601"/>
        <v/>
      </c>
      <c r="B12013" s="205" t="str">
        <f t="shared" ref="B12013:B12025" si="3604">IFERROR(VLOOKUP(C12013,Tabla_Insumos,5,FALSE),"")</f>
        <v/>
      </c>
      <c r="C12013" s="206"/>
      <c r="D12013" s="207" t="str">
        <f t="shared" si="3602"/>
        <v/>
      </c>
      <c r="E12013" s="208"/>
      <c r="F12013" s="209">
        <f t="shared" si="3603"/>
        <v>0</v>
      </c>
      <c r="G12013" s="268">
        <f t="shared" ref="G12013:G12025" si="3605">ROUND(E12013*F12013,2)</f>
        <v>0</v>
      </c>
    </row>
    <row r="12014" spans="1:123" s="212" customFormat="1" ht="24" customHeight="1" x14ac:dyDescent="0.2">
      <c r="A12014" s="207" t="str">
        <f t="shared" si="3601"/>
        <v/>
      </c>
      <c r="B12014" s="205" t="str">
        <f t="shared" si="3604"/>
        <v/>
      </c>
      <c r="C12014" s="206"/>
      <c r="D12014" s="207" t="str">
        <f t="shared" si="3602"/>
        <v/>
      </c>
      <c r="E12014" s="208"/>
      <c r="F12014" s="209">
        <f t="shared" si="3603"/>
        <v>0</v>
      </c>
      <c r="G12014" s="268">
        <f t="shared" si="3605"/>
        <v>0</v>
      </c>
    </row>
    <row r="12015" spans="1:123" s="212" customFormat="1" ht="24" customHeight="1" x14ac:dyDescent="0.2">
      <c r="A12015" s="207" t="str">
        <f t="shared" si="3601"/>
        <v/>
      </c>
      <c r="B12015" s="205" t="str">
        <f t="shared" si="3604"/>
        <v/>
      </c>
      <c r="C12015" s="206"/>
      <c r="D12015" s="207" t="str">
        <f t="shared" si="3602"/>
        <v/>
      </c>
      <c r="E12015" s="208"/>
      <c r="F12015" s="209">
        <f t="shared" si="3603"/>
        <v>0</v>
      </c>
      <c r="G12015" s="268">
        <f t="shared" si="3605"/>
        <v>0</v>
      </c>
    </row>
    <row r="12016" spans="1:123" s="212" customFormat="1" ht="24" customHeight="1" x14ac:dyDescent="0.2">
      <c r="A12016" s="207" t="str">
        <f t="shared" si="3601"/>
        <v/>
      </c>
      <c r="B12016" s="205" t="str">
        <f t="shared" si="3604"/>
        <v/>
      </c>
      <c r="C12016" s="206"/>
      <c r="D12016" s="207" t="str">
        <f t="shared" si="3602"/>
        <v/>
      </c>
      <c r="E12016" s="208"/>
      <c r="F12016" s="209">
        <f t="shared" si="3603"/>
        <v>0</v>
      </c>
      <c r="G12016" s="268">
        <f t="shared" si="3605"/>
        <v>0</v>
      </c>
    </row>
    <row r="12017" spans="1:7" s="212" customFormat="1" ht="24" customHeight="1" x14ac:dyDescent="0.2">
      <c r="A12017" s="207" t="str">
        <f t="shared" si="3601"/>
        <v/>
      </c>
      <c r="B12017" s="205" t="str">
        <f t="shared" si="3604"/>
        <v/>
      </c>
      <c r="C12017" s="206"/>
      <c r="D12017" s="207" t="str">
        <f t="shared" si="3602"/>
        <v/>
      </c>
      <c r="E12017" s="208"/>
      <c r="F12017" s="209">
        <f t="shared" si="3603"/>
        <v>0</v>
      </c>
      <c r="G12017" s="268">
        <f t="shared" si="3605"/>
        <v>0</v>
      </c>
    </row>
    <row r="12018" spans="1:7" s="212" customFormat="1" ht="24" customHeight="1" x14ac:dyDescent="0.2">
      <c r="A12018" s="207" t="str">
        <f t="shared" si="3601"/>
        <v/>
      </c>
      <c r="B12018" s="205" t="str">
        <f t="shared" si="3604"/>
        <v/>
      </c>
      <c r="C12018" s="206"/>
      <c r="D12018" s="207" t="str">
        <f t="shared" si="3602"/>
        <v/>
      </c>
      <c r="E12018" s="208"/>
      <c r="F12018" s="209">
        <f t="shared" si="3603"/>
        <v>0</v>
      </c>
      <c r="G12018" s="268">
        <f t="shared" si="3605"/>
        <v>0</v>
      </c>
    </row>
    <row r="12019" spans="1:7" s="212" customFormat="1" ht="24" customHeight="1" x14ac:dyDescent="0.2">
      <c r="A12019" s="207" t="str">
        <f t="shared" si="3601"/>
        <v/>
      </c>
      <c r="B12019" s="205" t="str">
        <f t="shared" si="3604"/>
        <v/>
      </c>
      <c r="C12019" s="206"/>
      <c r="D12019" s="207" t="str">
        <f t="shared" si="3602"/>
        <v/>
      </c>
      <c r="E12019" s="208"/>
      <c r="F12019" s="209">
        <f t="shared" si="3603"/>
        <v>0</v>
      </c>
      <c r="G12019" s="268">
        <f t="shared" si="3605"/>
        <v>0</v>
      </c>
    </row>
    <row r="12020" spans="1:7" s="212" customFormat="1" ht="24" customHeight="1" x14ac:dyDescent="0.2">
      <c r="A12020" s="207" t="str">
        <f t="shared" si="3601"/>
        <v/>
      </c>
      <c r="B12020" s="205" t="str">
        <f t="shared" si="3604"/>
        <v/>
      </c>
      <c r="C12020" s="206"/>
      <c r="D12020" s="207" t="str">
        <f t="shared" si="3602"/>
        <v/>
      </c>
      <c r="E12020" s="208"/>
      <c r="F12020" s="209">
        <f t="shared" si="3603"/>
        <v>0</v>
      </c>
      <c r="G12020" s="268">
        <f t="shared" si="3605"/>
        <v>0</v>
      </c>
    </row>
    <row r="12021" spans="1:7" s="212" customFormat="1" ht="24" customHeight="1" x14ac:dyDescent="0.2">
      <c r="A12021" s="207" t="str">
        <f t="shared" si="3601"/>
        <v/>
      </c>
      <c r="B12021" s="205" t="str">
        <f t="shared" si="3604"/>
        <v/>
      </c>
      <c r="C12021" s="206"/>
      <c r="D12021" s="207" t="str">
        <f t="shared" si="3602"/>
        <v/>
      </c>
      <c r="E12021" s="208"/>
      <c r="F12021" s="209">
        <f t="shared" si="3603"/>
        <v>0</v>
      </c>
      <c r="G12021" s="268">
        <f t="shared" si="3605"/>
        <v>0</v>
      </c>
    </row>
    <row r="12022" spans="1:7" s="212" customFormat="1" ht="24" customHeight="1" x14ac:dyDescent="0.2">
      <c r="A12022" s="207" t="str">
        <f t="shared" si="3601"/>
        <v/>
      </c>
      <c r="B12022" s="205" t="str">
        <f t="shared" si="3604"/>
        <v/>
      </c>
      <c r="C12022" s="206"/>
      <c r="D12022" s="207" t="str">
        <f t="shared" si="3602"/>
        <v/>
      </c>
      <c r="E12022" s="208"/>
      <c r="F12022" s="209">
        <f t="shared" si="3603"/>
        <v>0</v>
      </c>
      <c r="G12022" s="268">
        <f t="shared" si="3605"/>
        <v>0</v>
      </c>
    </row>
    <row r="12023" spans="1:7" s="212" customFormat="1" ht="24" customHeight="1" x14ac:dyDescent="0.2">
      <c r="A12023" s="207" t="str">
        <f t="shared" si="3601"/>
        <v/>
      </c>
      <c r="B12023" s="205" t="str">
        <f t="shared" si="3604"/>
        <v/>
      </c>
      <c r="C12023" s="206"/>
      <c r="D12023" s="207" t="str">
        <f t="shared" si="3602"/>
        <v/>
      </c>
      <c r="E12023" s="208"/>
      <c r="F12023" s="209">
        <f t="shared" si="3603"/>
        <v>0</v>
      </c>
      <c r="G12023" s="268">
        <f t="shared" si="3605"/>
        <v>0</v>
      </c>
    </row>
    <row r="12024" spans="1:7" s="212" customFormat="1" ht="24" customHeight="1" x14ac:dyDescent="0.2">
      <c r="A12024" s="207" t="str">
        <f t="shared" si="3601"/>
        <v/>
      </c>
      <c r="B12024" s="205" t="str">
        <f t="shared" si="3604"/>
        <v/>
      </c>
      <c r="C12024" s="206"/>
      <c r="D12024" s="207" t="str">
        <f t="shared" si="3602"/>
        <v/>
      </c>
      <c r="E12024" s="208"/>
      <c r="F12024" s="209">
        <f t="shared" si="3603"/>
        <v>0</v>
      </c>
      <c r="G12024" s="268">
        <f t="shared" si="3605"/>
        <v>0</v>
      </c>
    </row>
    <row r="12025" spans="1:7" s="212" customFormat="1" ht="24" customHeight="1" x14ac:dyDescent="0.2">
      <c r="A12025" s="207" t="str">
        <f t="shared" si="3601"/>
        <v/>
      </c>
      <c r="B12025" s="205" t="str">
        <f t="shared" si="3604"/>
        <v/>
      </c>
      <c r="C12025" s="206"/>
      <c r="D12025" s="207" t="str">
        <f t="shared" si="3602"/>
        <v/>
      </c>
      <c r="E12025" s="208"/>
      <c r="F12025" s="210">
        <f t="shared" si="3603"/>
        <v>0</v>
      </c>
      <c r="G12025" s="268">
        <f t="shared" si="3605"/>
        <v>0</v>
      </c>
    </row>
    <row r="12026" spans="1:7" ht="24" customHeight="1" x14ac:dyDescent="0.2">
      <c r="A12026" s="269"/>
      <c r="D12026" s="88"/>
      <c r="E12026" s="89"/>
      <c r="F12026" s="255" t="s">
        <v>30</v>
      </c>
      <c r="G12026" s="270">
        <f>SUBTOTAL(9,G12012:G12025)</f>
        <v>0</v>
      </c>
    </row>
    <row r="12027" spans="1:7" ht="24" customHeight="1" x14ac:dyDescent="0.2">
      <c r="A12027" s="269"/>
      <c r="C12027" s="98" t="s">
        <v>604</v>
      </c>
      <c r="D12027" s="88"/>
      <c r="E12027" s="89"/>
      <c r="G12027" s="271"/>
    </row>
    <row r="12028" spans="1:7" s="212" customFormat="1" ht="24" customHeight="1" x14ac:dyDescent="0.2">
      <c r="A12028" s="207" t="str">
        <f t="shared" ref="A12028:A12035" si="3606">IFERROR(VLOOKUP(C12028,Tabla_Insumos,4,FALSE),"")</f>
        <v/>
      </c>
      <c r="B12028" s="205">
        <f t="shared" ref="B12028:B12035" si="3607">IFERROR(VLOOKUP(A12028,Tabla_Indices,5,FALSE),"")</f>
        <v>0</v>
      </c>
      <c r="C12028" s="206"/>
      <c r="D12028" s="207" t="str">
        <f t="shared" ref="D12028:D12035" si="3608">IFERROR(VLOOKUP(C12028,Tabla_Insumos,2,FALSE),"")</f>
        <v/>
      </c>
      <c r="E12028" s="208"/>
      <c r="F12028" s="211">
        <f t="shared" ref="F12028:F12035" si="3609">IFERROR(VLOOKUP(C12028,Tabla_Insumos,3,FALSE),0)</f>
        <v>0</v>
      </c>
      <c r="G12028" s="268">
        <f>ROUND(E12028*F12028,2)</f>
        <v>0</v>
      </c>
    </row>
    <row r="12029" spans="1:7" s="212" customFormat="1" ht="24" customHeight="1" x14ac:dyDescent="0.2">
      <c r="A12029" s="207" t="str">
        <f t="shared" si="3606"/>
        <v/>
      </c>
      <c r="B12029" s="205">
        <f t="shared" si="3607"/>
        <v>0</v>
      </c>
      <c r="C12029" s="206"/>
      <c r="D12029" s="207" t="str">
        <f t="shared" si="3608"/>
        <v/>
      </c>
      <c r="E12029" s="208"/>
      <c r="F12029" s="211">
        <f t="shared" si="3609"/>
        <v>0</v>
      </c>
      <c r="G12029" s="268">
        <f>ROUND(E12029*F12029,2)</f>
        <v>0</v>
      </c>
    </row>
    <row r="12030" spans="1:7" s="212" customFormat="1" ht="24" customHeight="1" x14ac:dyDescent="0.2">
      <c r="A12030" s="207" t="str">
        <f t="shared" si="3606"/>
        <v/>
      </c>
      <c r="B12030" s="205">
        <f t="shared" si="3607"/>
        <v>0</v>
      </c>
      <c r="C12030" s="206"/>
      <c r="D12030" s="207" t="str">
        <f t="shared" si="3608"/>
        <v/>
      </c>
      <c r="E12030" s="208"/>
      <c r="F12030" s="211">
        <f t="shared" si="3609"/>
        <v>0</v>
      </c>
      <c r="G12030" s="268">
        <f t="shared" ref="G12030:G12035" si="3610">ROUND(E12030*F12030,2)</f>
        <v>0</v>
      </c>
    </row>
    <row r="12031" spans="1:7" s="212" customFormat="1" ht="24" customHeight="1" x14ac:dyDescent="0.2">
      <c r="A12031" s="207" t="str">
        <f t="shared" si="3606"/>
        <v/>
      </c>
      <c r="B12031" s="205">
        <f t="shared" si="3607"/>
        <v>0</v>
      </c>
      <c r="C12031" s="206"/>
      <c r="D12031" s="207" t="str">
        <f t="shared" si="3608"/>
        <v/>
      </c>
      <c r="E12031" s="208"/>
      <c r="F12031" s="211">
        <f t="shared" si="3609"/>
        <v>0</v>
      </c>
      <c r="G12031" s="268">
        <f t="shared" si="3610"/>
        <v>0</v>
      </c>
    </row>
    <row r="12032" spans="1:7" s="212" customFormat="1" ht="24" customHeight="1" x14ac:dyDescent="0.2">
      <c r="A12032" s="207" t="str">
        <f t="shared" si="3606"/>
        <v/>
      </c>
      <c r="B12032" s="205">
        <f t="shared" si="3607"/>
        <v>0</v>
      </c>
      <c r="C12032" s="206"/>
      <c r="D12032" s="207" t="str">
        <f t="shared" si="3608"/>
        <v/>
      </c>
      <c r="E12032" s="208"/>
      <c r="F12032" s="209">
        <f t="shared" si="3609"/>
        <v>0</v>
      </c>
      <c r="G12032" s="268">
        <f t="shared" si="3610"/>
        <v>0</v>
      </c>
    </row>
    <row r="12033" spans="1:7" s="212" customFormat="1" ht="24" customHeight="1" x14ac:dyDescent="0.2">
      <c r="A12033" s="207" t="str">
        <f t="shared" si="3606"/>
        <v/>
      </c>
      <c r="B12033" s="205">
        <f t="shared" si="3607"/>
        <v>0</v>
      </c>
      <c r="C12033" s="206"/>
      <c r="D12033" s="207" t="str">
        <f t="shared" si="3608"/>
        <v/>
      </c>
      <c r="E12033" s="208"/>
      <c r="F12033" s="209">
        <f t="shared" si="3609"/>
        <v>0</v>
      </c>
      <c r="G12033" s="268">
        <f t="shared" si="3610"/>
        <v>0</v>
      </c>
    </row>
    <row r="12034" spans="1:7" s="212" customFormat="1" ht="24" customHeight="1" x14ac:dyDescent="0.2">
      <c r="A12034" s="207" t="str">
        <f t="shared" si="3606"/>
        <v/>
      </c>
      <c r="B12034" s="205">
        <f t="shared" si="3607"/>
        <v>0</v>
      </c>
      <c r="C12034" s="206"/>
      <c r="D12034" s="207" t="str">
        <f t="shared" si="3608"/>
        <v/>
      </c>
      <c r="E12034" s="208"/>
      <c r="F12034" s="209">
        <f t="shared" si="3609"/>
        <v>0</v>
      </c>
      <c r="G12034" s="268">
        <f t="shared" si="3610"/>
        <v>0</v>
      </c>
    </row>
    <row r="12035" spans="1:7" s="212" customFormat="1" ht="24" customHeight="1" x14ac:dyDescent="0.2">
      <c r="A12035" s="207" t="str">
        <f t="shared" si="3606"/>
        <v/>
      </c>
      <c r="B12035" s="205">
        <f t="shared" si="3607"/>
        <v>0</v>
      </c>
      <c r="C12035" s="206"/>
      <c r="D12035" s="207" t="str">
        <f t="shared" si="3608"/>
        <v/>
      </c>
      <c r="E12035" s="208"/>
      <c r="F12035" s="209">
        <f t="shared" si="3609"/>
        <v>0</v>
      </c>
      <c r="G12035" s="268">
        <f t="shared" si="3610"/>
        <v>0</v>
      </c>
    </row>
    <row r="12036" spans="1:7" ht="24" customHeight="1" x14ac:dyDescent="0.2">
      <c r="A12036" s="269"/>
      <c r="D12036" s="88"/>
      <c r="E12036" s="89"/>
      <c r="F12036" s="255" t="s">
        <v>31</v>
      </c>
      <c r="G12036" s="270">
        <f>SUBTOTAL(9,G12028:G12035)</f>
        <v>0</v>
      </c>
    </row>
    <row r="12037" spans="1:7" ht="24" customHeight="1" x14ac:dyDescent="0.2">
      <c r="A12037" s="269"/>
      <c r="C12037" s="98" t="s">
        <v>605</v>
      </c>
      <c r="D12037" s="88"/>
      <c r="E12037" s="89"/>
      <c r="G12037" s="271"/>
    </row>
    <row r="12038" spans="1:7" s="212" customFormat="1" ht="24" customHeight="1" x14ac:dyDescent="0.2">
      <c r="A12038" s="207" t="str">
        <f t="shared" ref="A12038:A12046" si="3611">IFERROR(VLOOKUP(C12038,Tabla_Insumos,4,FALSE),"")</f>
        <v/>
      </c>
      <c r="B12038" s="205" t="str">
        <f t="shared" ref="B12038:B12046" si="3612">IFERROR(VLOOKUP(C12038,Tabla_Insumos,5,FALSE),"")</f>
        <v/>
      </c>
      <c r="C12038" s="206"/>
      <c r="D12038" s="207" t="str">
        <f t="shared" ref="D12038:D12046" si="3613">IFERROR(VLOOKUP(C12038,Tabla_Insumos,2,FALSE),"")</f>
        <v/>
      </c>
      <c r="E12038" s="208"/>
      <c r="F12038" s="209">
        <f t="shared" ref="F12038:F12046" si="3614">IFERROR(VLOOKUP(C12038,Tabla_Insumos,3,FALSE),0)</f>
        <v>0</v>
      </c>
      <c r="G12038" s="268">
        <f t="shared" ref="G12038:G12046" si="3615">ROUND(E12038*F12038,2)</f>
        <v>0</v>
      </c>
    </row>
    <row r="12039" spans="1:7" s="212" customFormat="1" ht="24" customHeight="1" x14ac:dyDescent="0.2">
      <c r="A12039" s="207" t="str">
        <f t="shared" si="3611"/>
        <v/>
      </c>
      <c r="B12039" s="205" t="str">
        <f t="shared" si="3612"/>
        <v/>
      </c>
      <c r="C12039" s="206"/>
      <c r="D12039" s="207" t="str">
        <f t="shared" si="3613"/>
        <v/>
      </c>
      <c r="E12039" s="208"/>
      <c r="F12039" s="209">
        <f t="shared" si="3614"/>
        <v>0</v>
      </c>
      <c r="G12039" s="268">
        <f t="shared" si="3615"/>
        <v>0</v>
      </c>
    </row>
    <row r="12040" spans="1:7" s="212" customFormat="1" ht="24" customHeight="1" x14ac:dyDescent="0.2">
      <c r="A12040" s="207" t="str">
        <f t="shared" si="3611"/>
        <v/>
      </c>
      <c r="B12040" s="205" t="str">
        <f t="shared" si="3612"/>
        <v/>
      </c>
      <c r="C12040" s="206"/>
      <c r="D12040" s="207" t="str">
        <f t="shared" si="3613"/>
        <v/>
      </c>
      <c r="E12040" s="208"/>
      <c r="F12040" s="209">
        <f t="shared" si="3614"/>
        <v>0</v>
      </c>
      <c r="G12040" s="268">
        <f t="shared" si="3615"/>
        <v>0</v>
      </c>
    </row>
    <row r="12041" spans="1:7" s="212" customFormat="1" ht="24" customHeight="1" x14ac:dyDescent="0.2">
      <c r="A12041" s="207" t="str">
        <f t="shared" si="3611"/>
        <v/>
      </c>
      <c r="B12041" s="205" t="str">
        <f t="shared" si="3612"/>
        <v/>
      </c>
      <c r="C12041" s="206"/>
      <c r="D12041" s="207" t="str">
        <f t="shared" si="3613"/>
        <v/>
      </c>
      <c r="E12041" s="208"/>
      <c r="F12041" s="209">
        <f t="shared" si="3614"/>
        <v>0</v>
      </c>
      <c r="G12041" s="268">
        <f t="shared" si="3615"/>
        <v>0</v>
      </c>
    </row>
    <row r="12042" spans="1:7" s="212" customFormat="1" ht="24" customHeight="1" x14ac:dyDescent="0.2">
      <c r="A12042" s="207" t="str">
        <f t="shared" si="3611"/>
        <v/>
      </c>
      <c r="B12042" s="205" t="str">
        <f t="shared" si="3612"/>
        <v/>
      </c>
      <c r="C12042" s="206"/>
      <c r="D12042" s="207" t="str">
        <f t="shared" si="3613"/>
        <v/>
      </c>
      <c r="E12042" s="208"/>
      <c r="F12042" s="209">
        <f t="shared" si="3614"/>
        <v>0</v>
      </c>
      <c r="G12042" s="268">
        <f t="shared" si="3615"/>
        <v>0</v>
      </c>
    </row>
    <row r="12043" spans="1:7" s="212" customFormat="1" ht="24" customHeight="1" x14ac:dyDescent="0.2">
      <c r="A12043" s="207" t="str">
        <f t="shared" si="3611"/>
        <v/>
      </c>
      <c r="B12043" s="205" t="str">
        <f t="shared" si="3612"/>
        <v/>
      </c>
      <c r="C12043" s="206"/>
      <c r="D12043" s="207" t="str">
        <f t="shared" si="3613"/>
        <v/>
      </c>
      <c r="E12043" s="208"/>
      <c r="F12043" s="209">
        <f t="shared" si="3614"/>
        <v>0</v>
      </c>
      <c r="G12043" s="268">
        <f t="shared" si="3615"/>
        <v>0</v>
      </c>
    </row>
    <row r="12044" spans="1:7" s="212" customFormat="1" ht="24" customHeight="1" x14ac:dyDescent="0.2">
      <c r="A12044" s="207" t="str">
        <f t="shared" si="3611"/>
        <v/>
      </c>
      <c r="B12044" s="205" t="str">
        <f t="shared" si="3612"/>
        <v/>
      </c>
      <c r="C12044" s="206"/>
      <c r="D12044" s="207" t="str">
        <f t="shared" si="3613"/>
        <v/>
      </c>
      <c r="E12044" s="208"/>
      <c r="F12044" s="209">
        <f t="shared" si="3614"/>
        <v>0</v>
      </c>
      <c r="G12044" s="268">
        <f t="shared" si="3615"/>
        <v>0</v>
      </c>
    </row>
    <row r="12045" spans="1:7" s="212" customFormat="1" ht="24" customHeight="1" x14ac:dyDescent="0.2">
      <c r="A12045" s="207" t="str">
        <f t="shared" si="3611"/>
        <v/>
      </c>
      <c r="B12045" s="205" t="str">
        <f t="shared" si="3612"/>
        <v/>
      </c>
      <c r="C12045" s="206"/>
      <c r="D12045" s="207" t="str">
        <f t="shared" si="3613"/>
        <v/>
      </c>
      <c r="E12045" s="208"/>
      <c r="F12045" s="209">
        <f t="shared" si="3614"/>
        <v>0</v>
      </c>
      <c r="G12045" s="268">
        <f t="shared" si="3615"/>
        <v>0</v>
      </c>
    </row>
    <row r="12046" spans="1:7" s="212" customFormat="1" ht="24" customHeight="1" x14ac:dyDescent="0.2">
      <c r="A12046" s="207" t="str">
        <f t="shared" si="3611"/>
        <v/>
      </c>
      <c r="B12046" s="205" t="str">
        <f t="shared" si="3612"/>
        <v/>
      </c>
      <c r="C12046" s="206"/>
      <c r="D12046" s="207" t="str">
        <f t="shared" si="3613"/>
        <v/>
      </c>
      <c r="E12046" s="208"/>
      <c r="F12046" s="209">
        <f t="shared" si="3614"/>
        <v>0</v>
      </c>
      <c r="G12046" s="268">
        <f t="shared" si="3615"/>
        <v>0</v>
      </c>
    </row>
    <row r="12047" spans="1:7" ht="24" customHeight="1" x14ac:dyDescent="0.2">
      <c r="A12047" s="272"/>
      <c r="B12047" s="88"/>
      <c r="D12047" s="88"/>
      <c r="E12047" s="89"/>
      <c r="F12047" s="255" t="s">
        <v>32</v>
      </c>
      <c r="G12047" s="270">
        <f>SUBTOTAL(9,G12038:G12046)</f>
        <v>0</v>
      </c>
    </row>
    <row r="12048" spans="1:7" ht="24" customHeight="1" x14ac:dyDescent="0.2">
      <c r="A12048" s="273"/>
      <c r="B12048" s="88"/>
      <c r="D12048" s="88"/>
      <c r="E12048" s="89"/>
      <c r="G12048" s="271"/>
    </row>
    <row r="12049" spans="1:123" ht="24" customHeight="1" x14ac:dyDescent="0.2">
      <c r="A12049" s="274" t="str">
        <f>B12007</f>
        <v>24.2.1</v>
      </c>
      <c r="B12049" s="275" t="str">
        <f>C12007</f>
        <v>Guardasillas</v>
      </c>
      <c r="C12049" s="95"/>
      <c r="D12049" s="95" t="s">
        <v>33</v>
      </c>
      <c r="E12049" s="96"/>
      <c r="F12049" s="277" t="s">
        <v>34</v>
      </c>
      <c r="G12049" s="276">
        <f>SUBTOTAL(9,G12012:G12048)</f>
        <v>0</v>
      </c>
    </row>
    <row r="12051" spans="1:123" ht="24" customHeight="1" x14ac:dyDescent="0.2">
      <c r="A12051" s="256" t="s">
        <v>36</v>
      </c>
      <c r="B12051" s="257"/>
      <c r="C12051" s="257"/>
      <c r="D12051" s="257"/>
      <c r="E12051" s="257"/>
      <c r="F12051" s="257"/>
      <c r="G12051" s="258"/>
    </row>
    <row r="12052" spans="1:123" ht="24" customHeight="1" x14ac:dyDescent="0.2">
      <c r="A12052" s="259" t="s">
        <v>601</v>
      </c>
      <c r="B12052" s="84" t="str">
        <f>Comitente</f>
        <v>SUBSECRETARIA DE ARQUITECTURA</v>
      </c>
      <c r="C12052" s="80"/>
      <c r="D12052" s="85"/>
      <c r="E12052" s="85"/>
      <c r="F12052" s="86"/>
      <c r="G12052" s="260"/>
    </row>
    <row r="12053" spans="1:123" ht="24" customHeight="1" x14ac:dyDescent="0.2">
      <c r="A12053" s="259" t="s">
        <v>602</v>
      </c>
      <c r="B12053" s="84">
        <f>Contratista</f>
        <v>0</v>
      </c>
      <c r="C12053" s="81"/>
      <c r="D12053" s="81"/>
      <c r="E12053" s="81"/>
      <c r="F12053" s="87"/>
      <c r="G12053" s="261"/>
    </row>
    <row r="12054" spans="1:123" ht="24" customHeight="1" x14ac:dyDescent="0.2">
      <c r="A12054" s="259" t="s">
        <v>23</v>
      </c>
      <c r="B12054" s="84" t="str">
        <f>Obra</f>
        <v>Creacion Primaria Bº Cruce de los Andes</v>
      </c>
      <c r="C12054" s="81"/>
      <c r="D12054" s="81"/>
      <c r="E12054" s="81"/>
      <c r="F12054" s="87" t="s">
        <v>37</v>
      </c>
      <c r="G12054" s="262">
        <f>Fecha_Base</f>
        <v>0</v>
      </c>
    </row>
    <row r="12055" spans="1:123" ht="24" customHeight="1" x14ac:dyDescent="0.2">
      <c r="A12055" s="263" t="s">
        <v>600</v>
      </c>
      <c r="B12055" s="82" t="str">
        <f>Ubicación</f>
        <v>Pocito</v>
      </c>
      <c r="C12055" s="82"/>
      <c r="D12055" s="88"/>
      <c r="E12055" s="89"/>
      <c r="G12055" s="264"/>
    </row>
    <row r="12056" spans="1:123" ht="24" customHeight="1" x14ac:dyDescent="0.2">
      <c r="A12056" s="263" t="s">
        <v>38</v>
      </c>
      <c r="B12056" s="91">
        <f>IFERROR(VALUE(LEFT(B12057,FIND(".",B12057)-1)),"")</f>
        <v>24</v>
      </c>
      <c r="C12056" s="83" t="str">
        <f>IFERROR(VLOOKUP(B12056,Tabla_CyP,2,FALSE),"")</f>
        <v xml:space="preserve"> VARIOS</v>
      </c>
      <c r="E12056" s="89"/>
      <c r="G12056" s="264"/>
    </row>
    <row r="12057" spans="1:123" ht="24" customHeight="1" x14ac:dyDescent="0.2">
      <c r="A12057" s="263" t="s">
        <v>24</v>
      </c>
      <c r="B12057" s="92" t="str">
        <f>IFERROR(VLOOKUP(COUNTIF($A$1:A12057,"ANALISIS DE PRECIOS"),Tabla_NumeroItem,2,FALSE),"")</f>
        <v>24.2.2</v>
      </c>
      <c r="C12057" s="83" t="str">
        <f>IFERROR(VLOOKUP(B12057,Tabla_CyP,2,FALSE),"")</f>
        <v>Provisiòn de canastos para residuos</v>
      </c>
      <c r="D12057" s="88"/>
      <c r="E12057" s="89"/>
      <c r="F12057" s="87" t="s">
        <v>25</v>
      </c>
      <c r="G12057" s="265" t="str">
        <f>IFERROR(VLOOKUP(B12057,Tabla_CyP,4,FALSE),"")</f>
        <v>Un</v>
      </c>
    </row>
    <row r="12058" spans="1:123" ht="24" customHeight="1" x14ac:dyDescent="0.2">
      <c r="A12058" s="263"/>
      <c r="B12058" s="82"/>
      <c r="D12058" s="88"/>
      <c r="E12058" s="89"/>
      <c r="G12058" s="264"/>
    </row>
    <row r="12059" spans="1:123" ht="24" customHeight="1" x14ac:dyDescent="0.2">
      <c r="A12059" s="450" t="s">
        <v>506</v>
      </c>
      <c r="B12059" s="451"/>
      <c r="C12059" s="448" t="s">
        <v>0</v>
      </c>
      <c r="D12059" s="448" t="s">
        <v>26</v>
      </c>
      <c r="E12059" s="446" t="s">
        <v>27</v>
      </c>
      <c r="F12059" s="444" t="s">
        <v>28</v>
      </c>
      <c r="G12059" s="444" t="s">
        <v>29</v>
      </c>
    </row>
    <row r="12060" spans="1:123" s="88" customFormat="1" ht="24" customHeight="1" x14ac:dyDescent="0.2">
      <c r="A12060" s="93" t="s">
        <v>507</v>
      </c>
      <c r="B12060" s="93" t="s">
        <v>508</v>
      </c>
      <c r="C12060" s="449"/>
      <c r="D12060" s="449"/>
      <c r="E12060" s="447"/>
      <c r="F12060" s="445"/>
      <c r="G12060" s="445"/>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66"/>
      <c r="B12061" s="94"/>
      <c r="C12061" s="132" t="s">
        <v>603</v>
      </c>
      <c r="D12061" s="95"/>
      <c r="E12061" s="96"/>
      <c r="F12061" s="97"/>
      <c r="G12061" s="267"/>
    </row>
    <row r="12062" spans="1:123" s="212" customFormat="1" ht="24" customHeight="1" x14ac:dyDescent="0.2">
      <c r="A12062" s="207" t="str">
        <f t="shared" ref="A12062:A12075" si="3616">IFERROR(VLOOKUP(C12062,Tabla_Insumos,4,FALSE),"")</f>
        <v/>
      </c>
      <c r="B12062" s="205" t="str">
        <f>IFERROR(VLOOKUP(C12062,Tabla_Insumos,5,FALSE),"")</f>
        <v/>
      </c>
      <c r="C12062" s="206"/>
      <c r="D12062" s="207" t="str">
        <f t="shared" ref="D12062:D12075" si="3617">IFERROR(VLOOKUP(C12062,Tabla_Insumos,2,FALSE),"")</f>
        <v/>
      </c>
      <c r="E12062" s="208"/>
      <c r="F12062" s="209">
        <f t="shared" ref="F12062:F12075" si="3618">IFERROR(VLOOKUP(C12062,Tabla_Insumos,3,FALSE),0)</f>
        <v>0</v>
      </c>
      <c r="G12062" s="268">
        <f>ROUND(E12062*F12062,2)</f>
        <v>0</v>
      </c>
    </row>
    <row r="12063" spans="1:123" s="212" customFormat="1" ht="24" customHeight="1" x14ac:dyDescent="0.2">
      <c r="A12063" s="207" t="str">
        <f t="shared" si="3616"/>
        <v/>
      </c>
      <c r="B12063" s="205" t="str">
        <f t="shared" ref="B12063:B12075" si="3619">IFERROR(VLOOKUP(C12063,Tabla_Insumos,5,FALSE),"")</f>
        <v/>
      </c>
      <c r="C12063" s="206"/>
      <c r="D12063" s="207" t="str">
        <f t="shared" si="3617"/>
        <v/>
      </c>
      <c r="E12063" s="208"/>
      <c r="F12063" s="209">
        <f t="shared" si="3618"/>
        <v>0</v>
      </c>
      <c r="G12063" s="268">
        <f t="shared" ref="G12063:G12075" si="3620">ROUND(E12063*F12063,2)</f>
        <v>0</v>
      </c>
    </row>
    <row r="12064" spans="1:123" s="212" customFormat="1" ht="24" customHeight="1" x14ac:dyDescent="0.2">
      <c r="A12064" s="207" t="str">
        <f t="shared" si="3616"/>
        <v/>
      </c>
      <c r="B12064" s="205" t="str">
        <f t="shared" si="3619"/>
        <v/>
      </c>
      <c r="C12064" s="206"/>
      <c r="D12064" s="207" t="str">
        <f t="shared" si="3617"/>
        <v/>
      </c>
      <c r="E12064" s="208"/>
      <c r="F12064" s="209">
        <f t="shared" si="3618"/>
        <v>0</v>
      </c>
      <c r="G12064" s="268">
        <f t="shared" si="3620"/>
        <v>0</v>
      </c>
    </row>
    <row r="12065" spans="1:7" s="212" customFormat="1" ht="24" customHeight="1" x14ac:dyDescent="0.2">
      <c r="A12065" s="207" t="str">
        <f t="shared" si="3616"/>
        <v/>
      </c>
      <c r="B12065" s="205" t="str">
        <f t="shared" si="3619"/>
        <v/>
      </c>
      <c r="C12065" s="206"/>
      <c r="D12065" s="207" t="str">
        <f t="shared" si="3617"/>
        <v/>
      </c>
      <c r="E12065" s="208"/>
      <c r="F12065" s="209">
        <f t="shared" si="3618"/>
        <v>0</v>
      </c>
      <c r="G12065" s="268">
        <f t="shared" si="3620"/>
        <v>0</v>
      </c>
    </row>
    <row r="12066" spans="1:7" s="212" customFormat="1" ht="24" customHeight="1" x14ac:dyDescent="0.2">
      <c r="A12066" s="207" t="str">
        <f t="shared" si="3616"/>
        <v/>
      </c>
      <c r="B12066" s="205" t="str">
        <f t="shared" si="3619"/>
        <v/>
      </c>
      <c r="C12066" s="206"/>
      <c r="D12066" s="207" t="str">
        <f t="shared" si="3617"/>
        <v/>
      </c>
      <c r="E12066" s="208"/>
      <c r="F12066" s="209">
        <f t="shared" si="3618"/>
        <v>0</v>
      </c>
      <c r="G12066" s="268">
        <f t="shared" si="3620"/>
        <v>0</v>
      </c>
    </row>
    <row r="12067" spans="1:7" s="212" customFormat="1" ht="24" customHeight="1" x14ac:dyDescent="0.2">
      <c r="A12067" s="207" t="str">
        <f t="shared" si="3616"/>
        <v/>
      </c>
      <c r="B12067" s="205" t="str">
        <f t="shared" si="3619"/>
        <v/>
      </c>
      <c r="C12067" s="206"/>
      <c r="D12067" s="207" t="str">
        <f t="shared" si="3617"/>
        <v/>
      </c>
      <c r="E12067" s="208"/>
      <c r="F12067" s="209">
        <f t="shared" si="3618"/>
        <v>0</v>
      </c>
      <c r="G12067" s="268">
        <f t="shared" si="3620"/>
        <v>0</v>
      </c>
    </row>
    <row r="12068" spans="1:7" s="212" customFormat="1" ht="24" customHeight="1" x14ac:dyDescent="0.2">
      <c r="A12068" s="207" t="str">
        <f t="shared" si="3616"/>
        <v/>
      </c>
      <c r="B12068" s="205" t="str">
        <f t="shared" si="3619"/>
        <v/>
      </c>
      <c r="C12068" s="206"/>
      <c r="D12068" s="207" t="str">
        <f t="shared" si="3617"/>
        <v/>
      </c>
      <c r="E12068" s="208"/>
      <c r="F12068" s="209">
        <f t="shared" si="3618"/>
        <v>0</v>
      </c>
      <c r="G12068" s="268">
        <f t="shared" si="3620"/>
        <v>0</v>
      </c>
    </row>
    <row r="12069" spans="1:7" s="212" customFormat="1" ht="24" customHeight="1" x14ac:dyDescent="0.2">
      <c r="A12069" s="207" t="str">
        <f t="shared" si="3616"/>
        <v/>
      </c>
      <c r="B12069" s="205" t="str">
        <f t="shared" si="3619"/>
        <v/>
      </c>
      <c r="C12069" s="206"/>
      <c r="D12069" s="207" t="str">
        <f t="shared" si="3617"/>
        <v/>
      </c>
      <c r="E12069" s="208"/>
      <c r="F12069" s="209">
        <f t="shared" si="3618"/>
        <v>0</v>
      </c>
      <c r="G12069" s="268">
        <f t="shared" si="3620"/>
        <v>0</v>
      </c>
    </row>
    <row r="12070" spans="1:7" s="212" customFormat="1" ht="24" customHeight="1" x14ac:dyDescent="0.2">
      <c r="A12070" s="207" t="str">
        <f t="shared" si="3616"/>
        <v/>
      </c>
      <c r="B12070" s="205" t="str">
        <f t="shared" si="3619"/>
        <v/>
      </c>
      <c r="C12070" s="206"/>
      <c r="D12070" s="207" t="str">
        <f t="shared" si="3617"/>
        <v/>
      </c>
      <c r="E12070" s="208"/>
      <c r="F12070" s="209">
        <f t="shared" si="3618"/>
        <v>0</v>
      </c>
      <c r="G12070" s="268">
        <f t="shared" si="3620"/>
        <v>0</v>
      </c>
    </row>
    <row r="12071" spans="1:7" s="212" customFormat="1" ht="24" customHeight="1" x14ac:dyDescent="0.2">
      <c r="A12071" s="207" t="str">
        <f t="shared" si="3616"/>
        <v/>
      </c>
      <c r="B12071" s="205" t="str">
        <f t="shared" si="3619"/>
        <v/>
      </c>
      <c r="C12071" s="206"/>
      <c r="D12071" s="207" t="str">
        <f t="shared" si="3617"/>
        <v/>
      </c>
      <c r="E12071" s="208"/>
      <c r="F12071" s="209">
        <f t="shared" si="3618"/>
        <v>0</v>
      </c>
      <c r="G12071" s="268">
        <f t="shared" si="3620"/>
        <v>0</v>
      </c>
    </row>
    <row r="12072" spans="1:7" s="212" customFormat="1" ht="24" customHeight="1" x14ac:dyDescent="0.2">
      <c r="A12072" s="207" t="str">
        <f t="shared" si="3616"/>
        <v/>
      </c>
      <c r="B12072" s="205" t="str">
        <f t="shared" si="3619"/>
        <v/>
      </c>
      <c r="C12072" s="206"/>
      <c r="D12072" s="207" t="str">
        <f t="shared" si="3617"/>
        <v/>
      </c>
      <c r="E12072" s="208"/>
      <c r="F12072" s="209">
        <f t="shared" si="3618"/>
        <v>0</v>
      </c>
      <c r="G12072" s="268">
        <f t="shared" si="3620"/>
        <v>0</v>
      </c>
    </row>
    <row r="12073" spans="1:7" s="212" customFormat="1" ht="24" customHeight="1" x14ac:dyDescent="0.2">
      <c r="A12073" s="207" t="str">
        <f t="shared" si="3616"/>
        <v/>
      </c>
      <c r="B12073" s="205" t="str">
        <f t="shared" si="3619"/>
        <v/>
      </c>
      <c r="C12073" s="206"/>
      <c r="D12073" s="207" t="str">
        <f t="shared" si="3617"/>
        <v/>
      </c>
      <c r="E12073" s="208"/>
      <c r="F12073" s="209">
        <f t="shared" si="3618"/>
        <v>0</v>
      </c>
      <c r="G12073" s="268">
        <f t="shared" si="3620"/>
        <v>0</v>
      </c>
    </row>
    <row r="12074" spans="1:7" s="212" customFormat="1" ht="24" customHeight="1" x14ac:dyDescent="0.2">
      <c r="A12074" s="207" t="str">
        <f t="shared" si="3616"/>
        <v/>
      </c>
      <c r="B12074" s="205" t="str">
        <f t="shared" si="3619"/>
        <v/>
      </c>
      <c r="C12074" s="206"/>
      <c r="D12074" s="207" t="str">
        <f t="shared" si="3617"/>
        <v/>
      </c>
      <c r="E12074" s="208"/>
      <c r="F12074" s="209">
        <f t="shared" si="3618"/>
        <v>0</v>
      </c>
      <c r="G12074" s="268">
        <f t="shared" si="3620"/>
        <v>0</v>
      </c>
    </row>
    <row r="12075" spans="1:7" s="212" customFormat="1" ht="24" customHeight="1" x14ac:dyDescent="0.2">
      <c r="A12075" s="207" t="str">
        <f t="shared" si="3616"/>
        <v/>
      </c>
      <c r="B12075" s="205" t="str">
        <f t="shared" si="3619"/>
        <v/>
      </c>
      <c r="C12075" s="206"/>
      <c r="D12075" s="207" t="str">
        <f t="shared" si="3617"/>
        <v/>
      </c>
      <c r="E12075" s="208"/>
      <c r="F12075" s="210">
        <f t="shared" si="3618"/>
        <v>0</v>
      </c>
      <c r="G12075" s="268">
        <f t="shared" si="3620"/>
        <v>0</v>
      </c>
    </row>
    <row r="12076" spans="1:7" ht="24" customHeight="1" x14ac:dyDescent="0.2">
      <c r="A12076" s="269"/>
      <c r="D12076" s="88"/>
      <c r="E12076" s="89"/>
      <c r="F12076" s="255" t="s">
        <v>30</v>
      </c>
      <c r="G12076" s="270">
        <f>SUBTOTAL(9,G12062:G12075)</f>
        <v>0</v>
      </c>
    </row>
    <row r="12077" spans="1:7" ht="24" customHeight="1" x14ac:dyDescent="0.2">
      <c r="A12077" s="269"/>
      <c r="C12077" s="98" t="s">
        <v>604</v>
      </c>
      <c r="D12077" s="88"/>
      <c r="E12077" s="89"/>
      <c r="G12077" s="271"/>
    </row>
    <row r="12078" spans="1:7" s="212" customFormat="1" ht="24" customHeight="1" x14ac:dyDescent="0.2">
      <c r="A12078" s="207" t="str">
        <f t="shared" ref="A12078:A12085" si="3621">IFERROR(VLOOKUP(C12078,Tabla_Insumos,4,FALSE),"")</f>
        <v/>
      </c>
      <c r="B12078" s="205">
        <f t="shared" ref="B12078:B12085" si="3622">IFERROR(VLOOKUP(A12078,Tabla_Indices,5,FALSE),"")</f>
        <v>0</v>
      </c>
      <c r="C12078" s="206"/>
      <c r="D12078" s="207" t="str">
        <f t="shared" ref="D12078:D12085" si="3623">IFERROR(VLOOKUP(C12078,Tabla_Insumos,2,FALSE),"")</f>
        <v/>
      </c>
      <c r="E12078" s="208"/>
      <c r="F12078" s="211">
        <f t="shared" ref="F12078:F12085" si="3624">IFERROR(VLOOKUP(C12078,Tabla_Insumos,3,FALSE),0)</f>
        <v>0</v>
      </c>
      <c r="G12078" s="268">
        <f>ROUND(E12078*F12078,2)</f>
        <v>0</v>
      </c>
    </row>
    <row r="12079" spans="1:7" s="212" customFormat="1" ht="24" customHeight="1" x14ac:dyDescent="0.2">
      <c r="A12079" s="207" t="str">
        <f t="shared" si="3621"/>
        <v/>
      </c>
      <c r="B12079" s="205">
        <f t="shared" si="3622"/>
        <v>0</v>
      </c>
      <c r="C12079" s="206"/>
      <c r="D12079" s="207" t="str">
        <f t="shared" si="3623"/>
        <v/>
      </c>
      <c r="E12079" s="208"/>
      <c r="F12079" s="211">
        <f t="shared" si="3624"/>
        <v>0</v>
      </c>
      <c r="G12079" s="268">
        <f>ROUND(E12079*F12079,2)</f>
        <v>0</v>
      </c>
    </row>
    <row r="12080" spans="1:7" s="212" customFormat="1" ht="24" customHeight="1" x14ac:dyDescent="0.2">
      <c r="A12080" s="207" t="str">
        <f t="shared" si="3621"/>
        <v/>
      </c>
      <c r="B12080" s="205">
        <f t="shared" si="3622"/>
        <v>0</v>
      </c>
      <c r="C12080" s="206"/>
      <c r="D12080" s="207" t="str">
        <f t="shared" si="3623"/>
        <v/>
      </c>
      <c r="E12080" s="208"/>
      <c r="F12080" s="211">
        <f t="shared" si="3624"/>
        <v>0</v>
      </c>
      <c r="G12080" s="268">
        <f t="shared" ref="G12080:G12085" si="3625">ROUND(E12080*F12080,2)</f>
        <v>0</v>
      </c>
    </row>
    <row r="12081" spans="1:7" s="212" customFormat="1" ht="24" customHeight="1" x14ac:dyDescent="0.2">
      <c r="A12081" s="207" t="str">
        <f t="shared" si="3621"/>
        <v/>
      </c>
      <c r="B12081" s="205">
        <f t="shared" si="3622"/>
        <v>0</v>
      </c>
      <c r="C12081" s="206"/>
      <c r="D12081" s="207" t="str">
        <f t="shared" si="3623"/>
        <v/>
      </c>
      <c r="E12081" s="208"/>
      <c r="F12081" s="211">
        <f t="shared" si="3624"/>
        <v>0</v>
      </c>
      <c r="G12081" s="268">
        <f t="shared" si="3625"/>
        <v>0</v>
      </c>
    </row>
    <row r="12082" spans="1:7" s="212" customFormat="1" ht="24" customHeight="1" x14ac:dyDescent="0.2">
      <c r="A12082" s="207" t="str">
        <f t="shared" si="3621"/>
        <v/>
      </c>
      <c r="B12082" s="205">
        <f t="shared" si="3622"/>
        <v>0</v>
      </c>
      <c r="C12082" s="206"/>
      <c r="D12082" s="207" t="str">
        <f t="shared" si="3623"/>
        <v/>
      </c>
      <c r="E12082" s="208"/>
      <c r="F12082" s="209">
        <f t="shared" si="3624"/>
        <v>0</v>
      </c>
      <c r="G12082" s="268">
        <f t="shared" si="3625"/>
        <v>0</v>
      </c>
    </row>
    <row r="12083" spans="1:7" s="212" customFormat="1" ht="24" customHeight="1" x14ac:dyDescent="0.2">
      <c r="A12083" s="207" t="str">
        <f t="shared" si="3621"/>
        <v/>
      </c>
      <c r="B12083" s="205">
        <f t="shared" si="3622"/>
        <v>0</v>
      </c>
      <c r="C12083" s="206"/>
      <c r="D12083" s="207" t="str">
        <f t="shared" si="3623"/>
        <v/>
      </c>
      <c r="E12083" s="208"/>
      <c r="F12083" s="209">
        <f t="shared" si="3624"/>
        <v>0</v>
      </c>
      <c r="G12083" s="268">
        <f t="shared" si="3625"/>
        <v>0</v>
      </c>
    </row>
    <row r="12084" spans="1:7" s="212" customFormat="1" ht="24" customHeight="1" x14ac:dyDescent="0.2">
      <c r="A12084" s="207" t="str">
        <f t="shared" si="3621"/>
        <v/>
      </c>
      <c r="B12084" s="205">
        <f t="shared" si="3622"/>
        <v>0</v>
      </c>
      <c r="C12084" s="206"/>
      <c r="D12084" s="207" t="str">
        <f t="shared" si="3623"/>
        <v/>
      </c>
      <c r="E12084" s="208"/>
      <c r="F12084" s="209">
        <f t="shared" si="3624"/>
        <v>0</v>
      </c>
      <c r="G12084" s="268">
        <f t="shared" si="3625"/>
        <v>0</v>
      </c>
    </row>
    <row r="12085" spans="1:7" s="212" customFormat="1" ht="24" customHeight="1" x14ac:dyDescent="0.2">
      <c r="A12085" s="207" t="str">
        <f t="shared" si="3621"/>
        <v/>
      </c>
      <c r="B12085" s="205">
        <f t="shared" si="3622"/>
        <v>0</v>
      </c>
      <c r="C12085" s="206"/>
      <c r="D12085" s="207" t="str">
        <f t="shared" si="3623"/>
        <v/>
      </c>
      <c r="E12085" s="208"/>
      <c r="F12085" s="209">
        <f t="shared" si="3624"/>
        <v>0</v>
      </c>
      <c r="G12085" s="268">
        <f t="shared" si="3625"/>
        <v>0</v>
      </c>
    </row>
    <row r="12086" spans="1:7" ht="24" customHeight="1" x14ac:dyDescent="0.2">
      <c r="A12086" s="269"/>
      <c r="D12086" s="88"/>
      <c r="E12086" s="89"/>
      <c r="F12086" s="255" t="s">
        <v>31</v>
      </c>
      <c r="G12086" s="270">
        <f>SUBTOTAL(9,G12078:G12085)</f>
        <v>0</v>
      </c>
    </row>
    <row r="12087" spans="1:7" ht="24" customHeight="1" x14ac:dyDescent="0.2">
      <c r="A12087" s="269"/>
      <c r="C12087" s="98" t="s">
        <v>605</v>
      </c>
      <c r="D12087" s="88"/>
      <c r="E12087" s="89"/>
      <c r="G12087" s="271"/>
    </row>
    <row r="12088" spans="1:7" s="212" customFormat="1" ht="24" customHeight="1" x14ac:dyDescent="0.2">
      <c r="A12088" s="207" t="str">
        <f t="shared" ref="A12088:A12096" si="3626">IFERROR(VLOOKUP(C12088,Tabla_Insumos,4,FALSE),"")</f>
        <v/>
      </c>
      <c r="B12088" s="205" t="str">
        <f t="shared" ref="B12088:B12096" si="3627">IFERROR(VLOOKUP(C12088,Tabla_Insumos,5,FALSE),"")</f>
        <v/>
      </c>
      <c r="C12088" s="206"/>
      <c r="D12088" s="207" t="str">
        <f t="shared" ref="D12088:D12096" si="3628">IFERROR(VLOOKUP(C12088,Tabla_Insumos,2,FALSE),"")</f>
        <v/>
      </c>
      <c r="E12088" s="208"/>
      <c r="F12088" s="209">
        <f t="shared" ref="F12088:F12096" si="3629">IFERROR(VLOOKUP(C12088,Tabla_Insumos,3,FALSE),0)</f>
        <v>0</v>
      </c>
      <c r="G12088" s="268">
        <f t="shared" ref="G12088:G12096" si="3630">ROUND(E12088*F12088,2)</f>
        <v>0</v>
      </c>
    </row>
    <row r="12089" spans="1:7" s="212" customFormat="1" ht="24" customHeight="1" x14ac:dyDescent="0.2">
      <c r="A12089" s="207" t="str">
        <f t="shared" si="3626"/>
        <v/>
      </c>
      <c r="B12089" s="205" t="str">
        <f t="shared" si="3627"/>
        <v/>
      </c>
      <c r="C12089" s="206"/>
      <c r="D12089" s="207" t="str">
        <f t="shared" si="3628"/>
        <v/>
      </c>
      <c r="E12089" s="208"/>
      <c r="F12089" s="209">
        <f t="shared" si="3629"/>
        <v>0</v>
      </c>
      <c r="G12089" s="268">
        <f t="shared" si="3630"/>
        <v>0</v>
      </c>
    </row>
    <row r="12090" spans="1:7" s="212" customFormat="1" ht="24" customHeight="1" x14ac:dyDescent="0.2">
      <c r="A12090" s="207" t="str">
        <f t="shared" si="3626"/>
        <v/>
      </c>
      <c r="B12090" s="205" t="str">
        <f t="shared" si="3627"/>
        <v/>
      </c>
      <c r="C12090" s="206"/>
      <c r="D12090" s="207" t="str">
        <f t="shared" si="3628"/>
        <v/>
      </c>
      <c r="E12090" s="208"/>
      <c r="F12090" s="209">
        <f t="shared" si="3629"/>
        <v>0</v>
      </c>
      <c r="G12090" s="268">
        <f t="shared" si="3630"/>
        <v>0</v>
      </c>
    </row>
    <row r="12091" spans="1:7" s="212" customFormat="1" ht="24" customHeight="1" x14ac:dyDescent="0.2">
      <c r="A12091" s="207" t="str">
        <f t="shared" si="3626"/>
        <v/>
      </c>
      <c r="B12091" s="205" t="str">
        <f t="shared" si="3627"/>
        <v/>
      </c>
      <c r="C12091" s="206"/>
      <c r="D12091" s="207" t="str">
        <f t="shared" si="3628"/>
        <v/>
      </c>
      <c r="E12091" s="208"/>
      <c r="F12091" s="209">
        <f t="shared" si="3629"/>
        <v>0</v>
      </c>
      <c r="G12091" s="268">
        <f t="shared" si="3630"/>
        <v>0</v>
      </c>
    </row>
    <row r="12092" spans="1:7" s="212" customFormat="1" ht="24" customHeight="1" x14ac:dyDescent="0.2">
      <c r="A12092" s="207" t="str">
        <f t="shared" si="3626"/>
        <v/>
      </c>
      <c r="B12092" s="205" t="str">
        <f t="shared" si="3627"/>
        <v/>
      </c>
      <c r="C12092" s="206"/>
      <c r="D12092" s="207" t="str">
        <f t="shared" si="3628"/>
        <v/>
      </c>
      <c r="E12092" s="208"/>
      <c r="F12092" s="209">
        <f t="shared" si="3629"/>
        <v>0</v>
      </c>
      <c r="G12092" s="268">
        <f t="shared" si="3630"/>
        <v>0</v>
      </c>
    </row>
    <row r="12093" spans="1:7" s="212" customFormat="1" ht="24" customHeight="1" x14ac:dyDescent="0.2">
      <c r="A12093" s="207" t="str">
        <f t="shared" si="3626"/>
        <v/>
      </c>
      <c r="B12093" s="205" t="str">
        <f t="shared" si="3627"/>
        <v/>
      </c>
      <c r="C12093" s="206"/>
      <c r="D12093" s="207" t="str">
        <f t="shared" si="3628"/>
        <v/>
      </c>
      <c r="E12093" s="208"/>
      <c r="F12093" s="209">
        <f t="shared" si="3629"/>
        <v>0</v>
      </c>
      <c r="G12093" s="268">
        <f t="shared" si="3630"/>
        <v>0</v>
      </c>
    </row>
    <row r="12094" spans="1:7" s="212" customFormat="1" ht="24" customHeight="1" x14ac:dyDescent="0.2">
      <c r="A12094" s="207" t="str">
        <f t="shared" si="3626"/>
        <v/>
      </c>
      <c r="B12094" s="205" t="str">
        <f t="shared" si="3627"/>
        <v/>
      </c>
      <c r="C12094" s="206"/>
      <c r="D12094" s="207" t="str">
        <f t="shared" si="3628"/>
        <v/>
      </c>
      <c r="E12094" s="208"/>
      <c r="F12094" s="209">
        <f t="shared" si="3629"/>
        <v>0</v>
      </c>
      <c r="G12094" s="268">
        <f t="shared" si="3630"/>
        <v>0</v>
      </c>
    </row>
    <row r="12095" spans="1:7" s="212" customFormat="1" ht="24" customHeight="1" x14ac:dyDescent="0.2">
      <c r="A12095" s="207" t="str">
        <f t="shared" si="3626"/>
        <v/>
      </c>
      <c r="B12095" s="205" t="str">
        <f t="shared" si="3627"/>
        <v/>
      </c>
      <c r="C12095" s="206"/>
      <c r="D12095" s="207" t="str">
        <f t="shared" si="3628"/>
        <v/>
      </c>
      <c r="E12095" s="208"/>
      <c r="F12095" s="209">
        <f t="shared" si="3629"/>
        <v>0</v>
      </c>
      <c r="G12095" s="268">
        <f t="shared" si="3630"/>
        <v>0</v>
      </c>
    </row>
    <row r="12096" spans="1:7" s="212" customFormat="1" ht="24" customHeight="1" x14ac:dyDescent="0.2">
      <c r="A12096" s="207" t="str">
        <f t="shared" si="3626"/>
        <v/>
      </c>
      <c r="B12096" s="205" t="str">
        <f t="shared" si="3627"/>
        <v/>
      </c>
      <c r="C12096" s="206"/>
      <c r="D12096" s="207" t="str">
        <f t="shared" si="3628"/>
        <v/>
      </c>
      <c r="E12096" s="208"/>
      <c r="F12096" s="209">
        <f t="shared" si="3629"/>
        <v>0</v>
      </c>
      <c r="G12096" s="268">
        <f t="shared" si="3630"/>
        <v>0</v>
      </c>
    </row>
    <row r="12097" spans="1:123" ht="24" customHeight="1" x14ac:dyDescent="0.2">
      <c r="A12097" s="272"/>
      <c r="B12097" s="88"/>
      <c r="D12097" s="88"/>
      <c r="E12097" s="89"/>
      <c r="F12097" s="255" t="s">
        <v>32</v>
      </c>
      <c r="G12097" s="270">
        <f>SUBTOTAL(9,G12088:G12096)</f>
        <v>0</v>
      </c>
    </row>
    <row r="12098" spans="1:123" ht="24" customHeight="1" x14ac:dyDescent="0.2">
      <c r="A12098" s="273"/>
      <c r="B12098" s="88"/>
      <c r="D12098" s="88"/>
      <c r="E12098" s="89"/>
      <c r="G12098" s="271"/>
    </row>
    <row r="12099" spans="1:123" ht="24" customHeight="1" x14ac:dyDescent="0.2">
      <c r="A12099" s="274" t="str">
        <f>B12057</f>
        <v>24.2.2</v>
      </c>
      <c r="B12099" s="275" t="str">
        <f>C12057</f>
        <v>Provisiòn de canastos para residuos</v>
      </c>
      <c r="C12099" s="95"/>
      <c r="D12099" s="95" t="s">
        <v>33</v>
      </c>
      <c r="E12099" s="96"/>
      <c r="F12099" s="277" t="s">
        <v>34</v>
      </c>
      <c r="G12099" s="276">
        <f>SUBTOTAL(9,G12062:G12098)</f>
        <v>0</v>
      </c>
    </row>
    <row r="12101" spans="1:123" ht="24" customHeight="1" x14ac:dyDescent="0.2">
      <c r="A12101" s="256" t="s">
        <v>36</v>
      </c>
      <c r="B12101" s="257"/>
      <c r="C12101" s="257"/>
      <c r="D12101" s="257"/>
      <c r="E12101" s="257"/>
      <c r="F12101" s="257"/>
      <c r="G12101" s="258"/>
    </row>
    <row r="12102" spans="1:123" ht="24" customHeight="1" x14ac:dyDescent="0.2">
      <c r="A12102" s="259" t="s">
        <v>601</v>
      </c>
      <c r="B12102" s="84" t="str">
        <f>Comitente</f>
        <v>SUBSECRETARIA DE ARQUITECTURA</v>
      </c>
      <c r="C12102" s="80"/>
      <c r="D12102" s="85"/>
      <c r="E12102" s="85"/>
      <c r="F12102" s="86"/>
      <c r="G12102" s="260"/>
    </row>
    <row r="12103" spans="1:123" ht="24" customHeight="1" x14ac:dyDescent="0.2">
      <c r="A12103" s="259" t="s">
        <v>602</v>
      </c>
      <c r="B12103" s="84">
        <f>Contratista</f>
        <v>0</v>
      </c>
      <c r="C12103" s="81"/>
      <c r="D12103" s="81"/>
      <c r="E12103" s="81"/>
      <c r="F12103" s="87"/>
      <c r="G12103" s="261"/>
    </row>
    <row r="12104" spans="1:123" ht="24" customHeight="1" x14ac:dyDescent="0.2">
      <c r="A12104" s="259" t="s">
        <v>23</v>
      </c>
      <c r="B12104" s="84" t="str">
        <f>Obra</f>
        <v>Creacion Primaria Bº Cruce de los Andes</v>
      </c>
      <c r="C12104" s="81"/>
      <c r="D12104" s="81"/>
      <c r="E12104" s="81"/>
      <c r="F12104" s="87" t="s">
        <v>37</v>
      </c>
      <c r="G12104" s="262">
        <f>Fecha_Base</f>
        <v>0</v>
      </c>
    </row>
    <row r="12105" spans="1:123" ht="24" customHeight="1" x14ac:dyDescent="0.2">
      <c r="A12105" s="263" t="s">
        <v>600</v>
      </c>
      <c r="B12105" s="82" t="str">
        <f>Ubicación</f>
        <v>Pocito</v>
      </c>
      <c r="C12105" s="82"/>
      <c r="D12105" s="88"/>
      <c r="E12105" s="89"/>
      <c r="G12105" s="264"/>
    </row>
    <row r="12106" spans="1:123" ht="24" customHeight="1" x14ac:dyDescent="0.2">
      <c r="A12106" s="263" t="s">
        <v>38</v>
      </c>
      <c r="B12106" s="91">
        <f>IFERROR(VALUE(LEFT(B12107,FIND(".",B12107)-1)),"")</f>
        <v>24</v>
      </c>
      <c r="C12106" s="83" t="str">
        <f>IFERROR(VLOOKUP(B12106,Tabla_CyP,2,FALSE),"")</f>
        <v xml:space="preserve"> VARIOS</v>
      </c>
      <c r="E12106" s="89"/>
      <c r="G12106" s="264"/>
    </row>
    <row r="12107" spans="1:123" ht="24" customHeight="1" x14ac:dyDescent="0.2">
      <c r="A12107" s="263" t="s">
        <v>24</v>
      </c>
      <c r="B12107" s="92" t="str">
        <f>IFERROR(VLOOKUP(COUNTIF($A$1:A12107,"ANALISIS DE PRECIOS"),Tabla_NumeroItem,2,FALSE),"")</f>
        <v>24.2.3.1</v>
      </c>
      <c r="C12107" s="83" t="str">
        <f>IFERROR(VLOOKUP(B12107,Tabla_CyP,2,FALSE),"")</f>
        <v>Tipo A</v>
      </c>
      <c r="D12107" s="88"/>
      <c r="E12107" s="89"/>
      <c r="F12107" s="87" t="s">
        <v>25</v>
      </c>
      <c r="G12107" s="265" t="str">
        <f>IFERROR(VLOOKUP(B12107,Tabla_CyP,4,FALSE),"")</f>
        <v>Un</v>
      </c>
    </row>
    <row r="12108" spans="1:123" ht="24" customHeight="1" x14ac:dyDescent="0.2">
      <c r="A12108" s="263"/>
      <c r="B12108" s="82"/>
      <c r="D12108" s="88"/>
      <c r="E12108" s="89"/>
      <c r="G12108" s="264"/>
    </row>
    <row r="12109" spans="1:123" ht="24" customHeight="1" x14ac:dyDescent="0.2">
      <c r="A12109" s="450" t="s">
        <v>506</v>
      </c>
      <c r="B12109" s="451"/>
      <c r="C12109" s="448" t="s">
        <v>0</v>
      </c>
      <c r="D12109" s="448" t="s">
        <v>26</v>
      </c>
      <c r="E12109" s="446" t="s">
        <v>27</v>
      </c>
      <c r="F12109" s="444" t="s">
        <v>28</v>
      </c>
      <c r="G12109" s="444" t="s">
        <v>29</v>
      </c>
    </row>
    <row r="12110" spans="1:123" s="88" customFormat="1" ht="24" customHeight="1" x14ac:dyDescent="0.2">
      <c r="A12110" s="93" t="s">
        <v>507</v>
      </c>
      <c r="B12110" s="93" t="s">
        <v>508</v>
      </c>
      <c r="C12110" s="449"/>
      <c r="D12110" s="449"/>
      <c r="E12110" s="447"/>
      <c r="F12110" s="445"/>
      <c r="G12110" s="445"/>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66"/>
      <c r="B12111" s="94"/>
      <c r="C12111" s="132" t="s">
        <v>603</v>
      </c>
      <c r="D12111" s="95"/>
      <c r="E12111" s="96"/>
      <c r="F12111" s="97"/>
      <c r="G12111" s="267"/>
    </row>
    <row r="12112" spans="1:123" s="212" customFormat="1" ht="24" customHeight="1" x14ac:dyDescent="0.2">
      <c r="A12112" s="207" t="str">
        <f t="shared" ref="A12112:A12125" si="3631">IFERROR(VLOOKUP(C12112,Tabla_Insumos,4,FALSE),"")</f>
        <v/>
      </c>
      <c r="B12112" s="205" t="str">
        <f>IFERROR(VLOOKUP(C12112,Tabla_Insumos,5,FALSE),"")</f>
        <v/>
      </c>
      <c r="C12112" s="206"/>
      <c r="D12112" s="207" t="str">
        <f t="shared" ref="D12112:D12125" si="3632">IFERROR(VLOOKUP(C12112,Tabla_Insumos,2,FALSE),"")</f>
        <v/>
      </c>
      <c r="E12112" s="208"/>
      <c r="F12112" s="209">
        <f t="shared" ref="F12112:F12125" si="3633">IFERROR(VLOOKUP(C12112,Tabla_Insumos,3,FALSE),0)</f>
        <v>0</v>
      </c>
      <c r="G12112" s="268">
        <f>ROUND(E12112*F12112,2)</f>
        <v>0</v>
      </c>
    </row>
    <row r="12113" spans="1:7" s="212" customFormat="1" ht="24" customHeight="1" x14ac:dyDescent="0.2">
      <c r="A12113" s="207" t="str">
        <f t="shared" si="3631"/>
        <v/>
      </c>
      <c r="B12113" s="205" t="str">
        <f t="shared" ref="B12113:B12125" si="3634">IFERROR(VLOOKUP(C12113,Tabla_Insumos,5,FALSE),"")</f>
        <v/>
      </c>
      <c r="C12113" s="206"/>
      <c r="D12113" s="207" t="str">
        <f t="shared" si="3632"/>
        <v/>
      </c>
      <c r="E12113" s="208"/>
      <c r="F12113" s="209">
        <f t="shared" si="3633"/>
        <v>0</v>
      </c>
      <c r="G12113" s="268">
        <f t="shared" ref="G12113:G12125" si="3635">ROUND(E12113*F12113,2)</f>
        <v>0</v>
      </c>
    </row>
    <row r="12114" spans="1:7" s="212" customFormat="1" ht="24" customHeight="1" x14ac:dyDescent="0.2">
      <c r="A12114" s="207" t="str">
        <f t="shared" si="3631"/>
        <v/>
      </c>
      <c r="B12114" s="205" t="str">
        <f t="shared" si="3634"/>
        <v/>
      </c>
      <c r="C12114" s="206"/>
      <c r="D12114" s="207" t="str">
        <f t="shared" si="3632"/>
        <v/>
      </c>
      <c r="E12114" s="208"/>
      <c r="F12114" s="209">
        <f t="shared" si="3633"/>
        <v>0</v>
      </c>
      <c r="G12114" s="268">
        <f t="shared" si="3635"/>
        <v>0</v>
      </c>
    </row>
    <row r="12115" spans="1:7" s="212" customFormat="1" ht="24" customHeight="1" x14ac:dyDescent="0.2">
      <c r="A12115" s="207" t="str">
        <f t="shared" si="3631"/>
        <v/>
      </c>
      <c r="B12115" s="205" t="str">
        <f t="shared" si="3634"/>
        <v/>
      </c>
      <c r="C12115" s="206"/>
      <c r="D12115" s="207" t="str">
        <f t="shared" si="3632"/>
        <v/>
      </c>
      <c r="E12115" s="208"/>
      <c r="F12115" s="209">
        <f t="shared" si="3633"/>
        <v>0</v>
      </c>
      <c r="G12115" s="268">
        <f t="shared" si="3635"/>
        <v>0</v>
      </c>
    </row>
    <row r="12116" spans="1:7" s="212" customFormat="1" ht="24" customHeight="1" x14ac:dyDescent="0.2">
      <c r="A12116" s="207" t="str">
        <f t="shared" si="3631"/>
        <v/>
      </c>
      <c r="B12116" s="205" t="str">
        <f t="shared" si="3634"/>
        <v/>
      </c>
      <c r="C12116" s="206"/>
      <c r="D12116" s="207" t="str">
        <f t="shared" si="3632"/>
        <v/>
      </c>
      <c r="E12116" s="208"/>
      <c r="F12116" s="209">
        <f t="shared" si="3633"/>
        <v>0</v>
      </c>
      <c r="G12116" s="268">
        <f t="shared" si="3635"/>
        <v>0</v>
      </c>
    </row>
    <row r="12117" spans="1:7" s="212" customFormat="1" ht="24" customHeight="1" x14ac:dyDescent="0.2">
      <c r="A12117" s="207" t="str">
        <f t="shared" si="3631"/>
        <v/>
      </c>
      <c r="B12117" s="205" t="str">
        <f t="shared" si="3634"/>
        <v/>
      </c>
      <c r="C12117" s="206"/>
      <c r="D12117" s="207" t="str">
        <f t="shared" si="3632"/>
        <v/>
      </c>
      <c r="E12117" s="208"/>
      <c r="F12117" s="209">
        <f t="shared" si="3633"/>
        <v>0</v>
      </c>
      <c r="G12117" s="268">
        <f t="shared" si="3635"/>
        <v>0</v>
      </c>
    </row>
    <row r="12118" spans="1:7" s="212" customFormat="1" ht="24" customHeight="1" x14ac:dyDescent="0.2">
      <c r="A12118" s="207" t="str">
        <f t="shared" si="3631"/>
        <v/>
      </c>
      <c r="B12118" s="205" t="str">
        <f t="shared" si="3634"/>
        <v/>
      </c>
      <c r="C12118" s="206"/>
      <c r="D12118" s="207" t="str">
        <f t="shared" si="3632"/>
        <v/>
      </c>
      <c r="E12118" s="208"/>
      <c r="F12118" s="209">
        <f t="shared" si="3633"/>
        <v>0</v>
      </c>
      <c r="G12118" s="268">
        <f t="shared" si="3635"/>
        <v>0</v>
      </c>
    </row>
    <row r="12119" spans="1:7" s="212" customFormat="1" ht="24" customHeight="1" x14ac:dyDescent="0.2">
      <c r="A12119" s="207" t="str">
        <f t="shared" si="3631"/>
        <v/>
      </c>
      <c r="B12119" s="205" t="str">
        <f t="shared" si="3634"/>
        <v/>
      </c>
      <c r="C12119" s="206"/>
      <c r="D12119" s="207" t="str">
        <f t="shared" si="3632"/>
        <v/>
      </c>
      <c r="E12119" s="208"/>
      <c r="F12119" s="209">
        <f t="shared" si="3633"/>
        <v>0</v>
      </c>
      <c r="G12119" s="268">
        <f t="shared" si="3635"/>
        <v>0</v>
      </c>
    </row>
    <row r="12120" spans="1:7" s="212" customFormat="1" ht="24" customHeight="1" x14ac:dyDescent="0.2">
      <c r="A12120" s="207" t="str">
        <f t="shared" si="3631"/>
        <v/>
      </c>
      <c r="B12120" s="205" t="str">
        <f t="shared" si="3634"/>
        <v/>
      </c>
      <c r="C12120" s="206"/>
      <c r="D12120" s="207" t="str">
        <f t="shared" si="3632"/>
        <v/>
      </c>
      <c r="E12120" s="208"/>
      <c r="F12120" s="209">
        <f t="shared" si="3633"/>
        <v>0</v>
      </c>
      <c r="G12120" s="268">
        <f t="shared" si="3635"/>
        <v>0</v>
      </c>
    </row>
    <row r="12121" spans="1:7" s="212" customFormat="1" ht="24" customHeight="1" x14ac:dyDescent="0.2">
      <c r="A12121" s="207" t="str">
        <f t="shared" si="3631"/>
        <v/>
      </c>
      <c r="B12121" s="205" t="str">
        <f t="shared" si="3634"/>
        <v/>
      </c>
      <c r="C12121" s="206"/>
      <c r="D12121" s="207" t="str">
        <f t="shared" si="3632"/>
        <v/>
      </c>
      <c r="E12121" s="208"/>
      <c r="F12121" s="209">
        <f t="shared" si="3633"/>
        <v>0</v>
      </c>
      <c r="G12121" s="268">
        <f t="shared" si="3635"/>
        <v>0</v>
      </c>
    </row>
    <row r="12122" spans="1:7" s="212" customFormat="1" ht="24" customHeight="1" x14ac:dyDescent="0.2">
      <c r="A12122" s="207" t="str">
        <f t="shared" si="3631"/>
        <v/>
      </c>
      <c r="B12122" s="205" t="str">
        <f t="shared" si="3634"/>
        <v/>
      </c>
      <c r="C12122" s="206"/>
      <c r="D12122" s="207" t="str">
        <f t="shared" si="3632"/>
        <v/>
      </c>
      <c r="E12122" s="208"/>
      <c r="F12122" s="209">
        <f t="shared" si="3633"/>
        <v>0</v>
      </c>
      <c r="G12122" s="268">
        <f t="shared" si="3635"/>
        <v>0</v>
      </c>
    </row>
    <row r="12123" spans="1:7" s="212" customFormat="1" ht="24" customHeight="1" x14ac:dyDescent="0.2">
      <c r="A12123" s="207" t="str">
        <f t="shared" si="3631"/>
        <v/>
      </c>
      <c r="B12123" s="205" t="str">
        <f t="shared" si="3634"/>
        <v/>
      </c>
      <c r="C12123" s="206"/>
      <c r="D12123" s="207" t="str">
        <f t="shared" si="3632"/>
        <v/>
      </c>
      <c r="E12123" s="208"/>
      <c r="F12123" s="209">
        <f t="shared" si="3633"/>
        <v>0</v>
      </c>
      <c r="G12123" s="268">
        <f t="shared" si="3635"/>
        <v>0</v>
      </c>
    </row>
    <row r="12124" spans="1:7" s="212" customFormat="1" ht="24" customHeight="1" x14ac:dyDescent="0.2">
      <c r="A12124" s="207" t="str">
        <f t="shared" si="3631"/>
        <v/>
      </c>
      <c r="B12124" s="205" t="str">
        <f t="shared" si="3634"/>
        <v/>
      </c>
      <c r="C12124" s="206"/>
      <c r="D12124" s="207" t="str">
        <f t="shared" si="3632"/>
        <v/>
      </c>
      <c r="E12124" s="208"/>
      <c r="F12124" s="209">
        <f t="shared" si="3633"/>
        <v>0</v>
      </c>
      <c r="G12124" s="268">
        <f t="shared" si="3635"/>
        <v>0</v>
      </c>
    </row>
    <row r="12125" spans="1:7" s="212" customFormat="1" ht="24" customHeight="1" x14ac:dyDescent="0.2">
      <c r="A12125" s="207" t="str">
        <f t="shared" si="3631"/>
        <v/>
      </c>
      <c r="B12125" s="205" t="str">
        <f t="shared" si="3634"/>
        <v/>
      </c>
      <c r="C12125" s="206"/>
      <c r="D12125" s="207" t="str">
        <f t="shared" si="3632"/>
        <v/>
      </c>
      <c r="E12125" s="208"/>
      <c r="F12125" s="210">
        <f t="shared" si="3633"/>
        <v>0</v>
      </c>
      <c r="G12125" s="268">
        <f t="shared" si="3635"/>
        <v>0</v>
      </c>
    </row>
    <row r="12126" spans="1:7" ht="24" customHeight="1" x14ac:dyDescent="0.2">
      <c r="A12126" s="269"/>
      <c r="D12126" s="88"/>
      <c r="E12126" s="89"/>
      <c r="F12126" s="255" t="s">
        <v>30</v>
      </c>
      <c r="G12126" s="270">
        <f>SUBTOTAL(9,G12112:G12125)</f>
        <v>0</v>
      </c>
    </row>
    <row r="12127" spans="1:7" ht="24" customHeight="1" x14ac:dyDescent="0.2">
      <c r="A12127" s="269"/>
      <c r="C12127" s="98" t="s">
        <v>604</v>
      </c>
      <c r="D12127" s="88"/>
      <c r="E12127" s="89"/>
      <c r="G12127" s="271"/>
    </row>
    <row r="12128" spans="1:7" s="212" customFormat="1" ht="24" customHeight="1" x14ac:dyDescent="0.2">
      <c r="A12128" s="207" t="str">
        <f t="shared" ref="A12128:A12135" si="3636">IFERROR(VLOOKUP(C12128,Tabla_Insumos,4,FALSE),"")</f>
        <v/>
      </c>
      <c r="B12128" s="205">
        <f t="shared" ref="B12128:B12135" si="3637">IFERROR(VLOOKUP(A12128,Tabla_Indices,5,FALSE),"")</f>
        <v>0</v>
      </c>
      <c r="C12128" s="206"/>
      <c r="D12128" s="207" t="str">
        <f t="shared" ref="D12128:D12135" si="3638">IFERROR(VLOOKUP(C12128,Tabla_Insumos,2,FALSE),"")</f>
        <v/>
      </c>
      <c r="E12128" s="208"/>
      <c r="F12128" s="211">
        <f t="shared" ref="F12128:F12135" si="3639">IFERROR(VLOOKUP(C12128,Tabla_Insumos,3,FALSE),0)</f>
        <v>0</v>
      </c>
      <c r="G12128" s="268">
        <f>ROUND(E12128*F12128,2)</f>
        <v>0</v>
      </c>
    </row>
    <row r="12129" spans="1:7" s="212" customFormat="1" ht="24" customHeight="1" x14ac:dyDescent="0.2">
      <c r="A12129" s="207" t="str">
        <f t="shared" si="3636"/>
        <v/>
      </c>
      <c r="B12129" s="205">
        <f t="shared" si="3637"/>
        <v>0</v>
      </c>
      <c r="C12129" s="206"/>
      <c r="D12129" s="207" t="str">
        <f t="shared" si="3638"/>
        <v/>
      </c>
      <c r="E12129" s="208"/>
      <c r="F12129" s="211">
        <f t="shared" si="3639"/>
        <v>0</v>
      </c>
      <c r="G12129" s="268">
        <f>ROUND(E12129*F12129,2)</f>
        <v>0</v>
      </c>
    </row>
    <row r="12130" spans="1:7" s="212" customFormat="1" ht="24" customHeight="1" x14ac:dyDescent="0.2">
      <c r="A12130" s="207" t="str">
        <f t="shared" si="3636"/>
        <v/>
      </c>
      <c r="B12130" s="205">
        <f t="shared" si="3637"/>
        <v>0</v>
      </c>
      <c r="C12130" s="206"/>
      <c r="D12130" s="207" t="str">
        <f t="shared" si="3638"/>
        <v/>
      </c>
      <c r="E12130" s="208"/>
      <c r="F12130" s="211">
        <f t="shared" si="3639"/>
        <v>0</v>
      </c>
      <c r="G12130" s="268">
        <f t="shared" ref="G12130:G12135" si="3640">ROUND(E12130*F12130,2)</f>
        <v>0</v>
      </c>
    </row>
    <row r="12131" spans="1:7" s="212" customFormat="1" ht="24" customHeight="1" x14ac:dyDescent="0.2">
      <c r="A12131" s="207" t="str">
        <f t="shared" si="3636"/>
        <v/>
      </c>
      <c r="B12131" s="205">
        <f t="shared" si="3637"/>
        <v>0</v>
      </c>
      <c r="C12131" s="206"/>
      <c r="D12131" s="207" t="str">
        <f t="shared" si="3638"/>
        <v/>
      </c>
      <c r="E12131" s="208"/>
      <c r="F12131" s="211">
        <f t="shared" si="3639"/>
        <v>0</v>
      </c>
      <c r="G12131" s="268">
        <f t="shared" si="3640"/>
        <v>0</v>
      </c>
    </row>
    <row r="12132" spans="1:7" s="212" customFormat="1" ht="24" customHeight="1" x14ac:dyDescent="0.2">
      <c r="A12132" s="207" t="str">
        <f t="shared" si="3636"/>
        <v/>
      </c>
      <c r="B12132" s="205">
        <f t="shared" si="3637"/>
        <v>0</v>
      </c>
      <c r="C12132" s="206"/>
      <c r="D12132" s="207" t="str">
        <f t="shared" si="3638"/>
        <v/>
      </c>
      <c r="E12132" s="208"/>
      <c r="F12132" s="209">
        <f t="shared" si="3639"/>
        <v>0</v>
      </c>
      <c r="G12132" s="268">
        <f t="shared" si="3640"/>
        <v>0</v>
      </c>
    </row>
    <row r="12133" spans="1:7" s="212" customFormat="1" ht="24" customHeight="1" x14ac:dyDescent="0.2">
      <c r="A12133" s="207" t="str">
        <f t="shared" si="3636"/>
        <v/>
      </c>
      <c r="B12133" s="205">
        <f t="shared" si="3637"/>
        <v>0</v>
      </c>
      <c r="C12133" s="206"/>
      <c r="D12133" s="207" t="str">
        <f t="shared" si="3638"/>
        <v/>
      </c>
      <c r="E12133" s="208"/>
      <c r="F12133" s="209">
        <f t="shared" si="3639"/>
        <v>0</v>
      </c>
      <c r="G12133" s="268">
        <f t="shared" si="3640"/>
        <v>0</v>
      </c>
    </row>
    <row r="12134" spans="1:7" s="212" customFormat="1" ht="24" customHeight="1" x14ac:dyDescent="0.2">
      <c r="A12134" s="207" t="str">
        <f t="shared" si="3636"/>
        <v/>
      </c>
      <c r="B12134" s="205">
        <f t="shared" si="3637"/>
        <v>0</v>
      </c>
      <c r="C12134" s="206"/>
      <c r="D12134" s="207" t="str">
        <f t="shared" si="3638"/>
        <v/>
      </c>
      <c r="E12134" s="208"/>
      <c r="F12134" s="209">
        <f t="shared" si="3639"/>
        <v>0</v>
      </c>
      <c r="G12134" s="268">
        <f t="shared" si="3640"/>
        <v>0</v>
      </c>
    </row>
    <row r="12135" spans="1:7" s="212" customFormat="1" ht="24" customHeight="1" x14ac:dyDescent="0.2">
      <c r="A12135" s="207" t="str">
        <f t="shared" si="3636"/>
        <v/>
      </c>
      <c r="B12135" s="205">
        <f t="shared" si="3637"/>
        <v>0</v>
      </c>
      <c r="C12135" s="206"/>
      <c r="D12135" s="207" t="str">
        <f t="shared" si="3638"/>
        <v/>
      </c>
      <c r="E12135" s="208"/>
      <c r="F12135" s="209">
        <f t="shared" si="3639"/>
        <v>0</v>
      </c>
      <c r="G12135" s="268">
        <f t="shared" si="3640"/>
        <v>0</v>
      </c>
    </row>
    <row r="12136" spans="1:7" ht="24" customHeight="1" x14ac:dyDescent="0.2">
      <c r="A12136" s="269"/>
      <c r="D12136" s="88"/>
      <c r="E12136" s="89"/>
      <c r="F12136" s="255" t="s">
        <v>31</v>
      </c>
      <c r="G12136" s="270">
        <f>SUBTOTAL(9,G12128:G12135)</f>
        <v>0</v>
      </c>
    </row>
    <row r="12137" spans="1:7" ht="24" customHeight="1" x14ac:dyDescent="0.2">
      <c r="A12137" s="269"/>
      <c r="C12137" s="98" t="s">
        <v>605</v>
      </c>
      <c r="D12137" s="88"/>
      <c r="E12137" s="89"/>
      <c r="G12137" s="271"/>
    </row>
    <row r="12138" spans="1:7" s="212" customFormat="1" ht="24" customHeight="1" x14ac:dyDescent="0.2">
      <c r="A12138" s="207" t="str">
        <f t="shared" ref="A12138:A12146" si="3641">IFERROR(VLOOKUP(C12138,Tabla_Insumos,4,FALSE),"")</f>
        <v/>
      </c>
      <c r="B12138" s="205" t="str">
        <f t="shared" ref="B12138:B12146" si="3642">IFERROR(VLOOKUP(C12138,Tabla_Insumos,5,FALSE),"")</f>
        <v/>
      </c>
      <c r="C12138" s="206"/>
      <c r="D12138" s="207" t="str">
        <f t="shared" ref="D12138:D12146" si="3643">IFERROR(VLOOKUP(C12138,Tabla_Insumos,2,FALSE),"")</f>
        <v/>
      </c>
      <c r="E12138" s="208"/>
      <c r="F12138" s="209">
        <f t="shared" ref="F12138:F12146" si="3644">IFERROR(VLOOKUP(C12138,Tabla_Insumos,3,FALSE),0)</f>
        <v>0</v>
      </c>
      <c r="G12138" s="268">
        <f t="shared" ref="G12138:G12146" si="3645">ROUND(E12138*F12138,2)</f>
        <v>0</v>
      </c>
    </row>
    <row r="12139" spans="1:7" s="212" customFormat="1" ht="24" customHeight="1" x14ac:dyDescent="0.2">
      <c r="A12139" s="207" t="str">
        <f t="shared" si="3641"/>
        <v/>
      </c>
      <c r="B12139" s="205" t="str">
        <f t="shared" si="3642"/>
        <v/>
      </c>
      <c r="C12139" s="206"/>
      <c r="D12139" s="207" t="str">
        <f t="shared" si="3643"/>
        <v/>
      </c>
      <c r="E12139" s="208"/>
      <c r="F12139" s="209">
        <f t="shared" si="3644"/>
        <v>0</v>
      </c>
      <c r="G12139" s="268">
        <f t="shared" si="3645"/>
        <v>0</v>
      </c>
    </row>
    <row r="12140" spans="1:7" s="212" customFormat="1" ht="24" customHeight="1" x14ac:dyDescent="0.2">
      <c r="A12140" s="207" t="str">
        <f t="shared" si="3641"/>
        <v/>
      </c>
      <c r="B12140" s="205" t="str">
        <f t="shared" si="3642"/>
        <v/>
      </c>
      <c r="C12140" s="206"/>
      <c r="D12140" s="207" t="str">
        <f t="shared" si="3643"/>
        <v/>
      </c>
      <c r="E12140" s="208"/>
      <c r="F12140" s="209">
        <f t="shared" si="3644"/>
        <v>0</v>
      </c>
      <c r="G12140" s="268">
        <f t="shared" si="3645"/>
        <v>0</v>
      </c>
    </row>
    <row r="12141" spans="1:7" s="212" customFormat="1" ht="24" customHeight="1" x14ac:dyDescent="0.2">
      <c r="A12141" s="207" t="str">
        <f t="shared" si="3641"/>
        <v/>
      </c>
      <c r="B12141" s="205" t="str">
        <f t="shared" si="3642"/>
        <v/>
      </c>
      <c r="C12141" s="206"/>
      <c r="D12141" s="207" t="str">
        <f t="shared" si="3643"/>
        <v/>
      </c>
      <c r="E12141" s="208"/>
      <c r="F12141" s="209">
        <f t="shared" si="3644"/>
        <v>0</v>
      </c>
      <c r="G12141" s="268">
        <f t="shared" si="3645"/>
        <v>0</v>
      </c>
    </row>
    <row r="12142" spans="1:7" s="212" customFormat="1" ht="24" customHeight="1" x14ac:dyDescent="0.2">
      <c r="A12142" s="207" t="str">
        <f t="shared" si="3641"/>
        <v/>
      </c>
      <c r="B12142" s="205" t="str">
        <f t="shared" si="3642"/>
        <v/>
      </c>
      <c r="C12142" s="206"/>
      <c r="D12142" s="207" t="str">
        <f t="shared" si="3643"/>
        <v/>
      </c>
      <c r="E12142" s="208"/>
      <c r="F12142" s="209">
        <f t="shared" si="3644"/>
        <v>0</v>
      </c>
      <c r="G12142" s="268">
        <f t="shared" si="3645"/>
        <v>0</v>
      </c>
    </row>
    <row r="12143" spans="1:7" s="212" customFormat="1" ht="24" customHeight="1" x14ac:dyDescent="0.2">
      <c r="A12143" s="207" t="str">
        <f t="shared" si="3641"/>
        <v/>
      </c>
      <c r="B12143" s="205" t="str">
        <f t="shared" si="3642"/>
        <v/>
      </c>
      <c r="C12143" s="206"/>
      <c r="D12143" s="207" t="str">
        <f t="shared" si="3643"/>
        <v/>
      </c>
      <c r="E12143" s="208"/>
      <c r="F12143" s="209">
        <f t="shared" si="3644"/>
        <v>0</v>
      </c>
      <c r="G12143" s="268">
        <f t="shared" si="3645"/>
        <v>0</v>
      </c>
    </row>
    <row r="12144" spans="1:7" s="212" customFormat="1" ht="24" customHeight="1" x14ac:dyDescent="0.2">
      <c r="A12144" s="207" t="str">
        <f t="shared" si="3641"/>
        <v/>
      </c>
      <c r="B12144" s="205" t="str">
        <f t="shared" si="3642"/>
        <v/>
      </c>
      <c r="C12144" s="206"/>
      <c r="D12144" s="207" t="str">
        <f t="shared" si="3643"/>
        <v/>
      </c>
      <c r="E12144" s="208"/>
      <c r="F12144" s="209">
        <f t="shared" si="3644"/>
        <v>0</v>
      </c>
      <c r="G12144" s="268">
        <f t="shared" si="3645"/>
        <v>0</v>
      </c>
    </row>
    <row r="12145" spans="1:123" s="212" customFormat="1" ht="24" customHeight="1" x14ac:dyDescent="0.2">
      <c r="A12145" s="207" t="str">
        <f t="shared" si="3641"/>
        <v/>
      </c>
      <c r="B12145" s="205" t="str">
        <f t="shared" si="3642"/>
        <v/>
      </c>
      <c r="C12145" s="206"/>
      <c r="D12145" s="207" t="str">
        <f t="shared" si="3643"/>
        <v/>
      </c>
      <c r="E12145" s="208"/>
      <c r="F12145" s="209">
        <f t="shared" si="3644"/>
        <v>0</v>
      </c>
      <c r="G12145" s="268">
        <f t="shared" si="3645"/>
        <v>0</v>
      </c>
    </row>
    <row r="12146" spans="1:123" s="212" customFormat="1" ht="24" customHeight="1" x14ac:dyDescent="0.2">
      <c r="A12146" s="207" t="str">
        <f t="shared" si="3641"/>
        <v/>
      </c>
      <c r="B12146" s="205" t="str">
        <f t="shared" si="3642"/>
        <v/>
      </c>
      <c r="C12146" s="206"/>
      <c r="D12146" s="207" t="str">
        <f t="shared" si="3643"/>
        <v/>
      </c>
      <c r="E12146" s="208"/>
      <c r="F12146" s="209">
        <f t="shared" si="3644"/>
        <v>0</v>
      </c>
      <c r="G12146" s="268">
        <f t="shared" si="3645"/>
        <v>0</v>
      </c>
    </row>
    <row r="12147" spans="1:123" ht="24" customHeight="1" x14ac:dyDescent="0.2">
      <c r="A12147" s="272"/>
      <c r="B12147" s="88"/>
      <c r="D12147" s="88"/>
      <c r="E12147" s="89"/>
      <c r="F12147" s="255" t="s">
        <v>32</v>
      </c>
      <c r="G12147" s="270">
        <f>SUBTOTAL(9,G12138:G12146)</f>
        <v>0</v>
      </c>
    </row>
    <row r="12148" spans="1:123" ht="24" customHeight="1" x14ac:dyDescent="0.2">
      <c r="A12148" s="273"/>
      <c r="B12148" s="88"/>
      <c r="D12148" s="88"/>
      <c r="E12148" s="89"/>
      <c r="G12148" s="271"/>
    </row>
    <row r="12149" spans="1:123" ht="24" customHeight="1" x14ac:dyDescent="0.2">
      <c r="A12149" s="274" t="str">
        <f>B12107</f>
        <v>24.2.3.1</v>
      </c>
      <c r="B12149" s="275" t="str">
        <f>C12107</f>
        <v>Tipo A</v>
      </c>
      <c r="C12149" s="95"/>
      <c r="D12149" s="95" t="s">
        <v>33</v>
      </c>
      <c r="E12149" s="96"/>
      <c r="F12149" s="277" t="s">
        <v>34</v>
      </c>
      <c r="G12149" s="276">
        <f>SUBTOTAL(9,G12112:G12148)</f>
        <v>0</v>
      </c>
    </row>
    <row r="12151" spans="1:123" ht="24" customHeight="1" x14ac:dyDescent="0.2">
      <c r="A12151" s="256" t="s">
        <v>36</v>
      </c>
      <c r="B12151" s="257"/>
      <c r="C12151" s="257"/>
      <c r="D12151" s="257"/>
      <c r="E12151" s="257"/>
      <c r="F12151" s="257"/>
      <c r="G12151" s="258"/>
    </row>
    <row r="12152" spans="1:123" ht="24" customHeight="1" x14ac:dyDescent="0.2">
      <c r="A12152" s="259" t="s">
        <v>601</v>
      </c>
      <c r="B12152" s="84" t="str">
        <f>Comitente</f>
        <v>SUBSECRETARIA DE ARQUITECTURA</v>
      </c>
      <c r="C12152" s="80"/>
      <c r="D12152" s="85"/>
      <c r="E12152" s="85"/>
      <c r="F12152" s="86"/>
      <c r="G12152" s="260"/>
    </row>
    <row r="12153" spans="1:123" ht="24" customHeight="1" x14ac:dyDescent="0.2">
      <c r="A12153" s="259" t="s">
        <v>602</v>
      </c>
      <c r="B12153" s="84">
        <f>Contratista</f>
        <v>0</v>
      </c>
      <c r="C12153" s="81"/>
      <c r="D12153" s="81"/>
      <c r="E12153" s="81"/>
      <c r="F12153" s="87"/>
      <c r="G12153" s="261"/>
    </row>
    <row r="12154" spans="1:123" ht="24" customHeight="1" x14ac:dyDescent="0.2">
      <c r="A12154" s="259" t="s">
        <v>23</v>
      </c>
      <c r="B12154" s="84" t="str">
        <f>Obra</f>
        <v>Creacion Primaria Bº Cruce de los Andes</v>
      </c>
      <c r="C12154" s="81"/>
      <c r="D12154" s="81"/>
      <c r="E12154" s="81"/>
      <c r="F12154" s="87" t="s">
        <v>37</v>
      </c>
      <c r="G12154" s="262">
        <f>Fecha_Base</f>
        <v>0</v>
      </c>
    </row>
    <row r="12155" spans="1:123" ht="24" customHeight="1" x14ac:dyDescent="0.2">
      <c r="A12155" s="263" t="s">
        <v>600</v>
      </c>
      <c r="B12155" s="82" t="str">
        <f>Ubicación</f>
        <v>Pocito</v>
      </c>
      <c r="C12155" s="82"/>
      <c r="D12155" s="88"/>
      <c r="E12155" s="89"/>
      <c r="G12155" s="264"/>
    </row>
    <row r="12156" spans="1:123" ht="24" customHeight="1" x14ac:dyDescent="0.2">
      <c r="A12156" s="263" t="s">
        <v>38</v>
      </c>
      <c r="B12156" s="91">
        <f>IFERROR(VALUE(LEFT(B12157,FIND(".",B12157)-1)),"")</f>
        <v>24</v>
      </c>
      <c r="C12156" s="83" t="str">
        <f>IFERROR(VLOOKUP(B12156,Tabla_CyP,2,FALSE),"")</f>
        <v xml:space="preserve"> VARIOS</v>
      </c>
      <c r="E12156" s="89"/>
      <c r="G12156" s="264"/>
    </row>
    <row r="12157" spans="1:123" ht="24" customHeight="1" x14ac:dyDescent="0.2">
      <c r="A12157" s="263" t="s">
        <v>24</v>
      </c>
      <c r="B12157" s="92" t="str">
        <f>IFERROR(VLOOKUP(COUNTIF($A$1:A12157,"ANALISIS DE PRECIOS"),Tabla_NumeroItem,2,FALSE),"")</f>
        <v>24.2.3.2</v>
      </c>
      <c r="C12157" s="83" t="str">
        <f>IFERROR(VLOOKUP(B12157,Tabla_CyP,2,FALSE),"")</f>
        <v>Tipo B</v>
      </c>
      <c r="D12157" s="88"/>
      <c r="E12157" s="89"/>
      <c r="F12157" s="87" t="s">
        <v>25</v>
      </c>
      <c r="G12157" s="265" t="str">
        <f>IFERROR(VLOOKUP(B12157,Tabla_CyP,4,FALSE),"")</f>
        <v>Un</v>
      </c>
    </row>
    <row r="12158" spans="1:123" ht="24" customHeight="1" x14ac:dyDescent="0.2">
      <c r="A12158" s="263"/>
      <c r="B12158" s="82"/>
      <c r="D12158" s="88"/>
      <c r="E12158" s="89"/>
      <c r="G12158" s="264"/>
    </row>
    <row r="12159" spans="1:123" ht="24" customHeight="1" x14ac:dyDescent="0.2">
      <c r="A12159" s="450" t="s">
        <v>506</v>
      </c>
      <c r="B12159" s="451"/>
      <c r="C12159" s="448" t="s">
        <v>0</v>
      </c>
      <c r="D12159" s="448" t="s">
        <v>26</v>
      </c>
      <c r="E12159" s="446" t="s">
        <v>27</v>
      </c>
      <c r="F12159" s="444" t="s">
        <v>28</v>
      </c>
      <c r="G12159" s="444" t="s">
        <v>29</v>
      </c>
    </row>
    <row r="12160" spans="1:123" s="88" customFormat="1" ht="24" customHeight="1" x14ac:dyDescent="0.2">
      <c r="A12160" s="93" t="s">
        <v>507</v>
      </c>
      <c r="B12160" s="93" t="s">
        <v>508</v>
      </c>
      <c r="C12160" s="449"/>
      <c r="D12160" s="449"/>
      <c r="E12160" s="447"/>
      <c r="F12160" s="445"/>
      <c r="G12160" s="445"/>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66"/>
      <c r="B12161" s="94"/>
      <c r="C12161" s="132" t="s">
        <v>603</v>
      </c>
      <c r="D12161" s="95"/>
      <c r="E12161" s="96"/>
      <c r="F12161" s="97"/>
      <c r="G12161" s="267"/>
    </row>
    <row r="12162" spans="1:7" s="212" customFormat="1" ht="24" customHeight="1" x14ac:dyDescent="0.2">
      <c r="A12162" s="207" t="str">
        <f t="shared" ref="A12162:A12175" si="3646">IFERROR(VLOOKUP(C12162,Tabla_Insumos,4,FALSE),"")</f>
        <v/>
      </c>
      <c r="B12162" s="205" t="str">
        <f>IFERROR(VLOOKUP(C12162,Tabla_Insumos,5,FALSE),"")</f>
        <v/>
      </c>
      <c r="C12162" s="206"/>
      <c r="D12162" s="207" t="str">
        <f t="shared" ref="D12162:D12175" si="3647">IFERROR(VLOOKUP(C12162,Tabla_Insumos,2,FALSE),"")</f>
        <v/>
      </c>
      <c r="E12162" s="208"/>
      <c r="F12162" s="209">
        <f t="shared" ref="F12162:F12175" si="3648">IFERROR(VLOOKUP(C12162,Tabla_Insumos,3,FALSE),0)</f>
        <v>0</v>
      </c>
      <c r="G12162" s="268">
        <f>ROUND(E12162*F12162,2)</f>
        <v>0</v>
      </c>
    </row>
    <row r="12163" spans="1:7" s="212" customFormat="1" ht="24" customHeight="1" x14ac:dyDescent="0.2">
      <c r="A12163" s="207" t="str">
        <f t="shared" si="3646"/>
        <v/>
      </c>
      <c r="B12163" s="205" t="str">
        <f t="shared" ref="B12163:B12175" si="3649">IFERROR(VLOOKUP(C12163,Tabla_Insumos,5,FALSE),"")</f>
        <v/>
      </c>
      <c r="C12163" s="206"/>
      <c r="D12163" s="207" t="str">
        <f t="shared" si="3647"/>
        <v/>
      </c>
      <c r="E12163" s="208"/>
      <c r="F12163" s="209">
        <f t="shared" si="3648"/>
        <v>0</v>
      </c>
      <c r="G12163" s="268">
        <f t="shared" ref="G12163:G12175" si="3650">ROUND(E12163*F12163,2)</f>
        <v>0</v>
      </c>
    </row>
    <row r="12164" spans="1:7" s="212" customFormat="1" ht="24" customHeight="1" x14ac:dyDescent="0.2">
      <c r="A12164" s="207" t="str">
        <f t="shared" si="3646"/>
        <v/>
      </c>
      <c r="B12164" s="205" t="str">
        <f t="shared" si="3649"/>
        <v/>
      </c>
      <c r="C12164" s="206"/>
      <c r="D12164" s="207" t="str">
        <f t="shared" si="3647"/>
        <v/>
      </c>
      <c r="E12164" s="208"/>
      <c r="F12164" s="209">
        <f t="shared" si="3648"/>
        <v>0</v>
      </c>
      <c r="G12164" s="268">
        <f t="shared" si="3650"/>
        <v>0</v>
      </c>
    </row>
    <row r="12165" spans="1:7" s="212" customFormat="1" ht="24" customHeight="1" x14ac:dyDescent="0.2">
      <c r="A12165" s="207" t="str">
        <f t="shared" si="3646"/>
        <v/>
      </c>
      <c r="B12165" s="205" t="str">
        <f t="shared" si="3649"/>
        <v/>
      </c>
      <c r="C12165" s="206"/>
      <c r="D12165" s="207" t="str">
        <f t="shared" si="3647"/>
        <v/>
      </c>
      <c r="E12165" s="208"/>
      <c r="F12165" s="209">
        <f t="shared" si="3648"/>
        <v>0</v>
      </c>
      <c r="G12165" s="268">
        <f t="shared" si="3650"/>
        <v>0</v>
      </c>
    </row>
    <row r="12166" spans="1:7" s="212" customFormat="1" ht="24" customHeight="1" x14ac:dyDescent="0.2">
      <c r="A12166" s="207" t="str">
        <f t="shared" si="3646"/>
        <v/>
      </c>
      <c r="B12166" s="205" t="str">
        <f t="shared" si="3649"/>
        <v/>
      </c>
      <c r="C12166" s="206"/>
      <c r="D12166" s="207" t="str">
        <f t="shared" si="3647"/>
        <v/>
      </c>
      <c r="E12166" s="208"/>
      <c r="F12166" s="209">
        <f t="shared" si="3648"/>
        <v>0</v>
      </c>
      <c r="G12166" s="268">
        <f t="shared" si="3650"/>
        <v>0</v>
      </c>
    </row>
    <row r="12167" spans="1:7" s="212" customFormat="1" ht="24" customHeight="1" x14ac:dyDescent="0.2">
      <c r="A12167" s="207" t="str">
        <f t="shared" si="3646"/>
        <v/>
      </c>
      <c r="B12167" s="205" t="str">
        <f t="shared" si="3649"/>
        <v/>
      </c>
      <c r="C12167" s="206"/>
      <c r="D12167" s="207" t="str">
        <f t="shared" si="3647"/>
        <v/>
      </c>
      <c r="E12167" s="208"/>
      <c r="F12167" s="209">
        <f t="shared" si="3648"/>
        <v>0</v>
      </c>
      <c r="G12167" s="268">
        <f t="shared" si="3650"/>
        <v>0</v>
      </c>
    </row>
    <row r="12168" spans="1:7" s="212" customFormat="1" ht="24" customHeight="1" x14ac:dyDescent="0.2">
      <c r="A12168" s="207" t="str">
        <f t="shared" si="3646"/>
        <v/>
      </c>
      <c r="B12168" s="205" t="str">
        <f t="shared" si="3649"/>
        <v/>
      </c>
      <c r="C12168" s="206"/>
      <c r="D12168" s="207" t="str">
        <f t="shared" si="3647"/>
        <v/>
      </c>
      <c r="E12168" s="208"/>
      <c r="F12168" s="209">
        <f t="shared" si="3648"/>
        <v>0</v>
      </c>
      <c r="G12168" s="268">
        <f t="shared" si="3650"/>
        <v>0</v>
      </c>
    </row>
    <row r="12169" spans="1:7" s="212" customFormat="1" ht="24" customHeight="1" x14ac:dyDescent="0.2">
      <c r="A12169" s="207" t="str">
        <f t="shared" si="3646"/>
        <v/>
      </c>
      <c r="B12169" s="205" t="str">
        <f t="shared" si="3649"/>
        <v/>
      </c>
      <c r="C12169" s="206"/>
      <c r="D12169" s="207" t="str">
        <f t="shared" si="3647"/>
        <v/>
      </c>
      <c r="E12169" s="208"/>
      <c r="F12169" s="209">
        <f t="shared" si="3648"/>
        <v>0</v>
      </c>
      <c r="G12169" s="268">
        <f t="shared" si="3650"/>
        <v>0</v>
      </c>
    </row>
    <row r="12170" spans="1:7" s="212" customFormat="1" ht="24" customHeight="1" x14ac:dyDescent="0.2">
      <c r="A12170" s="207" t="str">
        <f t="shared" si="3646"/>
        <v/>
      </c>
      <c r="B12170" s="205" t="str">
        <f t="shared" si="3649"/>
        <v/>
      </c>
      <c r="C12170" s="206"/>
      <c r="D12170" s="207" t="str">
        <f t="shared" si="3647"/>
        <v/>
      </c>
      <c r="E12170" s="208"/>
      <c r="F12170" s="209">
        <f t="shared" si="3648"/>
        <v>0</v>
      </c>
      <c r="G12170" s="268">
        <f t="shared" si="3650"/>
        <v>0</v>
      </c>
    </row>
    <row r="12171" spans="1:7" s="212" customFormat="1" ht="24" customHeight="1" x14ac:dyDescent="0.2">
      <c r="A12171" s="207" t="str">
        <f t="shared" si="3646"/>
        <v/>
      </c>
      <c r="B12171" s="205" t="str">
        <f t="shared" si="3649"/>
        <v/>
      </c>
      <c r="C12171" s="206"/>
      <c r="D12171" s="207" t="str">
        <f t="shared" si="3647"/>
        <v/>
      </c>
      <c r="E12171" s="208"/>
      <c r="F12171" s="209">
        <f t="shared" si="3648"/>
        <v>0</v>
      </c>
      <c r="G12171" s="268">
        <f t="shared" si="3650"/>
        <v>0</v>
      </c>
    </row>
    <row r="12172" spans="1:7" s="212" customFormat="1" ht="24" customHeight="1" x14ac:dyDescent="0.2">
      <c r="A12172" s="207" t="str">
        <f t="shared" si="3646"/>
        <v/>
      </c>
      <c r="B12172" s="205" t="str">
        <f t="shared" si="3649"/>
        <v/>
      </c>
      <c r="C12172" s="206"/>
      <c r="D12172" s="207" t="str">
        <f t="shared" si="3647"/>
        <v/>
      </c>
      <c r="E12172" s="208"/>
      <c r="F12172" s="209">
        <f t="shared" si="3648"/>
        <v>0</v>
      </c>
      <c r="G12172" s="268">
        <f t="shared" si="3650"/>
        <v>0</v>
      </c>
    </row>
    <row r="12173" spans="1:7" s="212" customFormat="1" ht="24" customHeight="1" x14ac:dyDescent="0.2">
      <c r="A12173" s="207" t="str">
        <f t="shared" si="3646"/>
        <v/>
      </c>
      <c r="B12173" s="205" t="str">
        <f t="shared" si="3649"/>
        <v/>
      </c>
      <c r="C12173" s="206"/>
      <c r="D12173" s="207" t="str">
        <f t="shared" si="3647"/>
        <v/>
      </c>
      <c r="E12173" s="208"/>
      <c r="F12173" s="209">
        <f t="shared" si="3648"/>
        <v>0</v>
      </c>
      <c r="G12173" s="268">
        <f t="shared" si="3650"/>
        <v>0</v>
      </c>
    </row>
    <row r="12174" spans="1:7" s="212" customFormat="1" ht="24" customHeight="1" x14ac:dyDescent="0.2">
      <c r="A12174" s="207" t="str">
        <f t="shared" si="3646"/>
        <v/>
      </c>
      <c r="B12174" s="205" t="str">
        <f t="shared" si="3649"/>
        <v/>
      </c>
      <c r="C12174" s="206"/>
      <c r="D12174" s="207" t="str">
        <f t="shared" si="3647"/>
        <v/>
      </c>
      <c r="E12174" s="208"/>
      <c r="F12174" s="209">
        <f t="shared" si="3648"/>
        <v>0</v>
      </c>
      <c r="G12174" s="268">
        <f t="shared" si="3650"/>
        <v>0</v>
      </c>
    </row>
    <row r="12175" spans="1:7" s="212" customFormat="1" ht="24" customHeight="1" x14ac:dyDescent="0.2">
      <c r="A12175" s="207" t="str">
        <f t="shared" si="3646"/>
        <v/>
      </c>
      <c r="B12175" s="205" t="str">
        <f t="shared" si="3649"/>
        <v/>
      </c>
      <c r="C12175" s="206"/>
      <c r="D12175" s="207" t="str">
        <f t="shared" si="3647"/>
        <v/>
      </c>
      <c r="E12175" s="208"/>
      <c r="F12175" s="210">
        <f t="shared" si="3648"/>
        <v>0</v>
      </c>
      <c r="G12175" s="268">
        <f t="shared" si="3650"/>
        <v>0</v>
      </c>
    </row>
    <row r="12176" spans="1:7" ht="24" customHeight="1" x14ac:dyDescent="0.2">
      <c r="A12176" s="269"/>
      <c r="D12176" s="88"/>
      <c r="E12176" s="89"/>
      <c r="F12176" s="255" t="s">
        <v>30</v>
      </c>
      <c r="G12176" s="270">
        <f>SUBTOTAL(9,G12162:G12175)</f>
        <v>0</v>
      </c>
    </row>
    <row r="12177" spans="1:7" ht="24" customHeight="1" x14ac:dyDescent="0.2">
      <c r="A12177" s="269"/>
      <c r="C12177" s="98" t="s">
        <v>604</v>
      </c>
      <c r="D12177" s="88"/>
      <c r="E12177" s="89"/>
      <c r="G12177" s="271"/>
    </row>
    <row r="12178" spans="1:7" s="212" customFormat="1" ht="24" customHeight="1" x14ac:dyDescent="0.2">
      <c r="A12178" s="207" t="str">
        <f t="shared" ref="A12178:A12185" si="3651">IFERROR(VLOOKUP(C12178,Tabla_Insumos,4,FALSE),"")</f>
        <v/>
      </c>
      <c r="B12178" s="205">
        <f t="shared" ref="B12178:B12185" si="3652">IFERROR(VLOOKUP(A12178,Tabla_Indices,5,FALSE),"")</f>
        <v>0</v>
      </c>
      <c r="C12178" s="206"/>
      <c r="D12178" s="207" t="str">
        <f t="shared" ref="D12178:D12185" si="3653">IFERROR(VLOOKUP(C12178,Tabla_Insumos,2,FALSE),"")</f>
        <v/>
      </c>
      <c r="E12178" s="208"/>
      <c r="F12178" s="211">
        <f t="shared" ref="F12178:F12185" si="3654">IFERROR(VLOOKUP(C12178,Tabla_Insumos,3,FALSE),0)</f>
        <v>0</v>
      </c>
      <c r="G12178" s="268">
        <f>ROUND(E12178*F12178,2)</f>
        <v>0</v>
      </c>
    </row>
    <row r="12179" spans="1:7" s="212" customFormat="1" ht="24" customHeight="1" x14ac:dyDescent="0.2">
      <c r="A12179" s="207" t="str">
        <f t="shared" si="3651"/>
        <v/>
      </c>
      <c r="B12179" s="205">
        <f t="shared" si="3652"/>
        <v>0</v>
      </c>
      <c r="C12179" s="206"/>
      <c r="D12179" s="207" t="str">
        <f t="shared" si="3653"/>
        <v/>
      </c>
      <c r="E12179" s="208"/>
      <c r="F12179" s="211">
        <f t="shared" si="3654"/>
        <v>0</v>
      </c>
      <c r="G12179" s="268">
        <f>ROUND(E12179*F12179,2)</f>
        <v>0</v>
      </c>
    </row>
    <row r="12180" spans="1:7" s="212" customFormat="1" ht="24" customHeight="1" x14ac:dyDescent="0.2">
      <c r="A12180" s="207" t="str">
        <f t="shared" si="3651"/>
        <v/>
      </c>
      <c r="B12180" s="205">
        <f t="shared" si="3652"/>
        <v>0</v>
      </c>
      <c r="C12180" s="206"/>
      <c r="D12180" s="207" t="str">
        <f t="shared" si="3653"/>
        <v/>
      </c>
      <c r="E12180" s="208"/>
      <c r="F12180" s="211">
        <f t="shared" si="3654"/>
        <v>0</v>
      </c>
      <c r="G12180" s="268">
        <f t="shared" ref="G12180:G12185" si="3655">ROUND(E12180*F12180,2)</f>
        <v>0</v>
      </c>
    </row>
    <row r="12181" spans="1:7" s="212" customFormat="1" ht="24" customHeight="1" x14ac:dyDescent="0.2">
      <c r="A12181" s="207" t="str">
        <f t="shared" si="3651"/>
        <v/>
      </c>
      <c r="B12181" s="205">
        <f t="shared" si="3652"/>
        <v>0</v>
      </c>
      <c r="C12181" s="206"/>
      <c r="D12181" s="207" t="str">
        <f t="shared" si="3653"/>
        <v/>
      </c>
      <c r="E12181" s="208"/>
      <c r="F12181" s="211">
        <f t="shared" si="3654"/>
        <v>0</v>
      </c>
      <c r="G12181" s="268">
        <f t="shared" si="3655"/>
        <v>0</v>
      </c>
    </row>
    <row r="12182" spans="1:7" s="212" customFormat="1" ht="24" customHeight="1" x14ac:dyDescent="0.2">
      <c r="A12182" s="207" t="str">
        <f t="shared" si="3651"/>
        <v/>
      </c>
      <c r="B12182" s="205">
        <f t="shared" si="3652"/>
        <v>0</v>
      </c>
      <c r="C12182" s="206"/>
      <c r="D12182" s="207" t="str">
        <f t="shared" si="3653"/>
        <v/>
      </c>
      <c r="E12182" s="208"/>
      <c r="F12182" s="209">
        <f t="shared" si="3654"/>
        <v>0</v>
      </c>
      <c r="G12182" s="268">
        <f t="shared" si="3655"/>
        <v>0</v>
      </c>
    </row>
    <row r="12183" spans="1:7" s="212" customFormat="1" ht="24" customHeight="1" x14ac:dyDescent="0.2">
      <c r="A12183" s="207" t="str">
        <f t="shared" si="3651"/>
        <v/>
      </c>
      <c r="B12183" s="205">
        <f t="shared" si="3652"/>
        <v>0</v>
      </c>
      <c r="C12183" s="206"/>
      <c r="D12183" s="207" t="str">
        <f t="shared" si="3653"/>
        <v/>
      </c>
      <c r="E12183" s="208"/>
      <c r="F12183" s="209">
        <f t="shared" si="3654"/>
        <v>0</v>
      </c>
      <c r="G12183" s="268">
        <f t="shared" si="3655"/>
        <v>0</v>
      </c>
    </row>
    <row r="12184" spans="1:7" s="212" customFormat="1" ht="24" customHeight="1" x14ac:dyDescent="0.2">
      <c r="A12184" s="207" t="str">
        <f t="shared" si="3651"/>
        <v/>
      </c>
      <c r="B12184" s="205">
        <f t="shared" si="3652"/>
        <v>0</v>
      </c>
      <c r="C12184" s="206"/>
      <c r="D12184" s="207" t="str">
        <f t="shared" si="3653"/>
        <v/>
      </c>
      <c r="E12184" s="208"/>
      <c r="F12184" s="209">
        <f t="shared" si="3654"/>
        <v>0</v>
      </c>
      <c r="G12184" s="268">
        <f t="shared" si="3655"/>
        <v>0</v>
      </c>
    </row>
    <row r="12185" spans="1:7" s="212" customFormat="1" ht="24" customHeight="1" x14ac:dyDescent="0.2">
      <c r="A12185" s="207" t="str">
        <f t="shared" si="3651"/>
        <v/>
      </c>
      <c r="B12185" s="205">
        <f t="shared" si="3652"/>
        <v>0</v>
      </c>
      <c r="C12185" s="206"/>
      <c r="D12185" s="207" t="str">
        <f t="shared" si="3653"/>
        <v/>
      </c>
      <c r="E12185" s="208"/>
      <c r="F12185" s="209">
        <f t="shared" si="3654"/>
        <v>0</v>
      </c>
      <c r="G12185" s="268">
        <f t="shared" si="3655"/>
        <v>0</v>
      </c>
    </row>
    <row r="12186" spans="1:7" ht="24" customHeight="1" x14ac:dyDescent="0.2">
      <c r="A12186" s="269"/>
      <c r="D12186" s="88"/>
      <c r="E12186" s="89"/>
      <c r="F12186" s="255" t="s">
        <v>31</v>
      </c>
      <c r="G12186" s="270">
        <f>SUBTOTAL(9,G12178:G12185)</f>
        <v>0</v>
      </c>
    </row>
    <row r="12187" spans="1:7" ht="24" customHeight="1" x14ac:dyDescent="0.2">
      <c r="A12187" s="269"/>
      <c r="C12187" s="98" t="s">
        <v>605</v>
      </c>
      <c r="D12187" s="88"/>
      <c r="E12187" s="89"/>
      <c r="G12187" s="271"/>
    </row>
    <row r="12188" spans="1:7" s="212" customFormat="1" ht="24" customHeight="1" x14ac:dyDescent="0.2">
      <c r="A12188" s="207" t="str">
        <f t="shared" ref="A12188:A12196" si="3656">IFERROR(VLOOKUP(C12188,Tabla_Insumos,4,FALSE),"")</f>
        <v/>
      </c>
      <c r="B12188" s="205" t="str">
        <f t="shared" ref="B12188:B12196" si="3657">IFERROR(VLOOKUP(C12188,Tabla_Insumos,5,FALSE),"")</f>
        <v/>
      </c>
      <c r="C12188" s="206"/>
      <c r="D12188" s="207" t="str">
        <f t="shared" ref="D12188:D12196" si="3658">IFERROR(VLOOKUP(C12188,Tabla_Insumos,2,FALSE),"")</f>
        <v/>
      </c>
      <c r="E12188" s="208"/>
      <c r="F12188" s="209">
        <f t="shared" ref="F12188:F12196" si="3659">IFERROR(VLOOKUP(C12188,Tabla_Insumos,3,FALSE),0)</f>
        <v>0</v>
      </c>
      <c r="G12188" s="268">
        <f t="shared" ref="G12188:G12196" si="3660">ROUND(E12188*F12188,2)</f>
        <v>0</v>
      </c>
    </row>
    <row r="12189" spans="1:7" s="212" customFormat="1" ht="24" customHeight="1" x14ac:dyDescent="0.2">
      <c r="A12189" s="207" t="str">
        <f t="shared" si="3656"/>
        <v/>
      </c>
      <c r="B12189" s="205" t="str">
        <f t="shared" si="3657"/>
        <v/>
      </c>
      <c r="C12189" s="206"/>
      <c r="D12189" s="207" t="str">
        <f t="shared" si="3658"/>
        <v/>
      </c>
      <c r="E12189" s="208"/>
      <c r="F12189" s="209">
        <f t="shared" si="3659"/>
        <v>0</v>
      </c>
      <c r="G12189" s="268">
        <f t="shared" si="3660"/>
        <v>0</v>
      </c>
    </row>
    <row r="12190" spans="1:7" s="212" customFormat="1" ht="24" customHeight="1" x14ac:dyDescent="0.2">
      <c r="A12190" s="207" t="str">
        <f t="shared" si="3656"/>
        <v/>
      </c>
      <c r="B12190" s="205" t="str">
        <f t="shared" si="3657"/>
        <v/>
      </c>
      <c r="C12190" s="206"/>
      <c r="D12190" s="207" t="str">
        <f t="shared" si="3658"/>
        <v/>
      </c>
      <c r="E12190" s="208"/>
      <c r="F12190" s="209">
        <f t="shared" si="3659"/>
        <v>0</v>
      </c>
      <c r="G12190" s="268">
        <f t="shared" si="3660"/>
        <v>0</v>
      </c>
    </row>
    <row r="12191" spans="1:7" s="212" customFormat="1" ht="24" customHeight="1" x14ac:dyDescent="0.2">
      <c r="A12191" s="207" t="str">
        <f t="shared" si="3656"/>
        <v/>
      </c>
      <c r="B12191" s="205" t="str">
        <f t="shared" si="3657"/>
        <v/>
      </c>
      <c r="C12191" s="206"/>
      <c r="D12191" s="207" t="str">
        <f t="shared" si="3658"/>
        <v/>
      </c>
      <c r="E12191" s="208"/>
      <c r="F12191" s="209">
        <f t="shared" si="3659"/>
        <v>0</v>
      </c>
      <c r="G12191" s="268">
        <f t="shared" si="3660"/>
        <v>0</v>
      </c>
    </row>
    <row r="12192" spans="1:7" s="212" customFormat="1" ht="24" customHeight="1" x14ac:dyDescent="0.2">
      <c r="A12192" s="207" t="str">
        <f t="shared" si="3656"/>
        <v/>
      </c>
      <c r="B12192" s="205" t="str">
        <f t="shared" si="3657"/>
        <v/>
      </c>
      <c r="C12192" s="206"/>
      <c r="D12192" s="207" t="str">
        <f t="shared" si="3658"/>
        <v/>
      </c>
      <c r="E12192" s="208"/>
      <c r="F12192" s="209">
        <f t="shared" si="3659"/>
        <v>0</v>
      </c>
      <c r="G12192" s="268">
        <f t="shared" si="3660"/>
        <v>0</v>
      </c>
    </row>
    <row r="12193" spans="1:7" s="212" customFormat="1" ht="24" customHeight="1" x14ac:dyDescent="0.2">
      <c r="A12193" s="207" t="str">
        <f t="shared" si="3656"/>
        <v/>
      </c>
      <c r="B12193" s="205" t="str">
        <f t="shared" si="3657"/>
        <v/>
      </c>
      <c r="C12193" s="206"/>
      <c r="D12193" s="207" t="str">
        <f t="shared" si="3658"/>
        <v/>
      </c>
      <c r="E12193" s="208"/>
      <c r="F12193" s="209">
        <f t="shared" si="3659"/>
        <v>0</v>
      </c>
      <c r="G12193" s="268">
        <f t="shared" si="3660"/>
        <v>0</v>
      </c>
    </row>
    <row r="12194" spans="1:7" s="212" customFormat="1" ht="24" customHeight="1" x14ac:dyDescent="0.2">
      <c r="A12194" s="207" t="str">
        <f t="shared" si="3656"/>
        <v/>
      </c>
      <c r="B12194" s="205" t="str">
        <f t="shared" si="3657"/>
        <v/>
      </c>
      <c r="C12194" s="206"/>
      <c r="D12194" s="207" t="str">
        <f t="shared" si="3658"/>
        <v/>
      </c>
      <c r="E12194" s="208"/>
      <c r="F12194" s="209">
        <f t="shared" si="3659"/>
        <v>0</v>
      </c>
      <c r="G12194" s="268">
        <f t="shared" si="3660"/>
        <v>0</v>
      </c>
    </row>
    <row r="12195" spans="1:7" s="212" customFormat="1" ht="24" customHeight="1" x14ac:dyDescent="0.2">
      <c r="A12195" s="207" t="str">
        <f t="shared" si="3656"/>
        <v/>
      </c>
      <c r="B12195" s="205" t="str">
        <f t="shared" si="3657"/>
        <v/>
      </c>
      <c r="C12195" s="206"/>
      <c r="D12195" s="207" t="str">
        <f t="shared" si="3658"/>
        <v/>
      </c>
      <c r="E12195" s="208"/>
      <c r="F12195" s="209">
        <f t="shared" si="3659"/>
        <v>0</v>
      </c>
      <c r="G12195" s="268">
        <f t="shared" si="3660"/>
        <v>0</v>
      </c>
    </row>
    <row r="12196" spans="1:7" s="212" customFormat="1" ht="24" customHeight="1" x14ac:dyDescent="0.2">
      <c r="A12196" s="207" t="str">
        <f t="shared" si="3656"/>
        <v/>
      </c>
      <c r="B12196" s="205" t="str">
        <f t="shared" si="3657"/>
        <v/>
      </c>
      <c r="C12196" s="206"/>
      <c r="D12196" s="207" t="str">
        <f t="shared" si="3658"/>
        <v/>
      </c>
      <c r="E12196" s="208"/>
      <c r="F12196" s="209">
        <f t="shared" si="3659"/>
        <v>0</v>
      </c>
      <c r="G12196" s="268">
        <f t="shared" si="3660"/>
        <v>0</v>
      </c>
    </row>
    <row r="12197" spans="1:7" ht="24" customHeight="1" x14ac:dyDescent="0.2">
      <c r="A12197" s="272"/>
      <c r="B12197" s="88"/>
      <c r="D12197" s="88"/>
      <c r="E12197" s="89"/>
      <c r="F12197" s="255" t="s">
        <v>32</v>
      </c>
      <c r="G12197" s="270">
        <f>SUBTOTAL(9,G12188:G12196)</f>
        <v>0</v>
      </c>
    </row>
    <row r="12198" spans="1:7" ht="24" customHeight="1" x14ac:dyDescent="0.2">
      <c r="A12198" s="273"/>
      <c r="B12198" s="88"/>
      <c r="D12198" s="88"/>
      <c r="E12198" s="89"/>
      <c r="G12198" s="271"/>
    </row>
    <row r="12199" spans="1:7" ht="24" customHeight="1" x14ac:dyDescent="0.2">
      <c r="A12199" s="274" t="str">
        <f>B12157</f>
        <v>24.2.3.2</v>
      </c>
      <c r="B12199" s="275" t="str">
        <f>C12157</f>
        <v>Tipo B</v>
      </c>
      <c r="C12199" s="95"/>
      <c r="D12199" s="95" t="s">
        <v>33</v>
      </c>
      <c r="E12199" s="96"/>
      <c r="F12199" s="277" t="s">
        <v>34</v>
      </c>
      <c r="G12199" s="276">
        <f>SUBTOTAL(9,G12162:G12198)</f>
        <v>0</v>
      </c>
    </row>
    <row r="12201" spans="1:7" ht="24" customHeight="1" x14ac:dyDescent="0.2">
      <c r="A12201" s="256" t="s">
        <v>36</v>
      </c>
      <c r="B12201" s="257"/>
      <c r="C12201" s="257"/>
      <c r="D12201" s="257"/>
      <c r="E12201" s="257"/>
      <c r="F12201" s="257"/>
      <c r="G12201" s="258"/>
    </row>
    <row r="12202" spans="1:7" ht="24" customHeight="1" x14ac:dyDescent="0.2">
      <c r="A12202" s="259" t="s">
        <v>601</v>
      </c>
      <c r="B12202" s="84" t="str">
        <f>Comitente</f>
        <v>SUBSECRETARIA DE ARQUITECTURA</v>
      </c>
      <c r="C12202" s="80"/>
      <c r="D12202" s="85"/>
      <c r="E12202" s="85"/>
      <c r="F12202" s="86"/>
      <c r="G12202" s="260"/>
    </row>
    <row r="12203" spans="1:7" ht="24" customHeight="1" x14ac:dyDescent="0.2">
      <c r="A12203" s="259" t="s">
        <v>602</v>
      </c>
      <c r="B12203" s="84">
        <f>Contratista</f>
        <v>0</v>
      </c>
      <c r="C12203" s="81"/>
      <c r="D12203" s="81"/>
      <c r="E12203" s="81"/>
      <c r="F12203" s="87"/>
      <c r="G12203" s="261"/>
    </row>
    <row r="12204" spans="1:7" ht="24" customHeight="1" x14ac:dyDescent="0.2">
      <c r="A12204" s="259" t="s">
        <v>23</v>
      </c>
      <c r="B12204" s="84" t="str">
        <f>Obra</f>
        <v>Creacion Primaria Bº Cruce de los Andes</v>
      </c>
      <c r="C12204" s="81"/>
      <c r="D12204" s="81"/>
      <c r="E12204" s="81"/>
      <c r="F12204" s="87" t="s">
        <v>37</v>
      </c>
      <c r="G12204" s="262">
        <f>Fecha_Base</f>
        <v>0</v>
      </c>
    </row>
    <row r="12205" spans="1:7" ht="24" customHeight="1" x14ac:dyDescent="0.2">
      <c r="A12205" s="263" t="s">
        <v>600</v>
      </c>
      <c r="B12205" s="82" t="str">
        <f>Ubicación</f>
        <v>Pocito</v>
      </c>
      <c r="C12205" s="82"/>
      <c r="D12205" s="88"/>
      <c r="E12205" s="89"/>
      <c r="G12205" s="264"/>
    </row>
    <row r="12206" spans="1:7" ht="24" customHeight="1" x14ac:dyDescent="0.2">
      <c r="A12206" s="263" t="s">
        <v>38</v>
      </c>
      <c r="B12206" s="91">
        <f>IFERROR(VALUE(LEFT(B12207,FIND(".",B12207)-1)),"")</f>
        <v>24</v>
      </c>
      <c r="C12206" s="83" t="str">
        <f>IFERROR(VLOOKUP(B12206,Tabla_CyP,2,FALSE),"")</f>
        <v xml:space="preserve"> VARIOS</v>
      </c>
      <c r="E12206" s="89"/>
      <c r="G12206" s="264"/>
    </row>
    <row r="12207" spans="1:7" ht="24" customHeight="1" x14ac:dyDescent="0.2">
      <c r="A12207" s="263" t="s">
        <v>24</v>
      </c>
      <c r="B12207" s="92" t="str">
        <f>IFERROR(VLOOKUP(COUNTIF($A$1:A12207,"ANALISIS DE PRECIOS"),Tabla_NumeroItem,2,FALSE),"")</f>
        <v>24.2.4</v>
      </c>
      <c r="C12207" s="83" t="str">
        <f>IFERROR(VLOOKUP(B12207,Tabla_CyP,2,FALSE),"")</f>
        <v>Caja Guarda llaves</v>
      </c>
      <c r="D12207" s="88"/>
      <c r="E12207" s="89"/>
      <c r="F12207" s="87" t="s">
        <v>25</v>
      </c>
      <c r="G12207" s="265" t="str">
        <f>IFERROR(VLOOKUP(B12207,Tabla_CyP,4,FALSE),"")</f>
        <v>Un</v>
      </c>
    </row>
    <row r="12208" spans="1:7" ht="24" customHeight="1" x14ac:dyDescent="0.2">
      <c r="A12208" s="263"/>
      <c r="B12208" s="82"/>
      <c r="D12208" s="88"/>
      <c r="E12208" s="89"/>
      <c r="G12208" s="264"/>
    </row>
    <row r="12209" spans="1:7" ht="24" customHeight="1" x14ac:dyDescent="0.2">
      <c r="A12209" s="450" t="s">
        <v>506</v>
      </c>
      <c r="B12209" s="451"/>
      <c r="C12209" s="448" t="s">
        <v>0</v>
      </c>
      <c r="D12209" s="448" t="s">
        <v>26</v>
      </c>
      <c r="E12209" s="446" t="s">
        <v>27</v>
      </c>
      <c r="F12209" s="444" t="s">
        <v>28</v>
      </c>
      <c r="G12209" s="444" t="s">
        <v>29</v>
      </c>
    </row>
    <row r="12210" spans="1:7" ht="24" customHeight="1" x14ac:dyDescent="0.2">
      <c r="A12210" s="93" t="s">
        <v>507</v>
      </c>
      <c r="B12210" s="93" t="s">
        <v>508</v>
      </c>
      <c r="C12210" s="449"/>
      <c r="D12210" s="449"/>
      <c r="E12210" s="447"/>
      <c r="F12210" s="445"/>
      <c r="G12210" s="445"/>
    </row>
    <row r="12211" spans="1:7" ht="24" customHeight="1" x14ac:dyDescent="0.2">
      <c r="A12211" s="421"/>
      <c r="B12211" s="94"/>
      <c r="C12211" s="420" t="s">
        <v>603</v>
      </c>
      <c r="D12211" s="95"/>
      <c r="E12211" s="96"/>
      <c r="F12211" s="97"/>
      <c r="G12211" s="267"/>
    </row>
    <row r="12212" spans="1:7" ht="24" customHeight="1" x14ac:dyDescent="0.2">
      <c r="A12212" s="207" t="str">
        <f t="shared" ref="A12212:A12225" si="3661">IFERROR(VLOOKUP(C12212,Tabla_Insumos,4,FALSE),"")</f>
        <v/>
      </c>
      <c r="B12212" s="205" t="str">
        <f>IFERROR(VLOOKUP(C12212,Tabla_Insumos,5,FALSE),"")</f>
        <v/>
      </c>
      <c r="C12212" s="206"/>
      <c r="D12212" s="207" t="str">
        <f t="shared" ref="D12212:D12225" si="3662">IFERROR(VLOOKUP(C12212,Tabla_Insumos,2,FALSE),"")</f>
        <v/>
      </c>
      <c r="E12212" s="208"/>
      <c r="F12212" s="209">
        <f t="shared" ref="F12212:F12225" si="3663">IFERROR(VLOOKUP(C12212,Tabla_Insumos,3,FALSE),0)</f>
        <v>0</v>
      </c>
      <c r="G12212" s="268">
        <f>ROUND(E12212*F12212,2)</f>
        <v>0</v>
      </c>
    </row>
    <row r="12213" spans="1:7" ht="24" customHeight="1" x14ac:dyDescent="0.2">
      <c r="A12213" s="207" t="str">
        <f t="shared" si="3661"/>
        <v/>
      </c>
      <c r="B12213" s="205" t="str">
        <f t="shared" ref="B12213:B12225" si="3664">IFERROR(VLOOKUP(C12213,Tabla_Insumos,5,FALSE),"")</f>
        <v/>
      </c>
      <c r="C12213" s="206"/>
      <c r="D12213" s="207" t="str">
        <f t="shared" si="3662"/>
        <v/>
      </c>
      <c r="E12213" s="208"/>
      <c r="F12213" s="209">
        <f t="shared" si="3663"/>
        <v>0</v>
      </c>
      <c r="G12213" s="268">
        <f t="shared" ref="G12213:G12225" si="3665">ROUND(E12213*F12213,2)</f>
        <v>0</v>
      </c>
    </row>
    <row r="12214" spans="1:7" ht="24" customHeight="1" x14ac:dyDescent="0.2">
      <c r="A12214" s="207" t="str">
        <f t="shared" si="3661"/>
        <v/>
      </c>
      <c r="B12214" s="205" t="str">
        <f t="shared" si="3664"/>
        <v/>
      </c>
      <c r="C12214" s="206"/>
      <c r="D12214" s="207" t="str">
        <f t="shared" si="3662"/>
        <v/>
      </c>
      <c r="E12214" s="208"/>
      <c r="F12214" s="209">
        <f t="shared" si="3663"/>
        <v>0</v>
      </c>
      <c r="G12214" s="268">
        <f t="shared" si="3665"/>
        <v>0</v>
      </c>
    </row>
    <row r="12215" spans="1:7" ht="24" customHeight="1" x14ac:dyDescent="0.2">
      <c r="A12215" s="207" t="str">
        <f t="shared" si="3661"/>
        <v/>
      </c>
      <c r="B12215" s="205" t="str">
        <f t="shared" si="3664"/>
        <v/>
      </c>
      <c r="C12215" s="206"/>
      <c r="D12215" s="207" t="str">
        <f t="shared" si="3662"/>
        <v/>
      </c>
      <c r="E12215" s="208"/>
      <c r="F12215" s="209">
        <f t="shared" si="3663"/>
        <v>0</v>
      </c>
      <c r="G12215" s="268">
        <f t="shared" si="3665"/>
        <v>0</v>
      </c>
    </row>
    <row r="12216" spans="1:7" ht="24" customHeight="1" x14ac:dyDescent="0.2">
      <c r="A12216" s="207" t="str">
        <f t="shared" si="3661"/>
        <v/>
      </c>
      <c r="B12216" s="205" t="str">
        <f t="shared" si="3664"/>
        <v/>
      </c>
      <c r="C12216" s="206"/>
      <c r="D12216" s="207" t="str">
        <f t="shared" si="3662"/>
        <v/>
      </c>
      <c r="E12216" s="208"/>
      <c r="F12216" s="209">
        <f t="shared" si="3663"/>
        <v>0</v>
      </c>
      <c r="G12216" s="268">
        <f t="shared" si="3665"/>
        <v>0</v>
      </c>
    </row>
    <row r="12217" spans="1:7" ht="24" customHeight="1" x14ac:dyDescent="0.2">
      <c r="A12217" s="207" t="str">
        <f t="shared" si="3661"/>
        <v/>
      </c>
      <c r="B12217" s="205" t="str">
        <f t="shared" si="3664"/>
        <v/>
      </c>
      <c r="C12217" s="206"/>
      <c r="D12217" s="207" t="str">
        <f t="shared" si="3662"/>
        <v/>
      </c>
      <c r="E12217" s="208"/>
      <c r="F12217" s="209">
        <f t="shared" si="3663"/>
        <v>0</v>
      </c>
      <c r="G12217" s="268">
        <f t="shared" si="3665"/>
        <v>0</v>
      </c>
    </row>
    <row r="12218" spans="1:7" ht="24" customHeight="1" x14ac:dyDescent="0.2">
      <c r="A12218" s="207" t="str">
        <f t="shared" si="3661"/>
        <v/>
      </c>
      <c r="B12218" s="205" t="str">
        <f t="shared" si="3664"/>
        <v/>
      </c>
      <c r="C12218" s="206"/>
      <c r="D12218" s="207" t="str">
        <f t="shared" si="3662"/>
        <v/>
      </c>
      <c r="E12218" s="208"/>
      <c r="F12218" s="209">
        <f t="shared" si="3663"/>
        <v>0</v>
      </c>
      <c r="G12218" s="268">
        <f t="shared" si="3665"/>
        <v>0</v>
      </c>
    </row>
    <row r="12219" spans="1:7" ht="24" customHeight="1" x14ac:dyDescent="0.2">
      <c r="A12219" s="207" t="str">
        <f t="shared" si="3661"/>
        <v/>
      </c>
      <c r="B12219" s="205" t="str">
        <f t="shared" si="3664"/>
        <v/>
      </c>
      <c r="C12219" s="206"/>
      <c r="D12219" s="207" t="str">
        <f t="shared" si="3662"/>
        <v/>
      </c>
      <c r="E12219" s="208"/>
      <c r="F12219" s="209">
        <f t="shared" si="3663"/>
        <v>0</v>
      </c>
      <c r="G12219" s="268">
        <f t="shared" si="3665"/>
        <v>0</v>
      </c>
    </row>
    <row r="12220" spans="1:7" ht="24" customHeight="1" x14ac:dyDescent="0.2">
      <c r="A12220" s="207" t="str">
        <f t="shared" si="3661"/>
        <v/>
      </c>
      <c r="B12220" s="205" t="str">
        <f t="shared" si="3664"/>
        <v/>
      </c>
      <c r="C12220" s="206"/>
      <c r="D12220" s="207" t="str">
        <f t="shared" si="3662"/>
        <v/>
      </c>
      <c r="E12220" s="208"/>
      <c r="F12220" s="209">
        <f t="shared" si="3663"/>
        <v>0</v>
      </c>
      <c r="G12220" s="268">
        <f t="shared" si="3665"/>
        <v>0</v>
      </c>
    </row>
    <row r="12221" spans="1:7" ht="24" customHeight="1" x14ac:dyDescent="0.2">
      <c r="A12221" s="207" t="str">
        <f t="shared" si="3661"/>
        <v/>
      </c>
      <c r="B12221" s="205" t="str">
        <f t="shared" si="3664"/>
        <v/>
      </c>
      <c r="C12221" s="206"/>
      <c r="D12221" s="207" t="str">
        <f t="shared" si="3662"/>
        <v/>
      </c>
      <c r="E12221" s="208"/>
      <c r="F12221" s="209">
        <f t="shared" si="3663"/>
        <v>0</v>
      </c>
      <c r="G12221" s="268">
        <f t="shared" si="3665"/>
        <v>0</v>
      </c>
    </row>
    <row r="12222" spans="1:7" ht="24" customHeight="1" x14ac:dyDescent="0.2">
      <c r="A12222" s="207" t="str">
        <f t="shared" si="3661"/>
        <v/>
      </c>
      <c r="B12222" s="205" t="str">
        <f t="shared" si="3664"/>
        <v/>
      </c>
      <c r="C12222" s="206"/>
      <c r="D12222" s="207" t="str">
        <f t="shared" si="3662"/>
        <v/>
      </c>
      <c r="E12222" s="208"/>
      <c r="F12222" s="209">
        <f t="shared" si="3663"/>
        <v>0</v>
      </c>
      <c r="G12222" s="268">
        <f t="shared" si="3665"/>
        <v>0</v>
      </c>
    </row>
    <row r="12223" spans="1:7" ht="24" customHeight="1" x14ac:dyDescent="0.2">
      <c r="A12223" s="207" t="str">
        <f t="shared" si="3661"/>
        <v/>
      </c>
      <c r="B12223" s="205" t="str">
        <f t="shared" si="3664"/>
        <v/>
      </c>
      <c r="C12223" s="206"/>
      <c r="D12223" s="207" t="str">
        <f t="shared" si="3662"/>
        <v/>
      </c>
      <c r="E12223" s="208"/>
      <c r="F12223" s="209">
        <f t="shared" si="3663"/>
        <v>0</v>
      </c>
      <c r="G12223" s="268">
        <f t="shared" si="3665"/>
        <v>0</v>
      </c>
    </row>
    <row r="12224" spans="1:7" ht="24" customHeight="1" x14ac:dyDescent="0.2">
      <c r="A12224" s="207" t="str">
        <f t="shared" si="3661"/>
        <v/>
      </c>
      <c r="B12224" s="205" t="str">
        <f t="shared" si="3664"/>
        <v/>
      </c>
      <c r="C12224" s="206"/>
      <c r="D12224" s="207" t="str">
        <f t="shared" si="3662"/>
        <v/>
      </c>
      <c r="E12224" s="208"/>
      <c r="F12224" s="209">
        <f t="shared" si="3663"/>
        <v>0</v>
      </c>
      <c r="G12224" s="268">
        <f t="shared" si="3665"/>
        <v>0</v>
      </c>
    </row>
    <row r="12225" spans="1:7" ht="24" customHeight="1" x14ac:dyDescent="0.2">
      <c r="A12225" s="207" t="str">
        <f t="shared" si="3661"/>
        <v/>
      </c>
      <c r="B12225" s="205" t="str">
        <f t="shared" si="3664"/>
        <v/>
      </c>
      <c r="C12225" s="206"/>
      <c r="D12225" s="207" t="str">
        <f t="shared" si="3662"/>
        <v/>
      </c>
      <c r="E12225" s="208"/>
      <c r="F12225" s="210">
        <f t="shared" si="3663"/>
        <v>0</v>
      </c>
      <c r="G12225" s="268">
        <f t="shared" si="3665"/>
        <v>0</v>
      </c>
    </row>
    <row r="12226" spans="1:7" ht="24" customHeight="1" x14ac:dyDescent="0.2">
      <c r="A12226" s="269"/>
      <c r="D12226" s="88"/>
      <c r="E12226" s="89"/>
      <c r="F12226" s="422" t="s">
        <v>30</v>
      </c>
      <c r="G12226" s="270">
        <f>SUBTOTAL(9,G12212:G12225)</f>
        <v>0</v>
      </c>
    </row>
    <row r="12227" spans="1:7" ht="24" customHeight="1" x14ac:dyDescent="0.2">
      <c r="A12227" s="269"/>
      <c r="C12227" s="419" t="s">
        <v>604</v>
      </c>
      <c r="D12227" s="88"/>
      <c r="E12227" s="89"/>
      <c r="G12227" s="271"/>
    </row>
    <row r="12228" spans="1:7" ht="24" customHeight="1" x14ac:dyDescent="0.2">
      <c r="A12228" s="207" t="str">
        <f t="shared" ref="A12228:A12235" si="3666">IFERROR(VLOOKUP(C12228,Tabla_Insumos,4,FALSE),"")</f>
        <v/>
      </c>
      <c r="B12228" s="205">
        <f t="shared" ref="B12228:B12235" si="3667">IFERROR(VLOOKUP(A12228,Tabla_Indices,5,FALSE),"")</f>
        <v>0</v>
      </c>
      <c r="C12228" s="206"/>
      <c r="D12228" s="207" t="str">
        <f t="shared" ref="D12228:D12235" si="3668">IFERROR(VLOOKUP(C12228,Tabla_Insumos,2,FALSE),"")</f>
        <v/>
      </c>
      <c r="E12228" s="208"/>
      <c r="F12228" s="211">
        <f t="shared" ref="F12228:F12235" si="3669">IFERROR(VLOOKUP(C12228,Tabla_Insumos,3,FALSE),0)</f>
        <v>0</v>
      </c>
      <c r="G12228" s="268">
        <f>ROUND(E12228*F12228,2)</f>
        <v>0</v>
      </c>
    </row>
    <row r="12229" spans="1:7" ht="24" customHeight="1" x14ac:dyDescent="0.2">
      <c r="A12229" s="207" t="str">
        <f t="shared" si="3666"/>
        <v/>
      </c>
      <c r="B12229" s="205">
        <f t="shared" si="3667"/>
        <v>0</v>
      </c>
      <c r="C12229" s="206"/>
      <c r="D12229" s="207" t="str">
        <f t="shared" si="3668"/>
        <v/>
      </c>
      <c r="E12229" s="208"/>
      <c r="F12229" s="211">
        <f t="shared" si="3669"/>
        <v>0</v>
      </c>
      <c r="G12229" s="268">
        <f>ROUND(E12229*F12229,2)</f>
        <v>0</v>
      </c>
    </row>
    <row r="12230" spans="1:7" ht="24" customHeight="1" x14ac:dyDescent="0.2">
      <c r="A12230" s="207" t="str">
        <f t="shared" si="3666"/>
        <v/>
      </c>
      <c r="B12230" s="205">
        <f t="shared" si="3667"/>
        <v>0</v>
      </c>
      <c r="C12230" s="206"/>
      <c r="D12230" s="207" t="str">
        <f t="shared" si="3668"/>
        <v/>
      </c>
      <c r="E12230" s="208"/>
      <c r="F12230" s="211">
        <f t="shared" si="3669"/>
        <v>0</v>
      </c>
      <c r="G12230" s="268">
        <f t="shared" ref="G12230:G12235" si="3670">ROUND(E12230*F12230,2)</f>
        <v>0</v>
      </c>
    </row>
    <row r="12231" spans="1:7" ht="24" customHeight="1" x14ac:dyDescent="0.2">
      <c r="A12231" s="207" t="str">
        <f t="shared" si="3666"/>
        <v/>
      </c>
      <c r="B12231" s="205">
        <f t="shared" si="3667"/>
        <v>0</v>
      </c>
      <c r="C12231" s="206"/>
      <c r="D12231" s="207" t="str">
        <f t="shared" si="3668"/>
        <v/>
      </c>
      <c r="E12231" s="208"/>
      <c r="F12231" s="211">
        <f t="shared" si="3669"/>
        <v>0</v>
      </c>
      <c r="G12231" s="268">
        <f t="shared" si="3670"/>
        <v>0</v>
      </c>
    </row>
    <row r="12232" spans="1:7" ht="24" customHeight="1" x14ac:dyDescent="0.2">
      <c r="A12232" s="207" t="str">
        <f t="shared" si="3666"/>
        <v/>
      </c>
      <c r="B12232" s="205">
        <f t="shared" si="3667"/>
        <v>0</v>
      </c>
      <c r="C12232" s="206"/>
      <c r="D12232" s="207" t="str">
        <f t="shared" si="3668"/>
        <v/>
      </c>
      <c r="E12232" s="208"/>
      <c r="F12232" s="209">
        <f t="shared" si="3669"/>
        <v>0</v>
      </c>
      <c r="G12232" s="268">
        <f t="shared" si="3670"/>
        <v>0</v>
      </c>
    </row>
    <row r="12233" spans="1:7" ht="24" customHeight="1" x14ac:dyDescent="0.2">
      <c r="A12233" s="207" t="str">
        <f t="shared" si="3666"/>
        <v/>
      </c>
      <c r="B12233" s="205">
        <f t="shared" si="3667"/>
        <v>0</v>
      </c>
      <c r="C12233" s="206"/>
      <c r="D12233" s="207" t="str">
        <f t="shared" si="3668"/>
        <v/>
      </c>
      <c r="E12233" s="208"/>
      <c r="F12233" s="209">
        <f t="shared" si="3669"/>
        <v>0</v>
      </c>
      <c r="G12233" s="268">
        <f t="shared" si="3670"/>
        <v>0</v>
      </c>
    </row>
    <row r="12234" spans="1:7" ht="24" customHeight="1" x14ac:dyDescent="0.2">
      <c r="A12234" s="207" t="str">
        <f t="shared" si="3666"/>
        <v/>
      </c>
      <c r="B12234" s="205">
        <f t="shared" si="3667"/>
        <v>0</v>
      </c>
      <c r="C12234" s="206"/>
      <c r="D12234" s="207" t="str">
        <f t="shared" si="3668"/>
        <v/>
      </c>
      <c r="E12234" s="208"/>
      <c r="F12234" s="209">
        <f t="shared" si="3669"/>
        <v>0</v>
      </c>
      <c r="G12234" s="268">
        <f t="shared" si="3670"/>
        <v>0</v>
      </c>
    </row>
    <row r="12235" spans="1:7" ht="24" customHeight="1" x14ac:dyDescent="0.2">
      <c r="A12235" s="207" t="str">
        <f t="shared" si="3666"/>
        <v/>
      </c>
      <c r="B12235" s="205">
        <f t="shared" si="3667"/>
        <v>0</v>
      </c>
      <c r="C12235" s="206"/>
      <c r="D12235" s="207" t="str">
        <f t="shared" si="3668"/>
        <v/>
      </c>
      <c r="E12235" s="208"/>
      <c r="F12235" s="209">
        <f t="shared" si="3669"/>
        <v>0</v>
      </c>
      <c r="G12235" s="268">
        <f t="shared" si="3670"/>
        <v>0</v>
      </c>
    </row>
    <row r="12236" spans="1:7" ht="24" customHeight="1" x14ac:dyDescent="0.2">
      <c r="A12236" s="269"/>
      <c r="D12236" s="88"/>
      <c r="E12236" s="89"/>
      <c r="F12236" s="422" t="s">
        <v>31</v>
      </c>
      <c r="G12236" s="270">
        <f>SUBTOTAL(9,G12228:G12235)</f>
        <v>0</v>
      </c>
    </row>
    <row r="12237" spans="1:7" ht="24" customHeight="1" x14ac:dyDescent="0.2">
      <c r="A12237" s="269"/>
      <c r="C12237" s="419" t="s">
        <v>605</v>
      </c>
      <c r="D12237" s="88"/>
      <c r="E12237" s="89"/>
      <c r="G12237" s="271"/>
    </row>
    <row r="12238" spans="1:7" ht="24" customHeight="1" x14ac:dyDescent="0.2">
      <c r="A12238" s="207" t="str">
        <f t="shared" ref="A12238:A12246" si="3671">IFERROR(VLOOKUP(C12238,Tabla_Insumos,4,FALSE),"")</f>
        <v/>
      </c>
      <c r="B12238" s="205" t="str">
        <f t="shared" ref="B12238:B12246" si="3672">IFERROR(VLOOKUP(C12238,Tabla_Insumos,5,FALSE),"")</f>
        <v/>
      </c>
      <c r="C12238" s="206"/>
      <c r="D12238" s="207" t="str">
        <f t="shared" ref="D12238:D12246" si="3673">IFERROR(VLOOKUP(C12238,Tabla_Insumos,2,FALSE),"")</f>
        <v/>
      </c>
      <c r="E12238" s="208"/>
      <c r="F12238" s="209">
        <f t="shared" ref="F12238:F12246" si="3674">IFERROR(VLOOKUP(C12238,Tabla_Insumos,3,FALSE),0)</f>
        <v>0</v>
      </c>
      <c r="G12238" s="268">
        <f t="shared" ref="G12238:G12246" si="3675">ROUND(E12238*F12238,2)</f>
        <v>0</v>
      </c>
    </row>
    <row r="12239" spans="1:7" ht="24" customHeight="1" x14ac:dyDescent="0.2">
      <c r="A12239" s="207" t="str">
        <f t="shared" si="3671"/>
        <v/>
      </c>
      <c r="B12239" s="205" t="str">
        <f t="shared" si="3672"/>
        <v/>
      </c>
      <c r="C12239" s="206"/>
      <c r="D12239" s="207" t="str">
        <f t="shared" si="3673"/>
        <v/>
      </c>
      <c r="E12239" s="208"/>
      <c r="F12239" s="209">
        <f t="shared" si="3674"/>
        <v>0</v>
      </c>
      <c r="G12239" s="268">
        <f t="shared" si="3675"/>
        <v>0</v>
      </c>
    </row>
    <row r="12240" spans="1:7" ht="24" customHeight="1" x14ac:dyDescent="0.2">
      <c r="A12240" s="207" t="str">
        <f t="shared" si="3671"/>
        <v/>
      </c>
      <c r="B12240" s="205" t="str">
        <f t="shared" si="3672"/>
        <v/>
      </c>
      <c r="C12240" s="206"/>
      <c r="D12240" s="207" t="str">
        <f t="shared" si="3673"/>
        <v/>
      </c>
      <c r="E12240" s="208"/>
      <c r="F12240" s="209">
        <f t="shared" si="3674"/>
        <v>0</v>
      </c>
      <c r="G12240" s="268">
        <f t="shared" si="3675"/>
        <v>0</v>
      </c>
    </row>
    <row r="12241" spans="1:7" ht="24" customHeight="1" x14ac:dyDescent="0.2">
      <c r="A12241" s="207" t="str">
        <f t="shared" si="3671"/>
        <v/>
      </c>
      <c r="B12241" s="205" t="str">
        <f t="shared" si="3672"/>
        <v/>
      </c>
      <c r="C12241" s="206"/>
      <c r="D12241" s="207" t="str">
        <f t="shared" si="3673"/>
        <v/>
      </c>
      <c r="E12241" s="208"/>
      <c r="F12241" s="209">
        <f t="shared" si="3674"/>
        <v>0</v>
      </c>
      <c r="G12241" s="268">
        <f t="shared" si="3675"/>
        <v>0</v>
      </c>
    </row>
    <row r="12242" spans="1:7" ht="24" customHeight="1" x14ac:dyDescent="0.2">
      <c r="A12242" s="207" t="str">
        <f t="shared" si="3671"/>
        <v/>
      </c>
      <c r="B12242" s="205" t="str">
        <f t="shared" si="3672"/>
        <v/>
      </c>
      <c r="C12242" s="206"/>
      <c r="D12242" s="207" t="str">
        <f t="shared" si="3673"/>
        <v/>
      </c>
      <c r="E12242" s="208"/>
      <c r="F12242" s="209">
        <f t="shared" si="3674"/>
        <v>0</v>
      </c>
      <c r="G12242" s="268">
        <f t="shared" si="3675"/>
        <v>0</v>
      </c>
    </row>
    <row r="12243" spans="1:7" ht="24" customHeight="1" x14ac:dyDescent="0.2">
      <c r="A12243" s="207" t="str">
        <f t="shared" si="3671"/>
        <v/>
      </c>
      <c r="B12243" s="205" t="str">
        <f t="shared" si="3672"/>
        <v/>
      </c>
      <c r="C12243" s="206"/>
      <c r="D12243" s="207" t="str">
        <f t="shared" si="3673"/>
        <v/>
      </c>
      <c r="E12243" s="208"/>
      <c r="F12243" s="209">
        <f t="shared" si="3674"/>
        <v>0</v>
      </c>
      <c r="G12243" s="268">
        <f t="shared" si="3675"/>
        <v>0</v>
      </c>
    </row>
    <row r="12244" spans="1:7" ht="24" customHeight="1" x14ac:dyDescent="0.2">
      <c r="A12244" s="207" t="str">
        <f t="shared" si="3671"/>
        <v/>
      </c>
      <c r="B12244" s="205" t="str">
        <f t="shared" si="3672"/>
        <v/>
      </c>
      <c r="C12244" s="206"/>
      <c r="D12244" s="207" t="str">
        <f t="shared" si="3673"/>
        <v/>
      </c>
      <c r="E12244" s="208"/>
      <c r="F12244" s="209">
        <f t="shared" si="3674"/>
        <v>0</v>
      </c>
      <c r="G12244" s="268">
        <f t="shared" si="3675"/>
        <v>0</v>
      </c>
    </row>
    <row r="12245" spans="1:7" ht="24" customHeight="1" x14ac:dyDescent="0.2">
      <c r="A12245" s="207" t="str">
        <f t="shared" si="3671"/>
        <v/>
      </c>
      <c r="B12245" s="205" t="str">
        <f t="shared" si="3672"/>
        <v/>
      </c>
      <c r="C12245" s="206"/>
      <c r="D12245" s="207" t="str">
        <f t="shared" si="3673"/>
        <v/>
      </c>
      <c r="E12245" s="208"/>
      <c r="F12245" s="209">
        <f t="shared" si="3674"/>
        <v>0</v>
      </c>
      <c r="G12245" s="268">
        <f t="shared" si="3675"/>
        <v>0</v>
      </c>
    </row>
    <row r="12246" spans="1:7" ht="24" customHeight="1" x14ac:dyDescent="0.2">
      <c r="A12246" s="207" t="str">
        <f t="shared" si="3671"/>
        <v/>
      </c>
      <c r="B12246" s="205" t="str">
        <f t="shared" si="3672"/>
        <v/>
      </c>
      <c r="C12246" s="206"/>
      <c r="D12246" s="207" t="str">
        <f t="shared" si="3673"/>
        <v/>
      </c>
      <c r="E12246" s="208"/>
      <c r="F12246" s="209">
        <f t="shared" si="3674"/>
        <v>0</v>
      </c>
      <c r="G12246" s="268">
        <f t="shared" si="3675"/>
        <v>0</v>
      </c>
    </row>
    <row r="12247" spans="1:7" ht="24" customHeight="1" x14ac:dyDescent="0.2">
      <c r="A12247" s="272"/>
      <c r="B12247" s="88"/>
      <c r="D12247" s="88"/>
      <c r="E12247" s="89"/>
      <c r="F12247" s="422" t="s">
        <v>32</v>
      </c>
      <c r="G12247" s="270">
        <f>SUBTOTAL(9,G12238:G12246)</f>
        <v>0</v>
      </c>
    </row>
    <row r="12248" spans="1:7" ht="24" customHeight="1" x14ac:dyDescent="0.2">
      <c r="A12248" s="273"/>
      <c r="B12248" s="88"/>
      <c r="D12248" s="88"/>
      <c r="E12248" s="89"/>
      <c r="G12248" s="271"/>
    </row>
    <row r="12249" spans="1:7" ht="24" customHeight="1" x14ac:dyDescent="0.2">
      <c r="A12249" s="274" t="str">
        <f>B12207</f>
        <v>24.2.4</v>
      </c>
      <c r="B12249" s="275" t="str">
        <f>C12207</f>
        <v>Caja Guarda llaves</v>
      </c>
      <c r="C12249" s="95"/>
      <c r="D12249" s="95" t="s">
        <v>33</v>
      </c>
      <c r="E12249" s="96"/>
      <c r="F12249" s="277" t="s">
        <v>34</v>
      </c>
      <c r="G12249" s="276">
        <f>SUBTOTAL(9,G12212:G12248)</f>
        <v>0</v>
      </c>
    </row>
    <row r="12250" spans="1:7" ht="24" customHeight="1" x14ac:dyDescent="0.2">
      <c r="A12250" s="256" t="s">
        <v>36</v>
      </c>
      <c r="B12250" s="257"/>
      <c r="C12250" s="257"/>
      <c r="D12250" s="257"/>
      <c r="E12250" s="257"/>
      <c r="F12250" s="257"/>
      <c r="G12250" s="258"/>
    </row>
    <row r="12251" spans="1:7" ht="24" customHeight="1" x14ac:dyDescent="0.2">
      <c r="A12251" s="259" t="s">
        <v>601</v>
      </c>
      <c r="B12251" s="84" t="str">
        <f>Comitente</f>
        <v>SUBSECRETARIA DE ARQUITECTURA</v>
      </c>
      <c r="C12251" s="80"/>
      <c r="D12251" s="85"/>
      <c r="E12251" s="85"/>
      <c r="F12251" s="86"/>
      <c r="G12251" s="260"/>
    </row>
    <row r="12252" spans="1:7" ht="24" customHeight="1" x14ac:dyDescent="0.2">
      <c r="A12252" s="259" t="s">
        <v>602</v>
      </c>
      <c r="B12252" s="84">
        <f>Contratista</f>
        <v>0</v>
      </c>
      <c r="C12252" s="81"/>
      <c r="D12252" s="81"/>
      <c r="E12252" s="81"/>
      <c r="F12252" s="87"/>
      <c r="G12252" s="261"/>
    </row>
    <row r="12253" spans="1:7" ht="24" customHeight="1" x14ac:dyDescent="0.2">
      <c r="A12253" s="259" t="s">
        <v>23</v>
      </c>
      <c r="B12253" s="84" t="str">
        <f>Obra</f>
        <v>Creacion Primaria Bº Cruce de los Andes</v>
      </c>
      <c r="C12253" s="81"/>
      <c r="D12253" s="81"/>
      <c r="E12253" s="81"/>
      <c r="F12253" s="87" t="s">
        <v>37</v>
      </c>
      <c r="G12253" s="262">
        <f>Fecha_Base</f>
        <v>0</v>
      </c>
    </row>
    <row r="12254" spans="1:7" ht="24" customHeight="1" x14ac:dyDescent="0.2">
      <c r="A12254" s="263" t="s">
        <v>600</v>
      </c>
      <c r="B12254" s="82" t="str">
        <f>Ubicación</f>
        <v>Pocito</v>
      </c>
      <c r="C12254" s="82"/>
      <c r="D12254" s="88"/>
      <c r="E12254" s="89"/>
      <c r="G12254" s="264"/>
    </row>
    <row r="12255" spans="1:7" ht="24" customHeight="1" x14ac:dyDescent="0.2">
      <c r="A12255" s="263" t="s">
        <v>38</v>
      </c>
      <c r="B12255" s="91">
        <f>IFERROR(VALUE(LEFT(B12256,FIND(".",B12256)-1)),"")</f>
        <v>24</v>
      </c>
      <c r="C12255" s="83" t="str">
        <f>IFERROR(VLOOKUP(B12255,Tabla_CyP,2,FALSE),"")</f>
        <v xml:space="preserve"> VARIOS</v>
      </c>
      <c r="E12255" s="89"/>
      <c r="G12255" s="264"/>
    </row>
    <row r="12256" spans="1:7" ht="24" customHeight="1" x14ac:dyDescent="0.2">
      <c r="A12256" s="263" t="s">
        <v>24</v>
      </c>
      <c r="B12256" s="92" t="str">
        <f>IFERROR(VLOOKUP(COUNTIF($A$1:A12256,"ANALISIS DE PRECIOS"),Tabla_NumeroItem,2,FALSE),"")</f>
        <v>24.5</v>
      </c>
      <c r="C12256" s="83" t="str">
        <f>IFERROR(VLOOKUP(B12256,Tabla_CyP,2,FALSE),"")</f>
        <v>Planos aprobados</v>
      </c>
      <c r="D12256" s="88"/>
      <c r="E12256" s="89"/>
      <c r="F12256" s="87" t="s">
        <v>25</v>
      </c>
      <c r="G12256" s="265" t="str">
        <f>IFERROR(VLOOKUP(B12256,Tabla_CyP,4,FALSE),"")</f>
        <v>gl</v>
      </c>
    </row>
    <row r="12257" spans="1:7" ht="24" customHeight="1" x14ac:dyDescent="0.2">
      <c r="A12257" s="263"/>
      <c r="B12257" s="82"/>
      <c r="D12257" s="88"/>
      <c r="E12257" s="89"/>
      <c r="G12257" s="264"/>
    </row>
    <row r="12258" spans="1:7" ht="24" customHeight="1" x14ac:dyDescent="0.2">
      <c r="A12258" s="450" t="s">
        <v>506</v>
      </c>
      <c r="B12258" s="451"/>
      <c r="C12258" s="448" t="s">
        <v>0</v>
      </c>
      <c r="D12258" s="448" t="s">
        <v>26</v>
      </c>
      <c r="E12258" s="446" t="s">
        <v>27</v>
      </c>
      <c r="F12258" s="444" t="s">
        <v>28</v>
      </c>
      <c r="G12258" s="444" t="s">
        <v>29</v>
      </c>
    </row>
    <row r="12259" spans="1:7" ht="24" customHeight="1" x14ac:dyDescent="0.2">
      <c r="A12259" s="93" t="s">
        <v>507</v>
      </c>
      <c r="B12259" s="93" t="s">
        <v>508</v>
      </c>
      <c r="C12259" s="449"/>
      <c r="D12259" s="449"/>
      <c r="E12259" s="447"/>
      <c r="F12259" s="445"/>
      <c r="G12259" s="445"/>
    </row>
    <row r="12260" spans="1:7" ht="24" customHeight="1" x14ac:dyDescent="0.2">
      <c r="A12260" s="421"/>
      <c r="B12260" s="94"/>
      <c r="C12260" s="420" t="s">
        <v>603</v>
      </c>
      <c r="D12260" s="95"/>
      <c r="E12260" s="96"/>
      <c r="F12260" s="97"/>
      <c r="G12260" s="267"/>
    </row>
    <row r="12261" spans="1:7" ht="24" customHeight="1" x14ac:dyDescent="0.2">
      <c r="A12261" s="207" t="str">
        <f t="shared" ref="A12261:A12274" si="3676">IFERROR(VLOOKUP(C12261,Tabla_Insumos,4,FALSE),"")</f>
        <v/>
      </c>
      <c r="B12261" s="205" t="str">
        <f>IFERROR(VLOOKUP(C12261,Tabla_Insumos,5,FALSE),"")</f>
        <v/>
      </c>
      <c r="C12261" s="206"/>
      <c r="D12261" s="207" t="str">
        <f t="shared" ref="D12261:D12274" si="3677">IFERROR(VLOOKUP(C12261,Tabla_Insumos,2,FALSE),"")</f>
        <v/>
      </c>
      <c r="E12261" s="208"/>
      <c r="F12261" s="209">
        <f t="shared" ref="F12261:F12274" si="3678">IFERROR(VLOOKUP(C12261,Tabla_Insumos,3,FALSE),0)</f>
        <v>0</v>
      </c>
      <c r="G12261" s="268">
        <f>ROUND(E12261*F12261,2)</f>
        <v>0</v>
      </c>
    </row>
    <row r="12262" spans="1:7" ht="24" customHeight="1" x14ac:dyDescent="0.2">
      <c r="A12262" s="207" t="str">
        <f t="shared" si="3676"/>
        <v/>
      </c>
      <c r="B12262" s="205" t="str">
        <f t="shared" ref="B12262:B12274" si="3679">IFERROR(VLOOKUP(C12262,Tabla_Insumos,5,FALSE),"")</f>
        <v/>
      </c>
      <c r="C12262" s="206"/>
      <c r="D12262" s="207" t="str">
        <f t="shared" si="3677"/>
        <v/>
      </c>
      <c r="E12262" s="208"/>
      <c r="F12262" s="209">
        <f t="shared" si="3678"/>
        <v>0</v>
      </c>
      <c r="G12262" s="268">
        <f t="shared" ref="G12262:G12274" si="3680">ROUND(E12262*F12262,2)</f>
        <v>0</v>
      </c>
    </row>
    <row r="12263" spans="1:7" ht="24" customHeight="1" x14ac:dyDescent="0.2">
      <c r="A12263" s="207" t="str">
        <f t="shared" si="3676"/>
        <v/>
      </c>
      <c r="B12263" s="205" t="str">
        <f t="shared" si="3679"/>
        <v/>
      </c>
      <c r="C12263" s="206"/>
      <c r="D12263" s="207" t="str">
        <f t="shared" si="3677"/>
        <v/>
      </c>
      <c r="E12263" s="208"/>
      <c r="F12263" s="209">
        <f t="shared" si="3678"/>
        <v>0</v>
      </c>
      <c r="G12263" s="268">
        <f t="shared" si="3680"/>
        <v>0</v>
      </c>
    </row>
    <row r="12264" spans="1:7" ht="24" customHeight="1" x14ac:dyDescent="0.2">
      <c r="A12264" s="207" t="str">
        <f t="shared" si="3676"/>
        <v/>
      </c>
      <c r="B12264" s="205" t="str">
        <f t="shared" si="3679"/>
        <v/>
      </c>
      <c r="C12264" s="206"/>
      <c r="D12264" s="207" t="str">
        <f t="shared" si="3677"/>
        <v/>
      </c>
      <c r="E12264" s="208"/>
      <c r="F12264" s="209">
        <f t="shared" si="3678"/>
        <v>0</v>
      </c>
      <c r="G12264" s="268">
        <f t="shared" si="3680"/>
        <v>0</v>
      </c>
    </row>
    <row r="12265" spans="1:7" ht="24" customHeight="1" x14ac:dyDescent="0.2">
      <c r="A12265" s="207" t="str">
        <f t="shared" si="3676"/>
        <v/>
      </c>
      <c r="B12265" s="205" t="str">
        <f t="shared" si="3679"/>
        <v/>
      </c>
      <c r="C12265" s="206"/>
      <c r="D12265" s="207" t="str">
        <f t="shared" si="3677"/>
        <v/>
      </c>
      <c r="E12265" s="208"/>
      <c r="F12265" s="209">
        <f t="shared" si="3678"/>
        <v>0</v>
      </c>
      <c r="G12265" s="268">
        <f t="shared" si="3680"/>
        <v>0</v>
      </c>
    </row>
    <row r="12266" spans="1:7" ht="24" customHeight="1" x14ac:dyDescent="0.2">
      <c r="A12266" s="207" t="str">
        <f t="shared" si="3676"/>
        <v/>
      </c>
      <c r="B12266" s="205" t="str">
        <f t="shared" si="3679"/>
        <v/>
      </c>
      <c r="C12266" s="206"/>
      <c r="D12266" s="207" t="str">
        <f t="shared" si="3677"/>
        <v/>
      </c>
      <c r="E12266" s="208"/>
      <c r="F12266" s="209">
        <f t="shared" si="3678"/>
        <v>0</v>
      </c>
      <c r="G12266" s="268">
        <f t="shared" si="3680"/>
        <v>0</v>
      </c>
    </row>
    <row r="12267" spans="1:7" ht="24" customHeight="1" x14ac:dyDescent="0.2">
      <c r="A12267" s="207" t="str">
        <f t="shared" si="3676"/>
        <v/>
      </c>
      <c r="B12267" s="205" t="str">
        <f t="shared" si="3679"/>
        <v/>
      </c>
      <c r="C12267" s="206"/>
      <c r="D12267" s="207" t="str">
        <f t="shared" si="3677"/>
        <v/>
      </c>
      <c r="E12267" s="208"/>
      <c r="F12267" s="209">
        <f t="shared" si="3678"/>
        <v>0</v>
      </c>
      <c r="G12267" s="268">
        <f t="shared" si="3680"/>
        <v>0</v>
      </c>
    </row>
    <row r="12268" spans="1:7" ht="24" customHeight="1" x14ac:dyDescent="0.2">
      <c r="A12268" s="207" t="str">
        <f t="shared" si="3676"/>
        <v/>
      </c>
      <c r="B12268" s="205" t="str">
        <f t="shared" si="3679"/>
        <v/>
      </c>
      <c r="C12268" s="206"/>
      <c r="D12268" s="207" t="str">
        <f t="shared" si="3677"/>
        <v/>
      </c>
      <c r="E12268" s="208"/>
      <c r="F12268" s="209">
        <f t="shared" si="3678"/>
        <v>0</v>
      </c>
      <c r="G12268" s="268">
        <f t="shared" si="3680"/>
        <v>0</v>
      </c>
    </row>
    <row r="12269" spans="1:7" ht="24" customHeight="1" x14ac:dyDescent="0.2">
      <c r="A12269" s="207" t="str">
        <f t="shared" si="3676"/>
        <v/>
      </c>
      <c r="B12269" s="205" t="str">
        <f t="shared" si="3679"/>
        <v/>
      </c>
      <c r="C12269" s="206"/>
      <c r="D12269" s="207" t="str">
        <f t="shared" si="3677"/>
        <v/>
      </c>
      <c r="E12269" s="208"/>
      <c r="F12269" s="209">
        <f t="shared" si="3678"/>
        <v>0</v>
      </c>
      <c r="G12269" s="268">
        <f t="shared" si="3680"/>
        <v>0</v>
      </c>
    </row>
    <row r="12270" spans="1:7" ht="24" customHeight="1" x14ac:dyDescent="0.2">
      <c r="A12270" s="207" t="str">
        <f t="shared" si="3676"/>
        <v/>
      </c>
      <c r="B12270" s="205" t="str">
        <f t="shared" si="3679"/>
        <v/>
      </c>
      <c r="C12270" s="206"/>
      <c r="D12270" s="207" t="str">
        <f t="shared" si="3677"/>
        <v/>
      </c>
      <c r="E12270" s="208"/>
      <c r="F12270" s="209">
        <f t="shared" si="3678"/>
        <v>0</v>
      </c>
      <c r="G12270" s="268">
        <f t="shared" si="3680"/>
        <v>0</v>
      </c>
    </row>
    <row r="12271" spans="1:7" ht="24" customHeight="1" x14ac:dyDescent="0.2">
      <c r="A12271" s="207" t="str">
        <f t="shared" si="3676"/>
        <v/>
      </c>
      <c r="B12271" s="205" t="str">
        <f t="shared" si="3679"/>
        <v/>
      </c>
      <c r="C12271" s="206"/>
      <c r="D12271" s="207" t="str">
        <f t="shared" si="3677"/>
        <v/>
      </c>
      <c r="E12271" s="208"/>
      <c r="F12271" s="209">
        <f t="shared" si="3678"/>
        <v>0</v>
      </c>
      <c r="G12271" s="268">
        <f t="shared" si="3680"/>
        <v>0</v>
      </c>
    </row>
    <row r="12272" spans="1:7" ht="24" customHeight="1" x14ac:dyDescent="0.2">
      <c r="A12272" s="207" t="str">
        <f t="shared" si="3676"/>
        <v/>
      </c>
      <c r="B12272" s="205" t="str">
        <f t="shared" si="3679"/>
        <v/>
      </c>
      <c r="C12272" s="206"/>
      <c r="D12272" s="207" t="str">
        <f t="shared" si="3677"/>
        <v/>
      </c>
      <c r="E12272" s="208"/>
      <c r="F12272" s="209">
        <f t="shared" si="3678"/>
        <v>0</v>
      </c>
      <c r="G12272" s="268">
        <f t="shared" si="3680"/>
        <v>0</v>
      </c>
    </row>
    <row r="12273" spans="1:7" ht="24" customHeight="1" x14ac:dyDescent="0.2">
      <c r="A12273" s="207" t="str">
        <f t="shared" si="3676"/>
        <v/>
      </c>
      <c r="B12273" s="205" t="str">
        <f t="shared" si="3679"/>
        <v/>
      </c>
      <c r="C12273" s="206"/>
      <c r="D12273" s="207" t="str">
        <f t="shared" si="3677"/>
        <v/>
      </c>
      <c r="E12273" s="208"/>
      <c r="F12273" s="209">
        <f t="shared" si="3678"/>
        <v>0</v>
      </c>
      <c r="G12273" s="268">
        <f t="shared" si="3680"/>
        <v>0</v>
      </c>
    </row>
    <row r="12274" spans="1:7" ht="24" customHeight="1" x14ac:dyDescent="0.2">
      <c r="A12274" s="207" t="str">
        <f t="shared" si="3676"/>
        <v/>
      </c>
      <c r="B12274" s="205" t="str">
        <f t="shared" si="3679"/>
        <v/>
      </c>
      <c r="C12274" s="206"/>
      <c r="D12274" s="207" t="str">
        <f t="shared" si="3677"/>
        <v/>
      </c>
      <c r="E12274" s="208"/>
      <c r="F12274" s="210">
        <f t="shared" si="3678"/>
        <v>0</v>
      </c>
      <c r="G12274" s="268">
        <f t="shared" si="3680"/>
        <v>0</v>
      </c>
    </row>
    <row r="12275" spans="1:7" ht="24" customHeight="1" x14ac:dyDescent="0.2">
      <c r="A12275" s="269"/>
      <c r="D12275" s="88"/>
      <c r="E12275" s="89"/>
      <c r="F12275" s="422" t="s">
        <v>30</v>
      </c>
      <c r="G12275" s="270">
        <f>SUBTOTAL(9,G12261:G12274)</f>
        <v>0</v>
      </c>
    </row>
    <row r="12276" spans="1:7" ht="24" customHeight="1" x14ac:dyDescent="0.2">
      <c r="A12276" s="269"/>
      <c r="C12276" s="419" t="s">
        <v>604</v>
      </c>
      <c r="D12276" s="88"/>
      <c r="E12276" s="89"/>
      <c r="G12276" s="271"/>
    </row>
    <row r="12277" spans="1:7" ht="24" customHeight="1" x14ac:dyDescent="0.2">
      <c r="A12277" s="207" t="str">
        <f t="shared" ref="A12277:A12284" si="3681">IFERROR(VLOOKUP(C12277,Tabla_Insumos,4,FALSE),"")</f>
        <v/>
      </c>
      <c r="B12277" s="205">
        <f t="shared" ref="B12277:B12284" si="3682">IFERROR(VLOOKUP(A12277,Tabla_Indices,5,FALSE),"")</f>
        <v>0</v>
      </c>
      <c r="C12277" s="206"/>
      <c r="D12277" s="207" t="str">
        <f t="shared" ref="D12277:D12284" si="3683">IFERROR(VLOOKUP(C12277,Tabla_Insumos,2,FALSE),"")</f>
        <v/>
      </c>
      <c r="E12277" s="208"/>
      <c r="F12277" s="211">
        <f t="shared" ref="F12277:F12284" si="3684">IFERROR(VLOOKUP(C12277,Tabla_Insumos,3,FALSE),0)</f>
        <v>0</v>
      </c>
      <c r="G12277" s="268">
        <f>ROUND(E12277*F12277,2)</f>
        <v>0</v>
      </c>
    </row>
    <row r="12278" spans="1:7" ht="24" customHeight="1" x14ac:dyDescent="0.2">
      <c r="A12278" s="207" t="str">
        <f t="shared" si="3681"/>
        <v/>
      </c>
      <c r="B12278" s="205">
        <f t="shared" si="3682"/>
        <v>0</v>
      </c>
      <c r="C12278" s="206"/>
      <c r="D12278" s="207" t="str">
        <f t="shared" si="3683"/>
        <v/>
      </c>
      <c r="E12278" s="208"/>
      <c r="F12278" s="211">
        <f t="shared" si="3684"/>
        <v>0</v>
      </c>
      <c r="G12278" s="268">
        <f>ROUND(E12278*F12278,2)</f>
        <v>0</v>
      </c>
    </row>
    <row r="12279" spans="1:7" ht="24" customHeight="1" x14ac:dyDescent="0.2">
      <c r="A12279" s="207" t="str">
        <f t="shared" si="3681"/>
        <v/>
      </c>
      <c r="B12279" s="205">
        <f t="shared" si="3682"/>
        <v>0</v>
      </c>
      <c r="C12279" s="206"/>
      <c r="D12279" s="207" t="str">
        <f t="shared" si="3683"/>
        <v/>
      </c>
      <c r="E12279" s="208"/>
      <c r="F12279" s="211">
        <f t="shared" si="3684"/>
        <v>0</v>
      </c>
      <c r="G12279" s="268">
        <f t="shared" ref="G12279:G12284" si="3685">ROUND(E12279*F12279,2)</f>
        <v>0</v>
      </c>
    </row>
    <row r="12280" spans="1:7" ht="24" customHeight="1" x14ac:dyDescent="0.2">
      <c r="A12280" s="207" t="str">
        <f t="shared" si="3681"/>
        <v/>
      </c>
      <c r="B12280" s="205">
        <f t="shared" si="3682"/>
        <v>0</v>
      </c>
      <c r="C12280" s="206"/>
      <c r="D12280" s="207" t="str">
        <f t="shared" si="3683"/>
        <v/>
      </c>
      <c r="E12280" s="208"/>
      <c r="F12280" s="211">
        <f t="shared" si="3684"/>
        <v>0</v>
      </c>
      <c r="G12280" s="268">
        <f t="shared" si="3685"/>
        <v>0</v>
      </c>
    </row>
    <row r="12281" spans="1:7" ht="24" customHeight="1" x14ac:dyDescent="0.2">
      <c r="A12281" s="207" t="str">
        <f t="shared" si="3681"/>
        <v/>
      </c>
      <c r="B12281" s="205">
        <f t="shared" si="3682"/>
        <v>0</v>
      </c>
      <c r="C12281" s="206"/>
      <c r="D12281" s="207" t="str">
        <f t="shared" si="3683"/>
        <v/>
      </c>
      <c r="E12281" s="208"/>
      <c r="F12281" s="209">
        <f t="shared" si="3684"/>
        <v>0</v>
      </c>
      <c r="G12281" s="268">
        <f t="shared" si="3685"/>
        <v>0</v>
      </c>
    </row>
    <row r="12282" spans="1:7" ht="24" customHeight="1" x14ac:dyDescent="0.2">
      <c r="A12282" s="207" t="str">
        <f t="shared" si="3681"/>
        <v/>
      </c>
      <c r="B12282" s="205">
        <f t="shared" si="3682"/>
        <v>0</v>
      </c>
      <c r="C12282" s="206"/>
      <c r="D12282" s="207" t="str">
        <f t="shared" si="3683"/>
        <v/>
      </c>
      <c r="E12282" s="208"/>
      <c r="F12282" s="209">
        <f t="shared" si="3684"/>
        <v>0</v>
      </c>
      <c r="G12282" s="268">
        <f t="shared" si="3685"/>
        <v>0</v>
      </c>
    </row>
    <row r="12283" spans="1:7" ht="24" customHeight="1" x14ac:dyDescent="0.2">
      <c r="A12283" s="207" t="str">
        <f t="shared" si="3681"/>
        <v/>
      </c>
      <c r="B12283" s="205">
        <f t="shared" si="3682"/>
        <v>0</v>
      </c>
      <c r="C12283" s="206"/>
      <c r="D12283" s="207" t="str">
        <f t="shared" si="3683"/>
        <v/>
      </c>
      <c r="E12283" s="208"/>
      <c r="F12283" s="209">
        <f t="shared" si="3684"/>
        <v>0</v>
      </c>
      <c r="G12283" s="268">
        <f t="shared" si="3685"/>
        <v>0</v>
      </c>
    </row>
    <row r="12284" spans="1:7" ht="24" customHeight="1" x14ac:dyDescent="0.2">
      <c r="A12284" s="207" t="str">
        <f t="shared" si="3681"/>
        <v/>
      </c>
      <c r="B12284" s="205">
        <f t="shared" si="3682"/>
        <v>0</v>
      </c>
      <c r="C12284" s="206"/>
      <c r="D12284" s="207" t="str">
        <f t="shared" si="3683"/>
        <v/>
      </c>
      <c r="E12284" s="208"/>
      <c r="F12284" s="209">
        <f t="shared" si="3684"/>
        <v>0</v>
      </c>
      <c r="G12284" s="268">
        <f t="shared" si="3685"/>
        <v>0</v>
      </c>
    </row>
    <row r="12285" spans="1:7" ht="24" customHeight="1" x14ac:dyDescent="0.2">
      <c r="A12285" s="269"/>
      <c r="D12285" s="88"/>
      <c r="E12285" s="89"/>
      <c r="F12285" s="422" t="s">
        <v>31</v>
      </c>
      <c r="G12285" s="270">
        <f>SUBTOTAL(9,G12277:G12284)</f>
        <v>0</v>
      </c>
    </row>
    <row r="12286" spans="1:7" ht="24" customHeight="1" x14ac:dyDescent="0.2">
      <c r="A12286" s="269"/>
      <c r="C12286" s="419" t="s">
        <v>605</v>
      </c>
      <c r="D12286" s="88"/>
      <c r="E12286" s="89"/>
      <c r="G12286" s="271"/>
    </row>
    <row r="12287" spans="1:7" ht="24" customHeight="1" x14ac:dyDescent="0.2">
      <c r="A12287" s="207" t="str">
        <f t="shared" ref="A12287:A12295" si="3686">IFERROR(VLOOKUP(C12287,Tabla_Insumos,4,FALSE),"")</f>
        <v/>
      </c>
      <c r="B12287" s="205" t="str">
        <f t="shared" ref="B12287:B12295" si="3687">IFERROR(VLOOKUP(C12287,Tabla_Insumos,5,FALSE),"")</f>
        <v/>
      </c>
      <c r="C12287" s="206"/>
      <c r="D12287" s="207" t="str">
        <f t="shared" ref="D12287:D12295" si="3688">IFERROR(VLOOKUP(C12287,Tabla_Insumos,2,FALSE),"")</f>
        <v/>
      </c>
      <c r="E12287" s="208"/>
      <c r="F12287" s="209">
        <f t="shared" ref="F12287:F12295" si="3689">IFERROR(VLOOKUP(C12287,Tabla_Insumos,3,FALSE),0)</f>
        <v>0</v>
      </c>
      <c r="G12287" s="268">
        <f t="shared" ref="G12287:G12295" si="3690">ROUND(E12287*F12287,2)</f>
        <v>0</v>
      </c>
    </row>
    <row r="12288" spans="1:7" ht="24" customHeight="1" x14ac:dyDescent="0.2">
      <c r="A12288" s="207" t="str">
        <f t="shared" si="3686"/>
        <v/>
      </c>
      <c r="B12288" s="205" t="str">
        <f t="shared" si="3687"/>
        <v/>
      </c>
      <c r="C12288" s="206"/>
      <c r="D12288" s="207" t="str">
        <f t="shared" si="3688"/>
        <v/>
      </c>
      <c r="E12288" s="208"/>
      <c r="F12288" s="209">
        <f t="shared" si="3689"/>
        <v>0</v>
      </c>
      <c r="G12288" s="268">
        <f t="shared" si="3690"/>
        <v>0</v>
      </c>
    </row>
    <row r="12289" spans="1:7" ht="24" customHeight="1" x14ac:dyDescent="0.2">
      <c r="A12289" s="207" t="str">
        <f t="shared" si="3686"/>
        <v/>
      </c>
      <c r="B12289" s="205" t="str">
        <f t="shared" si="3687"/>
        <v/>
      </c>
      <c r="C12289" s="206"/>
      <c r="D12289" s="207" t="str">
        <f t="shared" si="3688"/>
        <v/>
      </c>
      <c r="E12289" s="208"/>
      <c r="F12289" s="209">
        <f t="shared" si="3689"/>
        <v>0</v>
      </c>
      <c r="G12289" s="268">
        <f t="shared" si="3690"/>
        <v>0</v>
      </c>
    </row>
    <row r="12290" spans="1:7" ht="24" customHeight="1" x14ac:dyDescent="0.2">
      <c r="A12290" s="207" t="str">
        <f t="shared" si="3686"/>
        <v/>
      </c>
      <c r="B12290" s="205" t="str">
        <f t="shared" si="3687"/>
        <v/>
      </c>
      <c r="C12290" s="206"/>
      <c r="D12290" s="207" t="str">
        <f t="shared" si="3688"/>
        <v/>
      </c>
      <c r="E12290" s="208"/>
      <c r="F12290" s="209">
        <f t="shared" si="3689"/>
        <v>0</v>
      </c>
      <c r="G12290" s="268">
        <f t="shared" si="3690"/>
        <v>0</v>
      </c>
    </row>
    <row r="12291" spans="1:7" ht="24" customHeight="1" x14ac:dyDescent="0.2">
      <c r="A12291" s="207" t="str">
        <f t="shared" si="3686"/>
        <v/>
      </c>
      <c r="B12291" s="205" t="str">
        <f t="shared" si="3687"/>
        <v/>
      </c>
      <c r="C12291" s="206"/>
      <c r="D12291" s="207" t="str">
        <f t="shared" si="3688"/>
        <v/>
      </c>
      <c r="E12291" s="208"/>
      <c r="F12291" s="209">
        <f t="shared" si="3689"/>
        <v>0</v>
      </c>
      <c r="G12291" s="268">
        <f t="shared" si="3690"/>
        <v>0</v>
      </c>
    </row>
    <row r="12292" spans="1:7" ht="24" customHeight="1" x14ac:dyDescent="0.2">
      <c r="A12292" s="207" t="str">
        <f t="shared" si="3686"/>
        <v/>
      </c>
      <c r="B12292" s="205" t="str">
        <f t="shared" si="3687"/>
        <v/>
      </c>
      <c r="C12292" s="206"/>
      <c r="D12292" s="207" t="str">
        <f t="shared" si="3688"/>
        <v/>
      </c>
      <c r="E12292" s="208"/>
      <c r="F12292" s="209">
        <f t="shared" si="3689"/>
        <v>0</v>
      </c>
      <c r="G12292" s="268">
        <f t="shared" si="3690"/>
        <v>0</v>
      </c>
    </row>
    <row r="12293" spans="1:7" ht="24" customHeight="1" x14ac:dyDescent="0.2">
      <c r="A12293" s="207" t="str">
        <f t="shared" si="3686"/>
        <v/>
      </c>
      <c r="B12293" s="205" t="str">
        <f t="shared" si="3687"/>
        <v/>
      </c>
      <c r="C12293" s="206"/>
      <c r="D12293" s="207" t="str">
        <f t="shared" si="3688"/>
        <v/>
      </c>
      <c r="E12293" s="208"/>
      <c r="F12293" s="209">
        <f t="shared" si="3689"/>
        <v>0</v>
      </c>
      <c r="G12293" s="268">
        <f t="shared" si="3690"/>
        <v>0</v>
      </c>
    </row>
    <row r="12294" spans="1:7" ht="24" customHeight="1" x14ac:dyDescent="0.2">
      <c r="A12294" s="207" t="str">
        <f t="shared" si="3686"/>
        <v/>
      </c>
      <c r="B12294" s="205" t="str">
        <f t="shared" si="3687"/>
        <v/>
      </c>
      <c r="C12294" s="206"/>
      <c r="D12294" s="207" t="str">
        <f t="shared" si="3688"/>
        <v/>
      </c>
      <c r="E12294" s="208"/>
      <c r="F12294" s="209">
        <f t="shared" si="3689"/>
        <v>0</v>
      </c>
      <c r="G12294" s="268">
        <f t="shared" si="3690"/>
        <v>0</v>
      </c>
    </row>
    <row r="12295" spans="1:7" ht="24" customHeight="1" x14ac:dyDescent="0.2">
      <c r="A12295" s="207" t="str">
        <f t="shared" si="3686"/>
        <v/>
      </c>
      <c r="B12295" s="205" t="str">
        <f t="shared" si="3687"/>
        <v/>
      </c>
      <c r="C12295" s="206"/>
      <c r="D12295" s="207" t="str">
        <f t="shared" si="3688"/>
        <v/>
      </c>
      <c r="E12295" s="208"/>
      <c r="F12295" s="209">
        <f t="shared" si="3689"/>
        <v>0</v>
      </c>
      <c r="G12295" s="268">
        <f t="shared" si="3690"/>
        <v>0</v>
      </c>
    </row>
    <row r="12296" spans="1:7" ht="24" customHeight="1" x14ac:dyDescent="0.2">
      <c r="A12296" s="272"/>
      <c r="B12296" s="88"/>
      <c r="D12296" s="88"/>
      <c r="E12296" s="89"/>
      <c r="F12296" s="422" t="s">
        <v>32</v>
      </c>
      <c r="G12296" s="270">
        <f>SUBTOTAL(9,G12287:G12295)</f>
        <v>0</v>
      </c>
    </row>
    <row r="12297" spans="1:7" ht="24" customHeight="1" x14ac:dyDescent="0.2">
      <c r="A12297" s="273"/>
      <c r="B12297" s="88"/>
      <c r="D12297" s="88"/>
      <c r="E12297" s="89"/>
      <c r="G12297" s="271"/>
    </row>
    <row r="12298" spans="1:7" ht="24" customHeight="1" x14ac:dyDescent="0.2">
      <c r="A12298" s="274" t="str">
        <f>B12256</f>
        <v>24.5</v>
      </c>
      <c r="B12298" s="275" t="str">
        <f>C12256</f>
        <v>Planos aprobados</v>
      </c>
      <c r="C12298" s="95"/>
      <c r="D12298" s="95" t="s">
        <v>33</v>
      </c>
      <c r="E12298" s="96"/>
      <c r="F12298" s="277" t="s">
        <v>34</v>
      </c>
      <c r="G12298" s="276">
        <f>SUBTOTAL(9,G12261:G12297)</f>
        <v>0</v>
      </c>
    </row>
    <row r="12299" spans="1:7" ht="24" customHeight="1" x14ac:dyDescent="0.2">
      <c r="A12299" s="256" t="s">
        <v>36</v>
      </c>
      <c r="B12299" s="257"/>
      <c r="C12299" s="257"/>
      <c r="D12299" s="257"/>
      <c r="E12299" s="257"/>
      <c r="F12299" s="257"/>
      <c r="G12299" s="258"/>
    </row>
    <row r="12300" spans="1:7" ht="24" customHeight="1" x14ac:dyDescent="0.2">
      <c r="A12300" s="259" t="s">
        <v>601</v>
      </c>
      <c r="B12300" s="84" t="str">
        <f>Comitente</f>
        <v>SUBSECRETARIA DE ARQUITECTURA</v>
      </c>
      <c r="C12300" s="80"/>
      <c r="D12300" s="85"/>
      <c r="E12300" s="85"/>
      <c r="F12300" s="86"/>
      <c r="G12300" s="260"/>
    </row>
    <row r="12301" spans="1:7" ht="24" customHeight="1" x14ac:dyDescent="0.2">
      <c r="A12301" s="259" t="s">
        <v>602</v>
      </c>
      <c r="B12301" s="84">
        <f>Contratista</f>
        <v>0</v>
      </c>
      <c r="C12301" s="81"/>
      <c r="D12301" s="81"/>
      <c r="E12301" s="81"/>
      <c r="F12301" s="87"/>
      <c r="G12301" s="261"/>
    </row>
    <row r="12302" spans="1:7" ht="24" customHeight="1" x14ac:dyDescent="0.2">
      <c r="A12302" s="259" t="s">
        <v>23</v>
      </c>
      <c r="B12302" s="84" t="str">
        <f>Obra</f>
        <v>Creacion Primaria Bº Cruce de los Andes</v>
      </c>
      <c r="C12302" s="81"/>
      <c r="D12302" s="81"/>
      <c r="E12302" s="81"/>
      <c r="F12302" s="87" t="s">
        <v>37</v>
      </c>
      <c r="G12302" s="262">
        <f>Fecha_Base</f>
        <v>0</v>
      </c>
    </row>
    <row r="12303" spans="1:7" ht="24" customHeight="1" x14ac:dyDescent="0.2">
      <c r="A12303" s="263" t="s">
        <v>600</v>
      </c>
      <c r="B12303" s="82" t="str">
        <f>Ubicación</f>
        <v>Pocito</v>
      </c>
      <c r="C12303" s="82"/>
      <c r="D12303" s="88"/>
      <c r="E12303" s="89"/>
      <c r="G12303" s="264"/>
    </row>
    <row r="12304" spans="1:7" ht="24" customHeight="1" x14ac:dyDescent="0.2">
      <c r="A12304" s="263" t="s">
        <v>38</v>
      </c>
      <c r="B12304" s="91">
        <f>IFERROR(VALUE(LEFT(B12305,FIND(".",B12305)-1)),"")</f>
        <v>24</v>
      </c>
      <c r="C12304" s="83" t="str">
        <f>IFERROR(VLOOKUP(B12304,Tabla_CyP,2,FALSE),"")</f>
        <v xml:space="preserve"> VARIOS</v>
      </c>
      <c r="E12304" s="89"/>
      <c r="G12304" s="264"/>
    </row>
    <row r="12305" spans="1:7" ht="24" customHeight="1" x14ac:dyDescent="0.2">
      <c r="A12305" s="263" t="s">
        <v>24</v>
      </c>
      <c r="B12305" s="92" t="str">
        <f>IFERROR(VLOOKUP(COUNTIF($A$1:A12305,"ANALISIS DE PRECIOS"),Tabla_NumeroItem,2,FALSE),"")</f>
        <v>24.6.1</v>
      </c>
      <c r="C12305" s="83" t="str">
        <f>IFERROR(VLOOKUP(B12305,Tabla_CyP,2,FALSE),"")</f>
        <v>Escritorio y silla docente (gobierno)</v>
      </c>
      <c r="D12305" s="88"/>
      <c r="E12305" s="89"/>
      <c r="F12305" s="87" t="s">
        <v>25</v>
      </c>
      <c r="G12305" s="265" t="str">
        <f>IFERROR(VLOOKUP(B12305,Tabla_CyP,4,FALSE),"")</f>
        <v>Un</v>
      </c>
    </row>
    <row r="12306" spans="1:7" ht="24" customHeight="1" x14ac:dyDescent="0.2">
      <c r="A12306" s="263"/>
      <c r="B12306" s="82"/>
      <c r="D12306" s="88"/>
      <c r="E12306" s="89"/>
      <c r="G12306" s="264"/>
    </row>
    <row r="12307" spans="1:7" ht="24" customHeight="1" x14ac:dyDescent="0.2">
      <c r="A12307" s="450" t="s">
        <v>506</v>
      </c>
      <c r="B12307" s="451"/>
      <c r="C12307" s="448" t="s">
        <v>0</v>
      </c>
      <c r="D12307" s="448" t="s">
        <v>26</v>
      </c>
      <c r="E12307" s="446" t="s">
        <v>27</v>
      </c>
      <c r="F12307" s="444" t="s">
        <v>28</v>
      </c>
      <c r="G12307" s="444" t="s">
        <v>29</v>
      </c>
    </row>
    <row r="12308" spans="1:7" ht="24" customHeight="1" x14ac:dyDescent="0.2">
      <c r="A12308" s="93" t="s">
        <v>507</v>
      </c>
      <c r="B12308" s="93" t="s">
        <v>508</v>
      </c>
      <c r="C12308" s="449"/>
      <c r="D12308" s="449"/>
      <c r="E12308" s="447"/>
      <c r="F12308" s="445"/>
      <c r="G12308" s="445"/>
    </row>
    <row r="12309" spans="1:7" ht="24" customHeight="1" x14ac:dyDescent="0.2">
      <c r="A12309" s="421"/>
      <c r="B12309" s="94"/>
      <c r="C12309" s="420" t="s">
        <v>603</v>
      </c>
      <c r="D12309" s="95"/>
      <c r="E12309" s="96"/>
      <c r="F12309" s="97"/>
      <c r="G12309" s="267"/>
    </row>
    <row r="12310" spans="1:7" ht="24" customHeight="1" x14ac:dyDescent="0.2">
      <c r="A12310" s="207" t="str">
        <f t="shared" ref="A12310:A12323" si="3691">IFERROR(VLOOKUP(C12310,Tabla_Insumos,4,FALSE),"")</f>
        <v/>
      </c>
      <c r="B12310" s="205" t="str">
        <f>IFERROR(VLOOKUP(C12310,Tabla_Insumos,5,FALSE),"")</f>
        <v/>
      </c>
      <c r="C12310" s="206"/>
      <c r="D12310" s="207" t="str">
        <f t="shared" ref="D12310:D12323" si="3692">IFERROR(VLOOKUP(C12310,Tabla_Insumos,2,FALSE),"")</f>
        <v/>
      </c>
      <c r="E12310" s="208"/>
      <c r="F12310" s="209">
        <f t="shared" ref="F12310:F12323" si="3693">IFERROR(VLOOKUP(C12310,Tabla_Insumos,3,FALSE),0)</f>
        <v>0</v>
      </c>
      <c r="G12310" s="268">
        <f>ROUND(E12310*F12310,2)</f>
        <v>0</v>
      </c>
    </row>
    <row r="12311" spans="1:7" ht="24" customHeight="1" x14ac:dyDescent="0.2">
      <c r="A12311" s="207" t="str">
        <f t="shared" si="3691"/>
        <v/>
      </c>
      <c r="B12311" s="205" t="str">
        <f t="shared" ref="B12311:B12323" si="3694">IFERROR(VLOOKUP(C12311,Tabla_Insumos,5,FALSE),"")</f>
        <v/>
      </c>
      <c r="C12311" s="206"/>
      <c r="D12311" s="207" t="str">
        <f t="shared" si="3692"/>
        <v/>
      </c>
      <c r="E12311" s="208"/>
      <c r="F12311" s="209">
        <f t="shared" si="3693"/>
        <v>0</v>
      </c>
      <c r="G12311" s="268">
        <f t="shared" ref="G12311:G12323" si="3695">ROUND(E12311*F12311,2)</f>
        <v>0</v>
      </c>
    </row>
    <row r="12312" spans="1:7" ht="24" customHeight="1" x14ac:dyDescent="0.2">
      <c r="A12312" s="207" t="str">
        <f t="shared" si="3691"/>
        <v/>
      </c>
      <c r="B12312" s="205" t="str">
        <f t="shared" si="3694"/>
        <v/>
      </c>
      <c r="C12312" s="206"/>
      <c r="D12312" s="207" t="str">
        <f t="shared" si="3692"/>
        <v/>
      </c>
      <c r="E12312" s="208"/>
      <c r="F12312" s="209">
        <f t="shared" si="3693"/>
        <v>0</v>
      </c>
      <c r="G12312" s="268">
        <f t="shared" si="3695"/>
        <v>0</v>
      </c>
    </row>
    <row r="12313" spans="1:7" ht="24" customHeight="1" x14ac:dyDescent="0.2">
      <c r="A12313" s="207" t="str">
        <f t="shared" si="3691"/>
        <v/>
      </c>
      <c r="B12313" s="205" t="str">
        <f t="shared" si="3694"/>
        <v/>
      </c>
      <c r="C12313" s="206"/>
      <c r="D12313" s="207" t="str">
        <f t="shared" si="3692"/>
        <v/>
      </c>
      <c r="E12313" s="208"/>
      <c r="F12313" s="209">
        <f t="shared" si="3693"/>
        <v>0</v>
      </c>
      <c r="G12313" s="268">
        <f t="shared" si="3695"/>
        <v>0</v>
      </c>
    </row>
    <row r="12314" spans="1:7" ht="24" customHeight="1" x14ac:dyDescent="0.2">
      <c r="A12314" s="207" t="str">
        <f t="shared" si="3691"/>
        <v/>
      </c>
      <c r="B12314" s="205" t="str">
        <f t="shared" si="3694"/>
        <v/>
      </c>
      <c r="C12314" s="206"/>
      <c r="D12314" s="207" t="str">
        <f t="shared" si="3692"/>
        <v/>
      </c>
      <c r="E12314" s="208"/>
      <c r="F12314" s="209">
        <f t="shared" si="3693"/>
        <v>0</v>
      </c>
      <c r="G12314" s="268">
        <f t="shared" si="3695"/>
        <v>0</v>
      </c>
    </row>
    <row r="12315" spans="1:7" ht="24" customHeight="1" x14ac:dyDescent="0.2">
      <c r="A12315" s="207" t="str">
        <f t="shared" si="3691"/>
        <v/>
      </c>
      <c r="B12315" s="205" t="str">
        <f t="shared" si="3694"/>
        <v/>
      </c>
      <c r="C12315" s="206"/>
      <c r="D12315" s="207" t="str">
        <f t="shared" si="3692"/>
        <v/>
      </c>
      <c r="E12315" s="208"/>
      <c r="F12315" s="209">
        <f t="shared" si="3693"/>
        <v>0</v>
      </c>
      <c r="G12315" s="268">
        <f t="shared" si="3695"/>
        <v>0</v>
      </c>
    </row>
    <row r="12316" spans="1:7" ht="24" customHeight="1" x14ac:dyDescent="0.2">
      <c r="A12316" s="207" t="str">
        <f t="shared" si="3691"/>
        <v/>
      </c>
      <c r="B12316" s="205" t="str">
        <f t="shared" si="3694"/>
        <v/>
      </c>
      <c r="C12316" s="206"/>
      <c r="D12316" s="207" t="str">
        <f t="shared" si="3692"/>
        <v/>
      </c>
      <c r="E12316" s="208"/>
      <c r="F12316" s="209">
        <f t="shared" si="3693"/>
        <v>0</v>
      </c>
      <c r="G12316" s="268">
        <f t="shared" si="3695"/>
        <v>0</v>
      </c>
    </row>
    <row r="12317" spans="1:7" ht="24" customHeight="1" x14ac:dyDescent="0.2">
      <c r="A12317" s="207" t="str">
        <f t="shared" si="3691"/>
        <v/>
      </c>
      <c r="B12317" s="205" t="str">
        <f t="shared" si="3694"/>
        <v/>
      </c>
      <c r="C12317" s="206"/>
      <c r="D12317" s="207" t="str">
        <f t="shared" si="3692"/>
        <v/>
      </c>
      <c r="E12317" s="208"/>
      <c r="F12317" s="209">
        <f t="shared" si="3693"/>
        <v>0</v>
      </c>
      <c r="G12317" s="268">
        <f t="shared" si="3695"/>
        <v>0</v>
      </c>
    </row>
    <row r="12318" spans="1:7" ht="24" customHeight="1" x14ac:dyDescent="0.2">
      <c r="A12318" s="207" t="str">
        <f t="shared" si="3691"/>
        <v/>
      </c>
      <c r="B12318" s="205" t="str">
        <f t="shared" si="3694"/>
        <v/>
      </c>
      <c r="C12318" s="206"/>
      <c r="D12318" s="207" t="str">
        <f t="shared" si="3692"/>
        <v/>
      </c>
      <c r="E12318" s="208"/>
      <c r="F12318" s="209">
        <f t="shared" si="3693"/>
        <v>0</v>
      </c>
      <c r="G12318" s="268">
        <f t="shared" si="3695"/>
        <v>0</v>
      </c>
    </row>
    <row r="12319" spans="1:7" ht="24" customHeight="1" x14ac:dyDescent="0.2">
      <c r="A12319" s="207" t="str">
        <f t="shared" si="3691"/>
        <v/>
      </c>
      <c r="B12319" s="205" t="str">
        <f t="shared" si="3694"/>
        <v/>
      </c>
      <c r="C12319" s="206"/>
      <c r="D12319" s="207" t="str">
        <f t="shared" si="3692"/>
        <v/>
      </c>
      <c r="E12319" s="208"/>
      <c r="F12319" s="209">
        <f t="shared" si="3693"/>
        <v>0</v>
      </c>
      <c r="G12319" s="268">
        <f t="shared" si="3695"/>
        <v>0</v>
      </c>
    </row>
    <row r="12320" spans="1:7" ht="24" customHeight="1" x14ac:dyDescent="0.2">
      <c r="A12320" s="207" t="str">
        <f t="shared" si="3691"/>
        <v/>
      </c>
      <c r="B12320" s="205" t="str">
        <f t="shared" si="3694"/>
        <v/>
      </c>
      <c r="C12320" s="206"/>
      <c r="D12320" s="207" t="str">
        <f t="shared" si="3692"/>
        <v/>
      </c>
      <c r="E12320" s="208"/>
      <c r="F12320" s="209">
        <f t="shared" si="3693"/>
        <v>0</v>
      </c>
      <c r="G12320" s="268">
        <f t="shared" si="3695"/>
        <v>0</v>
      </c>
    </row>
    <row r="12321" spans="1:7" ht="24" customHeight="1" x14ac:dyDescent="0.2">
      <c r="A12321" s="207" t="str">
        <f t="shared" si="3691"/>
        <v/>
      </c>
      <c r="B12321" s="205" t="str">
        <f t="shared" si="3694"/>
        <v/>
      </c>
      <c r="C12321" s="206"/>
      <c r="D12321" s="207" t="str">
        <f t="shared" si="3692"/>
        <v/>
      </c>
      <c r="E12321" s="208"/>
      <c r="F12321" s="209">
        <f t="shared" si="3693"/>
        <v>0</v>
      </c>
      <c r="G12321" s="268">
        <f t="shared" si="3695"/>
        <v>0</v>
      </c>
    </row>
    <row r="12322" spans="1:7" ht="24" customHeight="1" x14ac:dyDescent="0.2">
      <c r="A12322" s="207" t="str">
        <f t="shared" si="3691"/>
        <v/>
      </c>
      <c r="B12322" s="205" t="str">
        <f t="shared" si="3694"/>
        <v/>
      </c>
      <c r="C12322" s="206"/>
      <c r="D12322" s="207" t="str">
        <f t="shared" si="3692"/>
        <v/>
      </c>
      <c r="E12322" s="208"/>
      <c r="F12322" s="209">
        <f t="shared" si="3693"/>
        <v>0</v>
      </c>
      <c r="G12322" s="268">
        <f t="shared" si="3695"/>
        <v>0</v>
      </c>
    </row>
    <row r="12323" spans="1:7" ht="24" customHeight="1" x14ac:dyDescent="0.2">
      <c r="A12323" s="207" t="str">
        <f t="shared" si="3691"/>
        <v/>
      </c>
      <c r="B12323" s="205" t="str">
        <f t="shared" si="3694"/>
        <v/>
      </c>
      <c r="C12323" s="206"/>
      <c r="D12323" s="207" t="str">
        <f t="shared" si="3692"/>
        <v/>
      </c>
      <c r="E12323" s="208"/>
      <c r="F12323" s="210">
        <f t="shared" si="3693"/>
        <v>0</v>
      </c>
      <c r="G12323" s="268">
        <f t="shared" si="3695"/>
        <v>0</v>
      </c>
    </row>
    <row r="12324" spans="1:7" ht="24" customHeight="1" x14ac:dyDescent="0.2">
      <c r="A12324" s="269"/>
      <c r="D12324" s="88"/>
      <c r="E12324" s="89"/>
      <c r="F12324" s="422" t="s">
        <v>30</v>
      </c>
      <c r="G12324" s="270">
        <f>SUBTOTAL(9,G12310:G12323)</f>
        <v>0</v>
      </c>
    </row>
    <row r="12325" spans="1:7" ht="24" customHeight="1" x14ac:dyDescent="0.2">
      <c r="A12325" s="269"/>
      <c r="C12325" s="419" t="s">
        <v>604</v>
      </c>
      <c r="D12325" s="88"/>
      <c r="E12325" s="89"/>
      <c r="G12325" s="271"/>
    </row>
    <row r="12326" spans="1:7" ht="24" customHeight="1" x14ac:dyDescent="0.2">
      <c r="A12326" s="207" t="str">
        <f t="shared" ref="A12326:A12333" si="3696">IFERROR(VLOOKUP(C12326,Tabla_Insumos,4,FALSE),"")</f>
        <v/>
      </c>
      <c r="B12326" s="205">
        <f t="shared" ref="B12326:B12333" si="3697">IFERROR(VLOOKUP(A12326,Tabla_Indices,5,FALSE),"")</f>
        <v>0</v>
      </c>
      <c r="C12326" s="206"/>
      <c r="D12326" s="207" t="str">
        <f t="shared" ref="D12326:D12333" si="3698">IFERROR(VLOOKUP(C12326,Tabla_Insumos,2,FALSE),"")</f>
        <v/>
      </c>
      <c r="E12326" s="208"/>
      <c r="F12326" s="211">
        <f t="shared" ref="F12326:F12333" si="3699">IFERROR(VLOOKUP(C12326,Tabla_Insumos,3,FALSE),0)</f>
        <v>0</v>
      </c>
      <c r="G12326" s="268">
        <f>ROUND(E12326*F12326,2)</f>
        <v>0</v>
      </c>
    </row>
    <row r="12327" spans="1:7" ht="24" customHeight="1" x14ac:dyDescent="0.2">
      <c r="A12327" s="207" t="str">
        <f t="shared" si="3696"/>
        <v/>
      </c>
      <c r="B12327" s="205">
        <f t="shared" si="3697"/>
        <v>0</v>
      </c>
      <c r="C12327" s="206"/>
      <c r="D12327" s="207" t="str">
        <f t="shared" si="3698"/>
        <v/>
      </c>
      <c r="E12327" s="208"/>
      <c r="F12327" s="211">
        <f t="shared" si="3699"/>
        <v>0</v>
      </c>
      <c r="G12327" s="268">
        <f>ROUND(E12327*F12327,2)</f>
        <v>0</v>
      </c>
    </row>
    <row r="12328" spans="1:7" ht="24" customHeight="1" x14ac:dyDescent="0.2">
      <c r="A12328" s="207" t="str">
        <f t="shared" si="3696"/>
        <v/>
      </c>
      <c r="B12328" s="205">
        <f t="shared" si="3697"/>
        <v>0</v>
      </c>
      <c r="C12328" s="206"/>
      <c r="D12328" s="207" t="str">
        <f t="shared" si="3698"/>
        <v/>
      </c>
      <c r="E12328" s="208"/>
      <c r="F12328" s="211">
        <f t="shared" si="3699"/>
        <v>0</v>
      </c>
      <c r="G12328" s="268">
        <f t="shared" ref="G12328:G12333" si="3700">ROUND(E12328*F12328,2)</f>
        <v>0</v>
      </c>
    </row>
    <row r="12329" spans="1:7" ht="24" customHeight="1" x14ac:dyDescent="0.2">
      <c r="A12329" s="207" t="str">
        <f t="shared" si="3696"/>
        <v/>
      </c>
      <c r="B12329" s="205">
        <f t="shared" si="3697"/>
        <v>0</v>
      </c>
      <c r="C12329" s="206"/>
      <c r="D12329" s="207" t="str">
        <f t="shared" si="3698"/>
        <v/>
      </c>
      <c r="E12329" s="208"/>
      <c r="F12329" s="211">
        <f t="shared" si="3699"/>
        <v>0</v>
      </c>
      <c r="G12329" s="268">
        <f t="shared" si="3700"/>
        <v>0</v>
      </c>
    </row>
    <row r="12330" spans="1:7" ht="24" customHeight="1" x14ac:dyDescent="0.2">
      <c r="A12330" s="207" t="str">
        <f t="shared" si="3696"/>
        <v/>
      </c>
      <c r="B12330" s="205">
        <f t="shared" si="3697"/>
        <v>0</v>
      </c>
      <c r="C12330" s="206"/>
      <c r="D12330" s="207" t="str">
        <f t="shared" si="3698"/>
        <v/>
      </c>
      <c r="E12330" s="208"/>
      <c r="F12330" s="209">
        <f t="shared" si="3699"/>
        <v>0</v>
      </c>
      <c r="G12330" s="268">
        <f t="shared" si="3700"/>
        <v>0</v>
      </c>
    </row>
    <row r="12331" spans="1:7" ht="24" customHeight="1" x14ac:dyDescent="0.2">
      <c r="A12331" s="207" t="str">
        <f t="shared" si="3696"/>
        <v/>
      </c>
      <c r="B12331" s="205">
        <f t="shared" si="3697"/>
        <v>0</v>
      </c>
      <c r="C12331" s="206"/>
      <c r="D12331" s="207" t="str">
        <f t="shared" si="3698"/>
        <v/>
      </c>
      <c r="E12331" s="208"/>
      <c r="F12331" s="209">
        <f t="shared" si="3699"/>
        <v>0</v>
      </c>
      <c r="G12331" s="268">
        <f t="shared" si="3700"/>
        <v>0</v>
      </c>
    </row>
    <row r="12332" spans="1:7" ht="24" customHeight="1" x14ac:dyDescent="0.2">
      <c r="A12332" s="207" t="str">
        <f t="shared" si="3696"/>
        <v/>
      </c>
      <c r="B12332" s="205">
        <f t="shared" si="3697"/>
        <v>0</v>
      </c>
      <c r="C12332" s="206"/>
      <c r="D12332" s="207" t="str">
        <f t="shared" si="3698"/>
        <v/>
      </c>
      <c r="E12332" s="208"/>
      <c r="F12332" s="209">
        <f t="shared" si="3699"/>
        <v>0</v>
      </c>
      <c r="G12332" s="268">
        <f t="shared" si="3700"/>
        <v>0</v>
      </c>
    </row>
    <row r="12333" spans="1:7" ht="24" customHeight="1" x14ac:dyDescent="0.2">
      <c r="A12333" s="207" t="str">
        <f t="shared" si="3696"/>
        <v/>
      </c>
      <c r="B12333" s="205">
        <f t="shared" si="3697"/>
        <v>0</v>
      </c>
      <c r="C12333" s="206"/>
      <c r="D12333" s="207" t="str">
        <f t="shared" si="3698"/>
        <v/>
      </c>
      <c r="E12333" s="208"/>
      <c r="F12333" s="209">
        <f t="shared" si="3699"/>
        <v>0</v>
      </c>
      <c r="G12333" s="268">
        <f t="shared" si="3700"/>
        <v>0</v>
      </c>
    </row>
    <row r="12334" spans="1:7" ht="24" customHeight="1" x14ac:dyDescent="0.2">
      <c r="A12334" s="269"/>
      <c r="D12334" s="88"/>
      <c r="E12334" s="89"/>
      <c r="F12334" s="422" t="s">
        <v>31</v>
      </c>
      <c r="G12334" s="270">
        <f>SUBTOTAL(9,G12326:G12333)</f>
        <v>0</v>
      </c>
    </row>
    <row r="12335" spans="1:7" ht="24" customHeight="1" x14ac:dyDescent="0.2">
      <c r="A12335" s="269"/>
      <c r="C12335" s="419" t="s">
        <v>605</v>
      </c>
      <c r="D12335" s="88"/>
      <c r="E12335" s="89"/>
      <c r="G12335" s="271"/>
    </row>
    <row r="12336" spans="1:7" ht="24" customHeight="1" x14ac:dyDescent="0.2">
      <c r="A12336" s="207" t="str">
        <f t="shared" ref="A12336:A12344" si="3701">IFERROR(VLOOKUP(C12336,Tabla_Insumos,4,FALSE),"")</f>
        <v/>
      </c>
      <c r="B12336" s="205" t="str">
        <f t="shared" ref="B12336:B12344" si="3702">IFERROR(VLOOKUP(C12336,Tabla_Insumos,5,FALSE),"")</f>
        <v/>
      </c>
      <c r="C12336" s="206"/>
      <c r="D12336" s="207" t="str">
        <f t="shared" ref="D12336:D12344" si="3703">IFERROR(VLOOKUP(C12336,Tabla_Insumos,2,FALSE),"")</f>
        <v/>
      </c>
      <c r="E12336" s="208"/>
      <c r="F12336" s="209">
        <f t="shared" ref="F12336:F12344" si="3704">IFERROR(VLOOKUP(C12336,Tabla_Insumos,3,FALSE),0)</f>
        <v>0</v>
      </c>
      <c r="G12336" s="268">
        <f t="shared" ref="G12336:G12344" si="3705">ROUND(E12336*F12336,2)</f>
        <v>0</v>
      </c>
    </row>
    <row r="12337" spans="1:7" ht="24" customHeight="1" x14ac:dyDescent="0.2">
      <c r="A12337" s="207" t="str">
        <f t="shared" si="3701"/>
        <v/>
      </c>
      <c r="B12337" s="205" t="str">
        <f t="shared" si="3702"/>
        <v/>
      </c>
      <c r="C12337" s="206"/>
      <c r="D12337" s="207" t="str">
        <f t="shared" si="3703"/>
        <v/>
      </c>
      <c r="E12337" s="208"/>
      <c r="F12337" s="209">
        <f t="shared" si="3704"/>
        <v>0</v>
      </c>
      <c r="G12337" s="268">
        <f t="shared" si="3705"/>
        <v>0</v>
      </c>
    </row>
    <row r="12338" spans="1:7" ht="24" customHeight="1" x14ac:dyDescent="0.2">
      <c r="A12338" s="207" t="str">
        <f t="shared" si="3701"/>
        <v/>
      </c>
      <c r="B12338" s="205" t="str">
        <f t="shared" si="3702"/>
        <v/>
      </c>
      <c r="C12338" s="206"/>
      <c r="D12338" s="207" t="str">
        <f t="shared" si="3703"/>
        <v/>
      </c>
      <c r="E12338" s="208"/>
      <c r="F12338" s="209">
        <f t="shared" si="3704"/>
        <v>0</v>
      </c>
      <c r="G12338" s="268">
        <f t="shared" si="3705"/>
        <v>0</v>
      </c>
    </row>
    <row r="12339" spans="1:7" ht="24" customHeight="1" x14ac:dyDescent="0.2">
      <c r="A12339" s="207" t="str">
        <f t="shared" si="3701"/>
        <v/>
      </c>
      <c r="B12339" s="205" t="str">
        <f t="shared" si="3702"/>
        <v/>
      </c>
      <c r="C12339" s="206"/>
      <c r="D12339" s="207" t="str">
        <f t="shared" si="3703"/>
        <v/>
      </c>
      <c r="E12339" s="208"/>
      <c r="F12339" s="209">
        <f t="shared" si="3704"/>
        <v>0</v>
      </c>
      <c r="G12339" s="268">
        <f t="shared" si="3705"/>
        <v>0</v>
      </c>
    </row>
    <row r="12340" spans="1:7" ht="24" customHeight="1" x14ac:dyDescent="0.2">
      <c r="A12340" s="207" t="str">
        <f t="shared" si="3701"/>
        <v/>
      </c>
      <c r="B12340" s="205" t="str">
        <f t="shared" si="3702"/>
        <v/>
      </c>
      <c r="C12340" s="206"/>
      <c r="D12340" s="207" t="str">
        <f t="shared" si="3703"/>
        <v/>
      </c>
      <c r="E12340" s="208"/>
      <c r="F12340" s="209">
        <f t="shared" si="3704"/>
        <v>0</v>
      </c>
      <c r="G12340" s="268">
        <f t="shared" si="3705"/>
        <v>0</v>
      </c>
    </row>
    <row r="12341" spans="1:7" ht="24" customHeight="1" x14ac:dyDescent="0.2">
      <c r="A12341" s="207" t="str">
        <f t="shared" si="3701"/>
        <v/>
      </c>
      <c r="B12341" s="205" t="str">
        <f t="shared" si="3702"/>
        <v/>
      </c>
      <c r="C12341" s="206"/>
      <c r="D12341" s="207" t="str">
        <f t="shared" si="3703"/>
        <v/>
      </c>
      <c r="E12341" s="208"/>
      <c r="F12341" s="209">
        <f t="shared" si="3704"/>
        <v>0</v>
      </c>
      <c r="G12341" s="268">
        <f t="shared" si="3705"/>
        <v>0</v>
      </c>
    </row>
    <row r="12342" spans="1:7" ht="24" customHeight="1" x14ac:dyDescent="0.2">
      <c r="A12342" s="207" t="str">
        <f t="shared" si="3701"/>
        <v/>
      </c>
      <c r="B12342" s="205" t="str">
        <f t="shared" si="3702"/>
        <v/>
      </c>
      <c r="C12342" s="206"/>
      <c r="D12342" s="207" t="str">
        <f t="shared" si="3703"/>
        <v/>
      </c>
      <c r="E12342" s="208"/>
      <c r="F12342" s="209">
        <f t="shared" si="3704"/>
        <v>0</v>
      </c>
      <c r="G12342" s="268">
        <f t="shared" si="3705"/>
        <v>0</v>
      </c>
    </row>
    <row r="12343" spans="1:7" ht="24" customHeight="1" x14ac:dyDescent="0.2">
      <c r="A12343" s="207" t="str">
        <f t="shared" si="3701"/>
        <v/>
      </c>
      <c r="B12343" s="205" t="str">
        <f t="shared" si="3702"/>
        <v/>
      </c>
      <c r="C12343" s="206"/>
      <c r="D12343" s="207" t="str">
        <f t="shared" si="3703"/>
        <v/>
      </c>
      <c r="E12343" s="208"/>
      <c r="F12343" s="209">
        <f t="shared" si="3704"/>
        <v>0</v>
      </c>
      <c r="G12343" s="268">
        <f t="shared" si="3705"/>
        <v>0</v>
      </c>
    </row>
    <row r="12344" spans="1:7" ht="24" customHeight="1" x14ac:dyDescent="0.2">
      <c r="A12344" s="207" t="str">
        <f t="shared" si="3701"/>
        <v/>
      </c>
      <c r="B12344" s="205" t="str">
        <f t="shared" si="3702"/>
        <v/>
      </c>
      <c r="C12344" s="206"/>
      <c r="D12344" s="207" t="str">
        <f t="shared" si="3703"/>
        <v/>
      </c>
      <c r="E12344" s="208"/>
      <c r="F12344" s="209">
        <f t="shared" si="3704"/>
        <v>0</v>
      </c>
      <c r="G12344" s="268">
        <f t="shared" si="3705"/>
        <v>0</v>
      </c>
    </row>
    <row r="12345" spans="1:7" ht="24" customHeight="1" x14ac:dyDescent="0.2">
      <c r="A12345" s="272"/>
      <c r="B12345" s="88"/>
      <c r="D12345" s="88"/>
      <c r="E12345" s="89"/>
      <c r="F12345" s="422" t="s">
        <v>32</v>
      </c>
      <c r="G12345" s="270">
        <f>SUBTOTAL(9,G12336:G12344)</f>
        <v>0</v>
      </c>
    </row>
    <row r="12346" spans="1:7" ht="24" customHeight="1" x14ac:dyDescent="0.2">
      <c r="A12346" s="273"/>
      <c r="B12346" s="88"/>
      <c r="D12346" s="88"/>
      <c r="E12346" s="89"/>
      <c r="G12346" s="271"/>
    </row>
    <row r="12347" spans="1:7" ht="24" customHeight="1" x14ac:dyDescent="0.2">
      <c r="A12347" s="274" t="str">
        <f>B12305</f>
        <v>24.6.1</v>
      </c>
      <c r="B12347" s="275" t="str">
        <f>C12305</f>
        <v>Escritorio y silla docente (gobierno)</v>
      </c>
      <c r="C12347" s="95"/>
      <c r="D12347" s="95" t="s">
        <v>33</v>
      </c>
      <c r="E12347" s="96"/>
      <c r="F12347" s="277" t="s">
        <v>34</v>
      </c>
      <c r="G12347" s="276">
        <f>SUBTOTAL(9,G12310:G12346)</f>
        <v>0</v>
      </c>
    </row>
    <row r="12348" spans="1:7" ht="24" customHeight="1" x14ac:dyDescent="0.2">
      <c r="A12348" s="256" t="s">
        <v>36</v>
      </c>
      <c r="B12348" s="257"/>
      <c r="C12348" s="257"/>
      <c r="D12348" s="257"/>
      <c r="E12348" s="257"/>
      <c r="F12348" s="257"/>
      <c r="G12348" s="258"/>
    </row>
    <row r="12349" spans="1:7" ht="24" customHeight="1" x14ac:dyDescent="0.2">
      <c r="A12349" s="259" t="s">
        <v>601</v>
      </c>
      <c r="B12349" s="84" t="str">
        <f>Comitente</f>
        <v>SUBSECRETARIA DE ARQUITECTURA</v>
      </c>
      <c r="C12349" s="80"/>
      <c r="D12349" s="85"/>
      <c r="E12349" s="85"/>
      <c r="F12349" s="86"/>
      <c r="G12349" s="260"/>
    </row>
    <row r="12350" spans="1:7" ht="24" customHeight="1" x14ac:dyDescent="0.2">
      <c r="A12350" s="259" t="s">
        <v>602</v>
      </c>
      <c r="B12350" s="84">
        <f>Contratista</f>
        <v>0</v>
      </c>
      <c r="C12350" s="81"/>
      <c r="D12350" s="81"/>
      <c r="E12350" s="81"/>
      <c r="F12350" s="87"/>
      <c r="G12350" s="261"/>
    </row>
    <row r="12351" spans="1:7" ht="24" customHeight="1" x14ac:dyDescent="0.2">
      <c r="A12351" s="259" t="s">
        <v>23</v>
      </c>
      <c r="B12351" s="84" t="str">
        <f>Obra</f>
        <v>Creacion Primaria Bº Cruce de los Andes</v>
      </c>
      <c r="C12351" s="81"/>
      <c r="D12351" s="81"/>
      <c r="E12351" s="81"/>
      <c r="F12351" s="87" t="s">
        <v>37</v>
      </c>
      <c r="G12351" s="262">
        <f>Fecha_Base</f>
        <v>0</v>
      </c>
    </row>
    <row r="12352" spans="1:7" ht="24" customHeight="1" x14ac:dyDescent="0.2">
      <c r="A12352" s="263" t="s">
        <v>600</v>
      </c>
      <c r="B12352" s="82" t="str">
        <f>Ubicación</f>
        <v>Pocito</v>
      </c>
      <c r="C12352" s="82"/>
      <c r="D12352" s="88"/>
      <c r="E12352" s="89"/>
      <c r="G12352" s="264"/>
    </row>
    <row r="12353" spans="1:7" ht="24" customHeight="1" x14ac:dyDescent="0.2">
      <c r="A12353" s="263" t="s">
        <v>38</v>
      </c>
      <c r="B12353" s="91">
        <f>IFERROR(VALUE(LEFT(B12354,FIND(".",B12354)-1)),"")</f>
        <v>24</v>
      </c>
      <c r="C12353" s="83" t="str">
        <f>IFERROR(VLOOKUP(B12353,Tabla_CyP,2,FALSE),"")</f>
        <v xml:space="preserve"> VARIOS</v>
      </c>
      <c r="E12353" s="89"/>
      <c r="G12353" s="264"/>
    </row>
    <row r="12354" spans="1:7" ht="24" customHeight="1" x14ac:dyDescent="0.2">
      <c r="A12354" s="263" t="s">
        <v>24</v>
      </c>
      <c r="B12354" s="92" t="str">
        <f>IFERROR(VLOOKUP(COUNTIF($A$1:A12354,"ANALISIS DE PRECIOS"),Tabla_NumeroItem,2,FALSE),"")</f>
        <v>24.6.2</v>
      </c>
      <c r="C12354" s="83" t="str">
        <f>IFERROR(VLOOKUP(B12354,Tabla_CyP,2,FALSE),"")</f>
        <v xml:space="preserve">Mesa MC3 </v>
      </c>
      <c r="D12354" s="88"/>
      <c r="E12354" s="89"/>
      <c r="F12354" s="87" t="s">
        <v>25</v>
      </c>
      <c r="G12354" s="265" t="str">
        <f>IFERROR(VLOOKUP(B12354,Tabla_CyP,4,FALSE),"")</f>
        <v>Un</v>
      </c>
    </row>
    <row r="12355" spans="1:7" ht="24" customHeight="1" x14ac:dyDescent="0.2">
      <c r="A12355" s="263"/>
      <c r="B12355" s="82"/>
      <c r="D12355" s="88"/>
      <c r="E12355" s="89"/>
      <c r="G12355" s="264"/>
    </row>
    <row r="12356" spans="1:7" ht="24" customHeight="1" x14ac:dyDescent="0.2">
      <c r="A12356" s="450" t="s">
        <v>506</v>
      </c>
      <c r="B12356" s="451"/>
      <c r="C12356" s="448" t="s">
        <v>0</v>
      </c>
      <c r="D12356" s="448" t="s">
        <v>26</v>
      </c>
      <c r="E12356" s="446" t="s">
        <v>27</v>
      </c>
      <c r="F12356" s="444" t="s">
        <v>28</v>
      </c>
      <c r="G12356" s="444" t="s">
        <v>29</v>
      </c>
    </row>
    <row r="12357" spans="1:7" ht="24" customHeight="1" x14ac:dyDescent="0.2">
      <c r="A12357" s="93" t="s">
        <v>507</v>
      </c>
      <c r="B12357" s="93" t="s">
        <v>508</v>
      </c>
      <c r="C12357" s="449"/>
      <c r="D12357" s="449"/>
      <c r="E12357" s="447"/>
      <c r="F12357" s="445"/>
      <c r="G12357" s="445"/>
    </row>
    <row r="12358" spans="1:7" ht="24" customHeight="1" x14ac:dyDescent="0.2">
      <c r="A12358" s="421"/>
      <c r="B12358" s="94"/>
      <c r="C12358" s="420" t="s">
        <v>603</v>
      </c>
      <c r="D12358" s="95"/>
      <c r="E12358" s="96"/>
      <c r="F12358" s="97"/>
      <c r="G12358" s="267"/>
    </row>
    <row r="12359" spans="1:7" ht="24" customHeight="1" x14ac:dyDescent="0.2">
      <c r="A12359" s="207" t="str">
        <f t="shared" ref="A12359:A12372" si="3706">IFERROR(VLOOKUP(C12359,Tabla_Insumos,4,FALSE),"")</f>
        <v/>
      </c>
      <c r="B12359" s="205" t="str">
        <f>IFERROR(VLOOKUP(C12359,Tabla_Insumos,5,FALSE),"")</f>
        <v/>
      </c>
      <c r="C12359" s="206"/>
      <c r="D12359" s="207" t="str">
        <f t="shared" ref="D12359:D12372" si="3707">IFERROR(VLOOKUP(C12359,Tabla_Insumos,2,FALSE),"")</f>
        <v/>
      </c>
      <c r="E12359" s="208"/>
      <c r="F12359" s="209">
        <f t="shared" ref="F12359:F12372" si="3708">IFERROR(VLOOKUP(C12359,Tabla_Insumos,3,FALSE),0)</f>
        <v>0</v>
      </c>
      <c r="G12359" s="268">
        <f>ROUND(E12359*F12359,2)</f>
        <v>0</v>
      </c>
    </row>
    <row r="12360" spans="1:7" ht="24" customHeight="1" x14ac:dyDescent="0.2">
      <c r="A12360" s="207" t="str">
        <f t="shared" si="3706"/>
        <v/>
      </c>
      <c r="B12360" s="205" t="str">
        <f t="shared" ref="B12360:B12372" si="3709">IFERROR(VLOOKUP(C12360,Tabla_Insumos,5,FALSE),"")</f>
        <v/>
      </c>
      <c r="C12360" s="206"/>
      <c r="D12360" s="207" t="str">
        <f t="shared" si="3707"/>
        <v/>
      </c>
      <c r="E12360" s="208"/>
      <c r="F12360" s="209">
        <f t="shared" si="3708"/>
        <v>0</v>
      </c>
      <c r="G12360" s="268">
        <f t="shared" ref="G12360:G12372" si="3710">ROUND(E12360*F12360,2)</f>
        <v>0</v>
      </c>
    </row>
    <row r="12361" spans="1:7" ht="24" customHeight="1" x14ac:dyDescent="0.2">
      <c r="A12361" s="207" t="str">
        <f t="shared" si="3706"/>
        <v/>
      </c>
      <c r="B12361" s="205" t="str">
        <f t="shared" si="3709"/>
        <v/>
      </c>
      <c r="C12361" s="206"/>
      <c r="D12361" s="207" t="str">
        <f t="shared" si="3707"/>
        <v/>
      </c>
      <c r="E12361" s="208"/>
      <c r="F12361" s="209">
        <f t="shared" si="3708"/>
        <v>0</v>
      </c>
      <c r="G12361" s="268">
        <f t="shared" si="3710"/>
        <v>0</v>
      </c>
    </row>
    <row r="12362" spans="1:7" ht="24" customHeight="1" x14ac:dyDescent="0.2">
      <c r="A12362" s="207" t="str">
        <f t="shared" si="3706"/>
        <v/>
      </c>
      <c r="B12362" s="205" t="str">
        <f t="shared" si="3709"/>
        <v/>
      </c>
      <c r="C12362" s="206"/>
      <c r="D12362" s="207" t="str">
        <f t="shared" si="3707"/>
        <v/>
      </c>
      <c r="E12362" s="208"/>
      <c r="F12362" s="209">
        <f t="shared" si="3708"/>
        <v>0</v>
      </c>
      <c r="G12362" s="268">
        <f t="shared" si="3710"/>
        <v>0</v>
      </c>
    </row>
    <row r="12363" spans="1:7" ht="24" customHeight="1" x14ac:dyDescent="0.2">
      <c r="A12363" s="207" t="str">
        <f t="shared" si="3706"/>
        <v/>
      </c>
      <c r="B12363" s="205" t="str">
        <f t="shared" si="3709"/>
        <v/>
      </c>
      <c r="C12363" s="206"/>
      <c r="D12363" s="207" t="str">
        <f t="shared" si="3707"/>
        <v/>
      </c>
      <c r="E12363" s="208"/>
      <c r="F12363" s="209">
        <f t="shared" si="3708"/>
        <v>0</v>
      </c>
      <c r="G12363" s="268">
        <f t="shared" si="3710"/>
        <v>0</v>
      </c>
    </row>
    <row r="12364" spans="1:7" ht="24" customHeight="1" x14ac:dyDescent="0.2">
      <c r="A12364" s="207" t="str">
        <f t="shared" si="3706"/>
        <v/>
      </c>
      <c r="B12364" s="205" t="str">
        <f t="shared" si="3709"/>
        <v/>
      </c>
      <c r="C12364" s="206"/>
      <c r="D12364" s="207" t="str">
        <f t="shared" si="3707"/>
        <v/>
      </c>
      <c r="E12364" s="208"/>
      <c r="F12364" s="209">
        <f t="shared" si="3708"/>
        <v>0</v>
      </c>
      <c r="G12364" s="268">
        <f t="shared" si="3710"/>
        <v>0</v>
      </c>
    </row>
    <row r="12365" spans="1:7" ht="24" customHeight="1" x14ac:dyDescent="0.2">
      <c r="A12365" s="207" t="str">
        <f t="shared" si="3706"/>
        <v/>
      </c>
      <c r="B12365" s="205" t="str">
        <f t="shared" si="3709"/>
        <v/>
      </c>
      <c r="C12365" s="206"/>
      <c r="D12365" s="207" t="str">
        <f t="shared" si="3707"/>
        <v/>
      </c>
      <c r="E12365" s="208"/>
      <c r="F12365" s="209">
        <f t="shared" si="3708"/>
        <v>0</v>
      </c>
      <c r="G12365" s="268">
        <f t="shared" si="3710"/>
        <v>0</v>
      </c>
    </row>
    <row r="12366" spans="1:7" ht="24" customHeight="1" x14ac:dyDescent="0.2">
      <c r="A12366" s="207" t="str">
        <f t="shared" si="3706"/>
        <v/>
      </c>
      <c r="B12366" s="205" t="str">
        <f t="shared" si="3709"/>
        <v/>
      </c>
      <c r="C12366" s="206"/>
      <c r="D12366" s="207" t="str">
        <f t="shared" si="3707"/>
        <v/>
      </c>
      <c r="E12366" s="208"/>
      <c r="F12366" s="209">
        <f t="shared" si="3708"/>
        <v>0</v>
      </c>
      <c r="G12366" s="268">
        <f t="shared" si="3710"/>
        <v>0</v>
      </c>
    </row>
    <row r="12367" spans="1:7" ht="24" customHeight="1" x14ac:dyDescent="0.2">
      <c r="A12367" s="207" t="str">
        <f t="shared" si="3706"/>
        <v/>
      </c>
      <c r="B12367" s="205" t="str">
        <f t="shared" si="3709"/>
        <v/>
      </c>
      <c r="C12367" s="206"/>
      <c r="D12367" s="207" t="str">
        <f t="shared" si="3707"/>
        <v/>
      </c>
      <c r="E12367" s="208"/>
      <c r="F12367" s="209">
        <f t="shared" si="3708"/>
        <v>0</v>
      </c>
      <c r="G12367" s="268">
        <f t="shared" si="3710"/>
        <v>0</v>
      </c>
    </row>
    <row r="12368" spans="1:7" ht="24" customHeight="1" x14ac:dyDescent="0.2">
      <c r="A12368" s="207" t="str">
        <f t="shared" si="3706"/>
        <v/>
      </c>
      <c r="B12368" s="205" t="str">
        <f t="shared" si="3709"/>
        <v/>
      </c>
      <c r="C12368" s="206"/>
      <c r="D12368" s="207" t="str">
        <f t="shared" si="3707"/>
        <v/>
      </c>
      <c r="E12368" s="208"/>
      <c r="F12368" s="209">
        <f t="shared" si="3708"/>
        <v>0</v>
      </c>
      <c r="G12368" s="268">
        <f t="shared" si="3710"/>
        <v>0</v>
      </c>
    </row>
    <row r="12369" spans="1:7" ht="24" customHeight="1" x14ac:dyDescent="0.2">
      <c r="A12369" s="207" t="str">
        <f t="shared" si="3706"/>
        <v/>
      </c>
      <c r="B12369" s="205" t="str">
        <f t="shared" si="3709"/>
        <v/>
      </c>
      <c r="C12369" s="206"/>
      <c r="D12369" s="207" t="str">
        <f t="shared" si="3707"/>
        <v/>
      </c>
      <c r="E12369" s="208"/>
      <c r="F12369" s="209">
        <f t="shared" si="3708"/>
        <v>0</v>
      </c>
      <c r="G12369" s="268">
        <f t="shared" si="3710"/>
        <v>0</v>
      </c>
    </row>
    <row r="12370" spans="1:7" ht="24" customHeight="1" x14ac:dyDescent="0.2">
      <c r="A12370" s="207" t="str">
        <f t="shared" si="3706"/>
        <v/>
      </c>
      <c r="B12370" s="205" t="str">
        <f t="shared" si="3709"/>
        <v/>
      </c>
      <c r="C12370" s="206"/>
      <c r="D12370" s="207" t="str">
        <f t="shared" si="3707"/>
        <v/>
      </c>
      <c r="E12370" s="208"/>
      <c r="F12370" s="209">
        <f t="shared" si="3708"/>
        <v>0</v>
      </c>
      <c r="G12370" s="268">
        <f t="shared" si="3710"/>
        <v>0</v>
      </c>
    </row>
    <row r="12371" spans="1:7" ht="24" customHeight="1" x14ac:dyDescent="0.2">
      <c r="A12371" s="207" t="str">
        <f t="shared" si="3706"/>
        <v/>
      </c>
      <c r="B12371" s="205" t="str">
        <f t="shared" si="3709"/>
        <v/>
      </c>
      <c r="C12371" s="206"/>
      <c r="D12371" s="207" t="str">
        <f t="shared" si="3707"/>
        <v/>
      </c>
      <c r="E12371" s="208"/>
      <c r="F12371" s="209">
        <f t="shared" si="3708"/>
        <v>0</v>
      </c>
      <c r="G12371" s="268">
        <f t="shared" si="3710"/>
        <v>0</v>
      </c>
    </row>
    <row r="12372" spans="1:7" ht="24" customHeight="1" x14ac:dyDescent="0.2">
      <c r="A12372" s="207" t="str">
        <f t="shared" si="3706"/>
        <v/>
      </c>
      <c r="B12372" s="205" t="str">
        <f t="shared" si="3709"/>
        <v/>
      </c>
      <c r="C12372" s="206"/>
      <c r="D12372" s="207" t="str">
        <f t="shared" si="3707"/>
        <v/>
      </c>
      <c r="E12372" s="208"/>
      <c r="F12372" s="210">
        <f t="shared" si="3708"/>
        <v>0</v>
      </c>
      <c r="G12372" s="268">
        <f t="shared" si="3710"/>
        <v>0</v>
      </c>
    </row>
    <row r="12373" spans="1:7" ht="24" customHeight="1" x14ac:dyDescent="0.2">
      <c r="A12373" s="269"/>
      <c r="D12373" s="88"/>
      <c r="E12373" s="89"/>
      <c r="F12373" s="422" t="s">
        <v>30</v>
      </c>
      <c r="G12373" s="270">
        <f>SUBTOTAL(9,G12359:G12372)</f>
        <v>0</v>
      </c>
    </row>
    <row r="12374" spans="1:7" ht="24" customHeight="1" x14ac:dyDescent="0.2">
      <c r="A12374" s="269"/>
      <c r="C12374" s="419" t="s">
        <v>604</v>
      </c>
      <c r="D12374" s="88"/>
      <c r="E12374" s="89"/>
      <c r="G12374" s="271"/>
    </row>
    <row r="12375" spans="1:7" ht="24" customHeight="1" x14ac:dyDescent="0.2">
      <c r="A12375" s="207" t="str">
        <f t="shared" ref="A12375:A12382" si="3711">IFERROR(VLOOKUP(C12375,Tabla_Insumos,4,FALSE),"")</f>
        <v/>
      </c>
      <c r="B12375" s="205">
        <f t="shared" ref="B12375:B12382" si="3712">IFERROR(VLOOKUP(A12375,Tabla_Indices,5,FALSE),"")</f>
        <v>0</v>
      </c>
      <c r="C12375" s="206"/>
      <c r="D12375" s="207" t="str">
        <f t="shared" ref="D12375:D12382" si="3713">IFERROR(VLOOKUP(C12375,Tabla_Insumos,2,FALSE),"")</f>
        <v/>
      </c>
      <c r="E12375" s="208"/>
      <c r="F12375" s="211">
        <f t="shared" ref="F12375:F12382" si="3714">IFERROR(VLOOKUP(C12375,Tabla_Insumos,3,FALSE),0)</f>
        <v>0</v>
      </c>
      <c r="G12375" s="268">
        <f>ROUND(E12375*F12375,2)</f>
        <v>0</v>
      </c>
    </row>
    <row r="12376" spans="1:7" ht="24" customHeight="1" x14ac:dyDescent="0.2">
      <c r="A12376" s="207" t="str">
        <f t="shared" si="3711"/>
        <v/>
      </c>
      <c r="B12376" s="205">
        <f t="shared" si="3712"/>
        <v>0</v>
      </c>
      <c r="C12376" s="206"/>
      <c r="D12376" s="207" t="str">
        <f t="shared" si="3713"/>
        <v/>
      </c>
      <c r="E12376" s="208"/>
      <c r="F12376" s="211">
        <f t="shared" si="3714"/>
        <v>0</v>
      </c>
      <c r="G12376" s="268">
        <f>ROUND(E12376*F12376,2)</f>
        <v>0</v>
      </c>
    </row>
    <row r="12377" spans="1:7" ht="24" customHeight="1" x14ac:dyDescent="0.2">
      <c r="A12377" s="207" t="str">
        <f t="shared" si="3711"/>
        <v/>
      </c>
      <c r="B12377" s="205">
        <f t="shared" si="3712"/>
        <v>0</v>
      </c>
      <c r="C12377" s="206"/>
      <c r="D12377" s="207" t="str">
        <f t="shared" si="3713"/>
        <v/>
      </c>
      <c r="E12377" s="208"/>
      <c r="F12377" s="211">
        <f t="shared" si="3714"/>
        <v>0</v>
      </c>
      <c r="G12377" s="268">
        <f t="shared" ref="G12377:G12382" si="3715">ROUND(E12377*F12377,2)</f>
        <v>0</v>
      </c>
    </row>
    <row r="12378" spans="1:7" ht="24" customHeight="1" x14ac:dyDescent="0.2">
      <c r="A12378" s="207" t="str">
        <f t="shared" si="3711"/>
        <v/>
      </c>
      <c r="B12378" s="205">
        <f t="shared" si="3712"/>
        <v>0</v>
      </c>
      <c r="C12378" s="206"/>
      <c r="D12378" s="207" t="str">
        <f t="shared" si="3713"/>
        <v/>
      </c>
      <c r="E12378" s="208"/>
      <c r="F12378" s="211">
        <f t="shared" si="3714"/>
        <v>0</v>
      </c>
      <c r="G12378" s="268">
        <f t="shared" si="3715"/>
        <v>0</v>
      </c>
    </row>
    <row r="12379" spans="1:7" ht="24" customHeight="1" x14ac:dyDescent="0.2">
      <c r="A12379" s="207" t="str">
        <f t="shared" si="3711"/>
        <v/>
      </c>
      <c r="B12379" s="205">
        <f t="shared" si="3712"/>
        <v>0</v>
      </c>
      <c r="C12379" s="206"/>
      <c r="D12379" s="207" t="str">
        <f t="shared" si="3713"/>
        <v/>
      </c>
      <c r="E12379" s="208"/>
      <c r="F12379" s="209">
        <f t="shared" si="3714"/>
        <v>0</v>
      </c>
      <c r="G12379" s="268">
        <f t="shared" si="3715"/>
        <v>0</v>
      </c>
    </row>
    <row r="12380" spans="1:7" ht="24" customHeight="1" x14ac:dyDescent="0.2">
      <c r="A12380" s="207" t="str">
        <f t="shared" si="3711"/>
        <v/>
      </c>
      <c r="B12380" s="205">
        <f t="shared" si="3712"/>
        <v>0</v>
      </c>
      <c r="C12380" s="206"/>
      <c r="D12380" s="207" t="str">
        <f t="shared" si="3713"/>
        <v/>
      </c>
      <c r="E12380" s="208"/>
      <c r="F12380" s="209">
        <f t="shared" si="3714"/>
        <v>0</v>
      </c>
      <c r="G12380" s="268">
        <f t="shared" si="3715"/>
        <v>0</v>
      </c>
    </row>
    <row r="12381" spans="1:7" ht="24" customHeight="1" x14ac:dyDescent="0.2">
      <c r="A12381" s="207" t="str">
        <f t="shared" si="3711"/>
        <v/>
      </c>
      <c r="B12381" s="205">
        <f t="shared" si="3712"/>
        <v>0</v>
      </c>
      <c r="C12381" s="206"/>
      <c r="D12381" s="207" t="str">
        <f t="shared" si="3713"/>
        <v/>
      </c>
      <c r="E12381" s="208"/>
      <c r="F12381" s="209">
        <f t="shared" si="3714"/>
        <v>0</v>
      </c>
      <c r="G12381" s="268">
        <f t="shared" si="3715"/>
        <v>0</v>
      </c>
    </row>
    <row r="12382" spans="1:7" ht="24" customHeight="1" x14ac:dyDescent="0.2">
      <c r="A12382" s="207" t="str">
        <f t="shared" si="3711"/>
        <v/>
      </c>
      <c r="B12382" s="205">
        <f t="shared" si="3712"/>
        <v>0</v>
      </c>
      <c r="C12382" s="206"/>
      <c r="D12382" s="207" t="str">
        <f t="shared" si="3713"/>
        <v/>
      </c>
      <c r="E12382" s="208"/>
      <c r="F12382" s="209">
        <f t="shared" si="3714"/>
        <v>0</v>
      </c>
      <c r="G12382" s="268">
        <f t="shared" si="3715"/>
        <v>0</v>
      </c>
    </row>
    <row r="12383" spans="1:7" ht="24" customHeight="1" x14ac:dyDescent="0.2">
      <c r="A12383" s="269"/>
      <c r="D12383" s="88"/>
      <c r="E12383" s="89"/>
      <c r="F12383" s="422" t="s">
        <v>31</v>
      </c>
      <c r="G12383" s="270">
        <f>SUBTOTAL(9,G12375:G12382)</f>
        <v>0</v>
      </c>
    </row>
    <row r="12384" spans="1:7" ht="24" customHeight="1" x14ac:dyDescent="0.2">
      <c r="A12384" s="269"/>
      <c r="C12384" s="419" t="s">
        <v>605</v>
      </c>
      <c r="D12384" s="88"/>
      <c r="E12384" s="89"/>
      <c r="G12384" s="271"/>
    </row>
    <row r="12385" spans="1:7" ht="24" customHeight="1" x14ac:dyDescent="0.2">
      <c r="A12385" s="207" t="str">
        <f t="shared" ref="A12385:A12393" si="3716">IFERROR(VLOOKUP(C12385,Tabla_Insumos,4,FALSE),"")</f>
        <v/>
      </c>
      <c r="B12385" s="205" t="str">
        <f t="shared" ref="B12385:B12393" si="3717">IFERROR(VLOOKUP(C12385,Tabla_Insumos,5,FALSE),"")</f>
        <v/>
      </c>
      <c r="C12385" s="206"/>
      <c r="D12385" s="207" t="str">
        <f t="shared" ref="D12385:D12393" si="3718">IFERROR(VLOOKUP(C12385,Tabla_Insumos,2,FALSE),"")</f>
        <v/>
      </c>
      <c r="E12385" s="208"/>
      <c r="F12385" s="209">
        <f t="shared" ref="F12385:F12393" si="3719">IFERROR(VLOOKUP(C12385,Tabla_Insumos,3,FALSE),0)</f>
        <v>0</v>
      </c>
      <c r="G12385" s="268">
        <f t="shared" ref="G12385:G12393" si="3720">ROUND(E12385*F12385,2)</f>
        <v>0</v>
      </c>
    </row>
    <row r="12386" spans="1:7" ht="24" customHeight="1" x14ac:dyDescent="0.2">
      <c r="A12386" s="207" t="str">
        <f t="shared" si="3716"/>
        <v/>
      </c>
      <c r="B12386" s="205" t="str">
        <f t="shared" si="3717"/>
        <v/>
      </c>
      <c r="C12386" s="206"/>
      <c r="D12386" s="207" t="str">
        <f t="shared" si="3718"/>
        <v/>
      </c>
      <c r="E12386" s="208"/>
      <c r="F12386" s="209">
        <f t="shared" si="3719"/>
        <v>0</v>
      </c>
      <c r="G12386" s="268">
        <f t="shared" si="3720"/>
        <v>0</v>
      </c>
    </row>
    <row r="12387" spans="1:7" ht="24" customHeight="1" x14ac:dyDescent="0.2">
      <c r="A12387" s="207" t="str">
        <f t="shared" si="3716"/>
        <v/>
      </c>
      <c r="B12387" s="205" t="str">
        <f t="shared" si="3717"/>
        <v/>
      </c>
      <c r="C12387" s="206"/>
      <c r="D12387" s="207" t="str">
        <f t="shared" si="3718"/>
        <v/>
      </c>
      <c r="E12387" s="208"/>
      <c r="F12387" s="209">
        <f t="shared" si="3719"/>
        <v>0</v>
      </c>
      <c r="G12387" s="268">
        <f t="shared" si="3720"/>
        <v>0</v>
      </c>
    </row>
    <row r="12388" spans="1:7" ht="24" customHeight="1" x14ac:dyDescent="0.2">
      <c r="A12388" s="207" t="str">
        <f t="shared" si="3716"/>
        <v/>
      </c>
      <c r="B12388" s="205" t="str">
        <f t="shared" si="3717"/>
        <v/>
      </c>
      <c r="C12388" s="206"/>
      <c r="D12388" s="207" t="str">
        <f t="shared" si="3718"/>
        <v/>
      </c>
      <c r="E12388" s="208"/>
      <c r="F12388" s="209">
        <f t="shared" si="3719"/>
        <v>0</v>
      </c>
      <c r="G12388" s="268">
        <f t="shared" si="3720"/>
        <v>0</v>
      </c>
    </row>
    <row r="12389" spans="1:7" ht="24" customHeight="1" x14ac:dyDescent="0.2">
      <c r="A12389" s="207" t="str">
        <f t="shared" si="3716"/>
        <v/>
      </c>
      <c r="B12389" s="205" t="str">
        <f t="shared" si="3717"/>
        <v/>
      </c>
      <c r="C12389" s="206"/>
      <c r="D12389" s="207" t="str">
        <f t="shared" si="3718"/>
        <v/>
      </c>
      <c r="E12389" s="208"/>
      <c r="F12389" s="209">
        <f t="shared" si="3719"/>
        <v>0</v>
      </c>
      <c r="G12389" s="268">
        <f t="shared" si="3720"/>
        <v>0</v>
      </c>
    </row>
    <row r="12390" spans="1:7" ht="24" customHeight="1" x14ac:dyDescent="0.2">
      <c r="A12390" s="207" t="str">
        <f t="shared" si="3716"/>
        <v/>
      </c>
      <c r="B12390" s="205" t="str">
        <f t="shared" si="3717"/>
        <v/>
      </c>
      <c r="C12390" s="206"/>
      <c r="D12390" s="207" t="str">
        <f t="shared" si="3718"/>
        <v/>
      </c>
      <c r="E12390" s="208"/>
      <c r="F12390" s="209">
        <f t="shared" si="3719"/>
        <v>0</v>
      </c>
      <c r="G12390" s="268">
        <f t="shared" si="3720"/>
        <v>0</v>
      </c>
    </row>
    <row r="12391" spans="1:7" ht="24" customHeight="1" x14ac:dyDescent="0.2">
      <c r="A12391" s="207" t="str">
        <f t="shared" si="3716"/>
        <v/>
      </c>
      <c r="B12391" s="205" t="str">
        <f t="shared" si="3717"/>
        <v/>
      </c>
      <c r="C12391" s="206"/>
      <c r="D12391" s="207" t="str">
        <f t="shared" si="3718"/>
        <v/>
      </c>
      <c r="E12391" s="208"/>
      <c r="F12391" s="209">
        <f t="shared" si="3719"/>
        <v>0</v>
      </c>
      <c r="G12391" s="268">
        <f t="shared" si="3720"/>
        <v>0</v>
      </c>
    </row>
    <row r="12392" spans="1:7" ht="24" customHeight="1" x14ac:dyDescent="0.2">
      <c r="A12392" s="207" t="str">
        <f t="shared" si="3716"/>
        <v/>
      </c>
      <c r="B12392" s="205" t="str">
        <f t="shared" si="3717"/>
        <v/>
      </c>
      <c r="C12392" s="206"/>
      <c r="D12392" s="207" t="str">
        <f t="shared" si="3718"/>
        <v/>
      </c>
      <c r="E12392" s="208"/>
      <c r="F12392" s="209">
        <f t="shared" si="3719"/>
        <v>0</v>
      </c>
      <c r="G12392" s="268">
        <f t="shared" si="3720"/>
        <v>0</v>
      </c>
    </row>
    <row r="12393" spans="1:7" ht="24" customHeight="1" x14ac:dyDescent="0.2">
      <c r="A12393" s="207" t="str">
        <f t="shared" si="3716"/>
        <v/>
      </c>
      <c r="B12393" s="205" t="str">
        <f t="shared" si="3717"/>
        <v/>
      </c>
      <c r="C12393" s="206"/>
      <c r="D12393" s="207" t="str">
        <f t="shared" si="3718"/>
        <v/>
      </c>
      <c r="E12393" s="208"/>
      <c r="F12393" s="209">
        <f t="shared" si="3719"/>
        <v>0</v>
      </c>
      <c r="G12393" s="268">
        <f t="shared" si="3720"/>
        <v>0</v>
      </c>
    </row>
    <row r="12394" spans="1:7" ht="24" customHeight="1" x14ac:dyDescent="0.2">
      <c r="A12394" s="272"/>
      <c r="B12394" s="88"/>
      <c r="D12394" s="88"/>
      <c r="E12394" s="89"/>
      <c r="F12394" s="422" t="s">
        <v>32</v>
      </c>
      <c r="G12394" s="270">
        <f>SUBTOTAL(9,G12385:G12393)</f>
        <v>0</v>
      </c>
    </row>
    <row r="12395" spans="1:7" ht="24" customHeight="1" x14ac:dyDescent="0.2">
      <c r="A12395" s="273"/>
      <c r="B12395" s="88"/>
      <c r="D12395" s="88"/>
      <c r="E12395" s="89"/>
      <c r="G12395" s="271"/>
    </row>
    <row r="12396" spans="1:7" ht="24" customHeight="1" x14ac:dyDescent="0.2">
      <c r="A12396" s="274" t="str">
        <f>B12354</f>
        <v>24.6.2</v>
      </c>
      <c r="B12396" s="275" t="str">
        <f>C12354</f>
        <v xml:space="preserve">Mesa MC3 </v>
      </c>
      <c r="C12396" s="95"/>
      <c r="D12396" s="95" t="s">
        <v>33</v>
      </c>
      <c r="E12396" s="96"/>
      <c r="F12396" s="277" t="s">
        <v>34</v>
      </c>
      <c r="G12396" s="276">
        <f>SUBTOTAL(9,G12359:G12395)</f>
        <v>0</v>
      </c>
    </row>
    <row r="12397" spans="1:7" ht="24" customHeight="1" x14ac:dyDescent="0.2">
      <c r="A12397" s="256" t="s">
        <v>36</v>
      </c>
      <c r="B12397" s="257"/>
      <c r="C12397" s="257"/>
      <c r="D12397" s="257"/>
      <c r="E12397" s="257"/>
      <c r="F12397" s="257"/>
      <c r="G12397" s="258"/>
    </row>
    <row r="12398" spans="1:7" ht="24" customHeight="1" x14ac:dyDescent="0.2">
      <c r="A12398" s="259" t="s">
        <v>601</v>
      </c>
      <c r="B12398" s="84" t="str">
        <f>Comitente</f>
        <v>SUBSECRETARIA DE ARQUITECTURA</v>
      </c>
      <c r="C12398" s="80"/>
      <c r="D12398" s="85"/>
      <c r="E12398" s="85"/>
      <c r="F12398" s="86"/>
      <c r="G12398" s="260"/>
    </row>
    <row r="12399" spans="1:7" ht="24" customHeight="1" x14ac:dyDescent="0.2">
      <c r="A12399" s="259" t="s">
        <v>602</v>
      </c>
      <c r="B12399" s="84">
        <f>Contratista</f>
        <v>0</v>
      </c>
      <c r="C12399" s="81"/>
      <c r="D12399" s="81"/>
      <c r="E12399" s="81"/>
      <c r="F12399" s="87"/>
      <c r="G12399" s="261"/>
    </row>
    <row r="12400" spans="1:7" ht="24" customHeight="1" x14ac:dyDescent="0.2">
      <c r="A12400" s="259" t="s">
        <v>23</v>
      </c>
      <c r="B12400" s="84" t="str">
        <f>Obra</f>
        <v>Creacion Primaria Bº Cruce de los Andes</v>
      </c>
      <c r="C12400" s="81"/>
      <c r="D12400" s="81"/>
      <c r="E12400" s="81"/>
      <c r="F12400" s="87" t="s">
        <v>37</v>
      </c>
      <c r="G12400" s="262">
        <f>Fecha_Base</f>
        <v>0</v>
      </c>
    </row>
    <row r="12401" spans="1:7" ht="24" customHeight="1" x14ac:dyDescent="0.2">
      <c r="A12401" s="263" t="s">
        <v>600</v>
      </c>
      <c r="B12401" s="82" t="str">
        <f>Ubicación</f>
        <v>Pocito</v>
      </c>
      <c r="C12401" s="82"/>
      <c r="D12401" s="88"/>
      <c r="E12401" s="89"/>
      <c r="G12401" s="264"/>
    </row>
    <row r="12402" spans="1:7" ht="24" customHeight="1" x14ac:dyDescent="0.2">
      <c r="A12402" s="263" t="s">
        <v>38</v>
      </c>
      <c r="B12402" s="91">
        <f>IFERROR(VALUE(LEFT(B12403,FIND(".",B12403)-1)),"")</f>
        <v>24</v>
      </c>
      <c r="C12402" s="83" t="str">
        <f>IFERROR(VLOOKUP(B12402,Tabla_CyP,2,FALSE),"")</f>
        <v xml:space="preserve"> VARIOS</v>
      </c>
      <c r="E12402" s="89"/>
      <c r="G12402" s="264"/>
    </row>
    <row r="12403" spans="1:7" ht="24" customHeight="1" x14ac:dyDescent="0.2">
      <c r="A12403" s="263" t="s">
        <v>24</v>
      </c>
      <c r="B12403" s="92" t="str">
        <f>IFERROR(VLOOKUP(COUNTIF($A$1:A12403,"ANALISIS DE PRECIOS"),Tabla_NumeroItem,2,FALSE),"")</f>
        <v>24.6.3</v>
      </c>
      <c r="C12403" s="83" t="str">
        <f>IFERROR(VLOOKUP(B12403,Tabla_CyP,2,FALSE),"")</f>
        <v xml:space="preserve">Silla SM1 </v>
      </c>
      <c r="D12403" s="88"/>
      <c r="E12403" s="89"/>
      <c r="F12403" s="87" t="s">
        <v>25</v>
      </c>
      <c r="G12403" s="265" t="str">
        <f>IFERROR(VLOOKUP(B12403,Tabla_CyP,4,FALSE),"")</f>
        <v>Un</v>
      </c>
    </row>
    <row r="12404" spans="1:7" ht="24" customHeight="1" x14ac:dyDescent="0.2">
      <c r="A12404" s="263"/>
      <c r="B12404" s="82"/>
      <c r="D12404" s="88"/>
      <c r="E12404" s="89"/>
      <c r="G12404" s="264"/>
    </row>
    <row r="12405" spans="1:7" ht="24" customHeight="1" x14ac:dyDescent="0.2">
      <c r="A12405" s="450" t="s">
        <v>506</v>
      </c>
      <c r="B12405" s="451"/>
      <c r="C12405" s="448" t="s">
        <v>0</v>
      </c>
      <c r="D12405" s="448" t="s">
        <v>26</v>
      </c>
      <c r="E12405" s="446" t="s">
        <v>27</v>
      </c>
      <c r="F12405" s="444" t="s">
        <v>28</v>
      </c>
      <c r="G12405" s="444" t="s">
        <v>29</v>
      </c>
    </row>
    <row r="12406" spans="1:7" ht="24" customHeight="1" x14ac:dyDescent="0.2">
      <c r="A12406" s="93" t="s">
        <v>507</v>
      </c>
      <c r="B12406" s="93" t="s">
        <v>508</v>
      </c>
      <c r="C12406" s="449"/>
      <c r="D12406" s="449"/>
      <c r="E12406" s="447"/>
      <c r="F12406" s="445"/>
      <c r="G12406" s="445"/>
    </row>
    <row r="12407" spans="1:7" ht="24" customHeight="1" x14ac:dyDescent="0.2">
      <c r="A12407" s="421"/>
      <c r="B12407" s="94"/>
      <c r="C12407" s="420" t="s">
        <v>603</v>
      </c>
      <c r="D12407" s="95"/>
      <c r="E12407" s="96"/>
      <c r="F12407" s="97"/>
      <c r="G12407" s="267"/>
    </row>
    <row r="12408" spans="1:7" ht="24" customHeight="1" x14ac:dyDescent="0.2">
      <c r="A12408" s="207" t="str">
        <f t="shared" ref="A12408:A12421" si="3721">IFERROR(VLOOKUP(C12408,Tabla_Insumos,4,FALSE),"")</f>
        <v/>
      </c>
      <c r="B12408" s="205" t="str">
        <f>IFERROR(VLOOKUP(C12408,Tabla_Insumos,5,FALSE),"")</f>
        <v/>
      </c>
      <c r="C12408" s="206"/>
      <c r="D12408" s="207" t="str">
        <f t="shared" ref="D12408:D12421" si="3722">IFERROR(VLOOKUP(C12408,Tabla_Insumos,2,FALSE),"")</f>
        <v/>
      </c>
      <c r="E12408" s="208"/>
      <c r="F12408" s="209">
        <f t="shared" ref="F12408:F12421" si="3723">IFERROR(VLOOKUP(C12408,Tabla_Insumos,3,FALSE),0)</f>
        <v>0</v>
      </c>
      <c r="G12408" s="268">
        <f>ROUND(E12408*F12408,2)</f>
        <v>0</v>
      </c>
    </row>
    <row r="12409" spans="1:7" ht="24" customHeight="1" x14ac:dyDescent="0.2">
      <c r="A12409" s="207" t="str">
        <f t="shared" si="3721"/>
        <v/>
      </c>
      <c r="B12409" s="205" t="str">
        <f t="shared" ref="B12409:B12421" si="3724">IFERROR(VLOOKUP(C12409,Tabla_Insumos,5,FALSE),"")</f>
        <v/>
      </c>
      <c r="C12409" s="206"/>
      <c r="D12409" s="207" t="str">
        <f t="shared" si="3722"/>
        <v/>
      </c>
      <c r="E12409" s="208"/>
      <c r="F12409" s="209">
        <f t="shared" si="3723"/>
        <v>0</v>
      </c>
      <c r="G12409" s="268">
        <f t="shared" ref="G12409:G12421" si="3725">ROUND(E12409*F12409,2)</f>
        <v>0</v>
      </c>
    </row>
    <row r="12410" spans="1:7" ht="24" customHeight="1" x14ac:dyDescent="0.2">
      <c r="A12410" s="207" t="str">
        <f t="shared" si="3721"/>
        <v/>
      </c>
      <c r="B12410" s="205" t="str">
        <f t="shared" si="3724"/>
        <v/>
      </c>
      <c r="C12410" s="206"/>
      <c r="D12410" s="207" t="str">
        <f t="shared" si="3722"/>
        <v/>
      </c>
      <c r="E12410" s="208"/>
      <c r="F12410" s="209">
        <f t="shared" si="3723"/>
        <v>0</v>
      </c>
      <c r="G12410" s="268">
        <f t="shared" si="3725"/>
        <v>0</v>
      </c>
    </row>
    <row r="12411" spans="1:7" ht="24" customHeight="1" x14ac:dyDescent="0.2">
      <c r="A12411" s="207" t="str">
        <f t="shared" si="3721"/>
        <v/>
      </c>
      <c r="B12411" s="205" t="str">
        <f t="shared" si="3724"/>
        <v/>
      </c>
      <c r="C12411" s="206"/>
      <c r="D12411" s="207" t="str">
        <f t="shared" si="3722"/>
        <v/>
      </c>
      <c r="E12411" s="208"/>
      <c r="F12411" s="209">
        <f t="shared" si="3723"/>
        <v>0</v>
      </c>
      <c r="G12411" s="268">
        <f t="shared" si="3725"/>
        <v>0</v>
      </c>
    </row>
    <row r="12412" spans="1:7" ht="24" customHeight="1" x14ac:dyDescent="0.2">
      <c r="A12412" s="207" t="str">
        <f t="shared" si="3721"/>
        <v/>
      </c>
      <c r="B12412" s="205" t="str">
        <f t="shared" si="3724"/>
        <v/>
      </c>
      <c r="C12412" s="206"/>
      <c r="D12412" s="207" t="str">
        <f t="shared" si="3722"/>
        <v/>
      </c>
      <c r="E12412" s="208"/>
      <c r="F12412" s="209">
        <f t="shared" si="3723"/>
        <v>0</v>
      </c>
      <c r="G12412" s="268">
        <f t="shared" si="3725"/>
        <v>0</v>
      </c>
    </row>
    <row r="12413" spans="1:7" ht="24" customHeight="1" x14ac:dyDescent="0.2">
      <c r="A12413" s="207" t="str">
        <f t="shared" si="3721"/>
        <v/>
      </c>
      <c r="B12413" s="205" t="str">
        <f t="shared" si="3724"/>
        <v/>
      </c>
      <c r="C12413" s="206"/>
      <c r="D12413" s="207" t="str">
        <f t="shared" si="3722"/>
        <v/>
      </c>
      <c r="E12413" s="208"/>
      <c r="F12413" s="209">
        <f t="shared" si="3723"/>
        <v>0</v>
      </c>
      <c r="G12413" s="268">
        <f t="shared" si="3725"/>
        <v>0</v>
      </c>
    </row>
    <row r="12414" spans="1:7" ht="24" customHeight="1" x14ac:dyDescent="0.2">
      <c r="A12414" s="207" t="str">
        <f t="shared" si="3721"/>
        <v/>
      </c>
      <c r="B12414" s="205" t="str">
        <f t="shared" si="3724"/>
        <v/>
      </c>
      <c r="C12414" s="206"/>
      <c r="D12414" s="207" t="str">
        <f t="shared" si="3722"/>
        <v/>
      </c>
      <c r="E12414" s="208"/>
      <c r="F12414" s="209">
        <f t="shared" si="3723"/>
        <v>0</v>
      </c>
      <c r="G12414" s="268">
        <f t="shared" si="3725"/>
        <v>0</v>
      </c>
    </row>
    <row r="12415" spans="1:7" ht="24" customHeight="1" x14ac:dyDescent="0.2">
      <c r="A12415" s="207" t="str">
        <f t="shared" si="3721"/>
        <v/>
      </c>
      <c r="B12415" s="205" t="str">
        <f t="shared" si="3724"/>
        <v/>
      </c>
      <c r="C12415" s="206"/>
      <c r="D12415" s="207" t="str">
        <f t="shared" si="3722"/>
        <v/>
      </c>
      <c r="E12415" s="208"/>
      <c r="F12415" s="209">
        <f t="shared" si="3723"/>
        <v>0</v>
      </c>
      <c r="G12415" s="268">
        <f t="shared" si="3725"/>
        <v>0</v>
      </c>
    </row>
    <row r="12416" spans="1:7" ht="24" customHeight="1" x14ac:dyDescent="0.2">
      <c r="A12416" s="207" t="str">
        <f t="shared" si="3721"/>
        <v/>
      </c>
      <c r="B12416" s="205" t="str">
        <f t="shared" si="3724"/>
        <v/>
      </c>
      <c r="C12416" s="206"/>
      <c r="D12416" s="207" t="str">
        <f t="shared" si="3722"/>
        <v/>
      </c>
      <c r="E12416" s="208"/>
      <c r="F12416" s="209">
        <f t="shared" si="3723"/>
        <v>0</v>
      </c>
      <c r="G12416" s="268">
        <f t="shared" si="3725"/>
        <v>0</v>
      </c>
    </row>
    <row r="12417" spans="1:7" ht="24" customHeight="1" x14ac:dyDescent="0.2">
      <c r="A12417" s="207" t="str">
        <f t="shared" si="3721"/>
        <v/>
      </c>
      <c r="B12417" s="205" t="str">
        <f t="shared" si="3724"/>
        <v/>
      </c>
      <c r="C12417" s="206"/>
      <c r="D12417" s="207" t="str">
        <f t="shared" si="3722"/>
        <v/>
      </c>
      <c r="E12417" s="208"/>
      <c r="F12417" s="209">
        <f t="shared" si="3723"/>
        <v>0</v>
      </c>
      <c r="G12417" s="268">
        <f t="shared" si="3725"/>
        <v>0</v>
      </c>
    </row>
    <row r="12418" spans="1:7" ht="24" customHeight="1" x14ac:dyDescent="0.2">
      <c r="A12418" s="207" t="str">
        <f t="shared" si="3721"/>
        <v/>
      </c>
      <c r="B12418" s="205" t="str">
        <f t="shared" si="3724"/>
        <v/>
      </c>
      <c r="C12418" s="206"/>
      <c r="D12418" s="207" t="str">
        <f t="shared" si="3722"/>
        <v/>
      </c>
      <c r="E12418" s="208"/>
      <c r="F12418" s="209">
        <f t="shared" si="3723"/>
        <v>0</v>
      </c>
      <c r="G12418" s="268">
        <f t="shared" si="3725"/>
        <v>0</v>
      </c>
    </row>
    <row r="12419" spans="1:7" ht="24" customHeight="1" x14ac:dyDescent="0.2">
      <c r="A12419" s="207" t="str">
        <f t="shared" si="3721"/>
        <v/>
      </c>
      <c r="B12419" s="205" t="str">
        <f t="shared" si="3724"/>
        <v/>
      </c>
      <c r="C12419" s="206"/>
      <c r="D12419" s="207" t="str">
        <f t="shared" si="3722"/>
        <v/>
      </c>
      <c r="E12419" s="208"/>
      <c r="F12419" s="209">
        <f t="shared" si="3723"/>
        <v>0</v>
      </c>
      <c r="G12419" s="268">
        <f t="shared" si="3725"/>
        <v>0</v>
      </c>
    </row>
    <row r="12420" spans="1:7" ht="24" customHeight="1" x14ac:dyDescent="0.2">
      <c r="A12420" s="207" t="str">
        <f t="shared" si="3721"/>
        <v/>
      </c>
      <c r="B12420" s="205" t="str">
        <f t="shared" si="3724"/>
        <v/>
      </c>
      <c r="C12420" s="206"/>
      <c r="D12420" s="207" t="str">
        <f t="shared" si="3722"/>
        <v/>
      </c>
      <c r="E12420" s="208"/>
      <c r="F12420" s="209">
        <f t="shared" si="3723"/>
        <v>0</v>
      </c>
      <c r="G12420" s="268">
        <f t="shared" si="3725"/>
        <v>0</v>
      </c>
    </row>
    <row r="12421" spans="1:7" ht="24" customHeight="1" x14ac:dyDescent="0.2">
      <c r="A12421" s="207" t="str">
        <f t="shared" si="3721"/>
        <v/>
      </c>
      <c r="B12421" s="205" t="str">
        <f t="shared" si="3724"/>
        <v/>
      </c>
      <c r="C12421" s="206"/>
      <c r="D12421" s="207" t="str">
        <f t="shared" si="3722"/>
        <v/>
      </c>
      <c r="E12421" s="208"/>
      <c r="F12421" s="210">
        <f t="shared" si="3723"/>
        <v>0</v>
      </c>
      <c r="G12421" s="268">
        <f t="shared" si="3725"/>
        <v>0</v>
      </c>
    </row>
    <row r="12422" spans="1:7" ht="24" customHeight="1" x14ac:dyDescent="0.2">
      <c r="A12422" s="269"/>
      <c r="D12422" s="88"/>
      <c r="E12422" s="89"/>
      <c r="F12422" s="422" t="s">
        <v>30</v>
      </c>
      <c r="G12422" s="270">
        <f>SUBTOTAL(9,G12408:G12421)</f>
        <v>0</v>
      </c>
    </row>
    <row r="12423" spans="1:7" ht="24" customHeight="1" x14ac:dyDescent="0.2">
      <c r="A12423" s="269"/>
      <c r="C12423" s="419" t="s">
        <v>604</v>
      </c>
      <c r="D12423" s="88"/>
      <c r="E12423" s="89"/>
      <c r="G12423" s="271"/>
    </row>
    <row r="12424" spans="1:7" ht="24" customHeight="1" x14ac:dyDescent="0.2">
      <c r="A12424" s="207" t="str">
        <f t="shared" ref="A12424:A12431" si="3726">IFERROR(VLOOKUP(C12424,Tabla_Insumos,4,FALSE),"")</f>
        <v/>
      </c>
      <c r="B12424" s="205">
        <f t="shared" ref="B12424:B12431" si="3727">IFERROR(VLOOKUP(A12424,Tabla_Indices,5,FALSE),"")</f>
        <v>0</v>
      </c>
      <c r="C12424" s="206"/>
      <c r="D12424" s="207" t="str">
        <f t="shared" ref="D12424:D12431" si="3728">IFERROR(VLOOKUP(C12424,Tabla_Insumos,2,FALSE),"")</f>
        <v/>
      </c>
      <c r="E12424" s="208"/>
      <c r="F12424" s="211">
        <f t="shared" ref="F12424:F12431" si="3729">IFERROR(VLOOKUP(C12424,Tabla_Insumos,3,FALSE),0)</f>
        <v>0</v>
      </c>
      <c r="G12424" s="268">
        <f>ROUND(E12424*F12424,2)</f>
        <v>0</v>
      </c>
    </row>
    <row r="12425" spans="1:7" ht="24" customHeight="1" x14ac:dyDescent="0.2">
      <c r="A12425" s="207" t="str">
        <f t="shared" si="3726"/>
        <v/>
      </c>
      <c r="B12425" s="205">
        <f t="shared" si="3727"/>
        <v>0</v>
      </c>
      <c r="C12425" s="206"/>
      <c r="D12425" s="207" t="str">
        <f t="shared" si="3728"/>
        <v/>
      </c>
      <c r="E12425" s="208"/>
      <c r="F12425" s="211">
        <f t="shared" si="3729"/>
        <v>0</v>
      </c>
      <c r="G12425" s="268">
        <f>ROUND(E12425*F12425,2)</f>
        <v>0</v>
      </c>
    </row>
    <row r="12426" spans="1:7" ht="24" customHeight="1" x14ac:dyDescent="0.2">
      <c r="A12426" s="207" t="str">
        <f t="shared" si="3726"/>
        <v/>
      </c>
      <c r="B12426" s="205">
        <f t="shared" si="3727"/>
        <v>0</v>
      </c>
      <c r="C12426" s="206"/>
      <c r="D12426" s="207" t="str">
        <f t="shared" si="3728"/>
        <v/>
      </c>
      <c r="E12426" s="208"/>
      <c r="F12426" s="211">
        <f t="shared" si="3729"/>
        <v>0</v>
      </c>
      <c r="G12426" s="268">
        <f t="shared" ref="G12426:G12431" si="3730">ROUND(E12426*F12426,2)</f>
        <v>0</v>
      </c>
    </row>
    <row r="12427" spans="1:7" ht="24" customHeight="1" x14ac:dyDescent="0.2">
      <c r="A12427" s="207" t="str">
        <f t="shared" si="3726"/>
        <v/>
      </c>
      <c r="B12427" s="205">
        <f t="shared" si="3727"/>
        <v>0</v>
      </c>
      <c r="C12427" s="206"/>
      <c r="D12427" s="207" t="str">
        <f t="shared" si="3728"/>
        <v/>
      </c>
      <c r="E12427" s="208"/>
      <c r="F12427" s="211">
        <f t="shared" si="3729"/>
        <v>0</v>
      </c>
      <c r="G12427" s="268">
        <f t="shared" si="3730"/>
        <v>0</v>
      </c>
    </row>
    <row r="12428" spans="1:7" ht="24" customHeight="1" x14ac:dyDescent="0.2">
      <c r="A12428" s="207" t="str">
        <f t="shared" si="3726"/>
        <v/>
      </c>
      <c r="B12428" s="205">
        <f t="shared" si="3727"/>
        <v>0</v>
      </c>
      <c r="C12428" s="206"/>
      <c r="D12428" s="207" t="str">
        <f t="shared" si="3728"/>
        <v/>
      </c>
      <c r="E12428" s="208"/>
      <c r="F12428" s="209">
        <f t="shared" si="3729"/>
        <v>0</v>
      </c>
      <c r="G12428" s="268">
        <f t="shared" si="3730"/>
        <v>0</v>
      </c>
    </row>
    <row r="12429" spans="1:7" ht="24" customHeight="1" x14ac:dyDescent="0.2">
      <c r="A12429" s="207" t="str">
        <f t="shared" si="3726"/>
        <v/>
      </c>
      <c r="B12429" s="205">
        <f t="shared" si="3727"/>
        <v>0</v>
      </c>
      <c r="C12429" s="206"/>
      <c r="D12429" s="207" t="str">
        <f t="shared" si="3728"/>
        <v/>
      </c>
      <c r="E12429" s="208"/>
      <c r="F12429" s="209">
        <f t="shared" si="3729"/>
        <v>0</v>
      </c>
      <c r="G12429" s="268">
        <f t="shared" si="3730"/>
        <v>0</v>
      </c>
    </row>
    <row r="12430" spans="1:7" ht="24" customHeight="1" x14ac:dyDescent="0.2">
      <c r="A12430" s="207" t="str">
        <f t="shared" si="3726"/>
        <v/>
      </c>
      <c r="B12430" s="205">
        <f t="shared" si="3727"/>
        <v>0</v>
      </c>
      <c r="C12430" s="206"/>
      <c r="D12430" s="207" t="str">
        <f t="shared" si="3728"/>
        <v/>
      </c>
      <c r="E12430" s="208"/>
      <c r="F12430" s="209">
        <f t="shared" si="3729"/>
        <v>0</v>
      </c>
      <c r="G12430" s="268">
        <f t="shared" si="3730"/>
        <v>0</v>
      </c>
    </row>
    <row r="12431" spans="1:7" ht="24" customHeight="1" x14ac:dyDescent="0.2">
      <c r="A12431" s="207" t="str">
        <f t="shared" si="3726"/>
        <v/>
      </c>
      <c r="B12431" s="205">
        <f t="shared" si="3727"/>
        <v>0</v>
      </c>
      <c r="C12431" s="206"/>
      <c r="D12431" s="207" t="str">
        <f t="shared" si="3728"/>
        <v/>
      </c>
      <c r="E12431" s="208"/>
      <c r="F12431" s="209">
        <f t="shared" si="3729"/>
        <v>0</v>
      </c>
      <c r="G12431" s="268">
        <f t="shared" si="3730"/>
        <v>0</v>
      </c>
    </row>
    <row r="12432" spans="1:7" ht="24" customHeight="1" x14ac:dyDescent="0.2">
      <c r="A12432" s="269"/>
      <c r="D12432" s="88"/>
      <c r="E12432" s="89"/>
      <c r="F12432" s="422" t="s">
        <v>31</v>
      </c>
      <c r="G12432" s="270">
        <f>SUBTOTAL(9,G12424:G12431)</f>
        <v>0</v>
      </c>
    </row>
    <row r="12433" spans="1:7" ht="24" customHeight="1" x14ac:dyDescent="0.2">
      <c r="A12433" s="269"/>
      <c r="C12433" s="419" t="s">
        <v>605</v>
      </c>
      <c r="D12433" s="88"/>
      <c r="E12433" s="89"/>
      <c r="G12433" s="271"/>
    </row>
    <row r="12434" spans="1:7" ht="24" customHeight="1" x14ac:dyDescent="0.2">
      <c r="A12434" s="207" t="str">
        <f t="shared" ref="A12434:A12442" si="3731">IFERROR(VLOOKUP(C12434,Tabla_Insumos,4,FALSE),"")</f>
        <v/>
      </c>
      <c r="B12434" s="205" t="str">
        <f t="shared" ref="B12434:B12442" si="3732">IFERROR(VLOOKUP(C12434,Tabla_Insumos,5,FALSE),"")</f>
        <v/>
      </c>
      <c r="C12434" s="206"/>
      <c r="D12434" s="207" t="str">
        <f t="shared" ref="D12434:D12442" si="3733">IFERROR(VLOOKUP(C12434,Tabla_Insumos,2,FALSE),"")</f>
        <v/>
      </c>
      <c r="E12434" s="208"/>
      <c r="F12434" s="209">
        <f t="shared" ref="F12434:F12442" si="3734">IFERROR(VLOOKUP(C12434,Tabla_Insumos,3,FALSE),0)</f>
        <v>0</v>
      </c>
      <c r="G12434" s="268">
        <f t="shared" ref="G12434:G12442" si="3735">ROUND(E12434*F12434,2)</f>
        <v>0</v>
      </c>
    </row>
    <row r="12435" spans="1:7" ht="24" customHeight="1" x14ac:dyDescent="0.2">
      <c r="A12435" s="207" t="str">
        <f t="shared" si="3731"/>
        <v/>
      </c>
      <c r="B12435" s="205" t="str">
        <f t="shared" si="3732"/>
        <v/>
      </c>
      <c r="C12435" s="206"/>
      <c r="D12435" s="207" t="str">
        <f t="shared" si="3733"/>
        <v/>
      </c>
      <c r="E12435" s="208"/>
      <c r="F12435" s="209">
        <f t="shared" si="3734"/>
        <v>0</v>
      </c>
      <c r="G12435" s="268">
        <f t="shared" si="3735"/>
        <v>0</v>
      </c>
    </row>
    <row r="12436" spans="1:7" ht="24" customHeight="1" x14ac:dyDescent="0.2">
      <c r="A12436" s="207" t="str">
        <f t="shared" si="3731"/>
        <v/>
      </c>
      <c r="B12436" s="205" t="str">
        <f t="shared" si="3732"/>
        <v/>
      </c>
      <c r="C12436" s="206"/>
      <c r="D12436" s="207" t="str">
        <f t="shared" si="3733"/>
        <v/>
      </c>
      <c r="E12436" s="208"/>
      <c r="F12436" s="209">
        <f t="shared" si="3734"/>
        <v>0</v>
      </c>
      <c r="G12436" s="268">
        <f t="shared" si="3735"/>
        <v>0</v>
      </c>
    </row>
    <row r="12437" spans="1:7" ht="24" customHeight="1" x14ac:dyDescent="0.2">
      <c r="A12437" s="207" t="str">
        <f t="shared" si="3731"/>
        <v/>
      </c>
      <c r="B12437" s="205" t="str">
        <f t="shared" si="3732"/>
        <v/>
      </c>
      <c r="C12437" s="206"/>
      <c r="D12437" s="207" t="str">
        <f t="shared" si="3733"/>
        <v/>
      </c>
      <c r="E12437" s="208"/>
      <c r="F12437" s="209">
        <f t="shared" si="3734"/>
        <v>0</v>
      </c>
      <c r="G12437" s="268">
        <f t="shared" si="3735"/>
        <v>0</v>
      </c>
    </row>
    <row r="12438" spans="1:7" ht="24" customHeight="1" x14ac:dyDescent="0.2">
      <c r="A12438" s="207" t="str">
        <f t="shared" si="3731"/>
        <v/>
      </c>
      <c r="B12438" s="205" t="str">
        <f t="shared" si="3732"/>
        <v/>
      </c>
      <c r="C12438" s="206"/>
      <c r="D12438" s="207" t="str">
        <f t="shared" si="3733"/>
        <v/>
      </c>
      <c r="E12438" s="208"/>
      <c r="F12438" s="209">
        <f t="shared" si="3734"/>
        <v>0</v>
      </c>
      <c r="G12438" s="268">
        <f t="shared" si="3735"/>
        <v>0</v>
      </c>
    </row>
    <row r="12439" spans="1:7" ht="24" customHeight="1" x14ac:dyDescent="0.2">
      <c r="A12439" s="207" t="str">
        <f t="shared" si="3731"/>
        <v/>
      </c>
      <c r="B12439" s="205" t="str">
        <f t="shared" si="3732"/>
        <v/>
      </c>
      <c r="C12439" s="206"/>
      <c r="D12439" s="207" t="str">
        <f t="shared" si="3733"/>
        <v/>
      </c>
      <c r="E12439" s="208"/>
      <c r="F12439" s="209">
        <f t="shared" si="3734"/>
        <v>0</v>
      </c>
      <c r="G12439" s="268">
        <f t="shared" si="3735"/>
        <v>0</v>
      </c>
    </row>
    <row r="12440" spans="1:7" ht="24" customHeight="1" x14ac:dyDescent="0.2">
      <c r="A12440" s="207" t="str">
        <f t="shared" si="3731"/>
        <v/>
      </c>
      <c r="B12440" s="205" t="str">
        <f t="shared" si="3732"/>
        <v/>
      </c>
      <c r="C12440" s="206"/>
      <c r="D12440" s="207" t="str">
        <f t="shared" si="3733"/>
        <v/>
      </c>
      <c r="E12440" s="208"/>
      <c r="F12440" s="209">
        <f t="shared" si="3734"/>
        <v>0</v>
      </c>
      <c r="G12440" s="268">
        <f t="shared" si="3735"/>
        <v>0</v>
      </c>
    </row>
    <row r="12441" spans="1:7" ht="24" customHeight="1" x14ac:dyDescent="0.2">
      <c r="A12441" s="207" t="str">
        <f t="shared" si="3731"/>
        <v/>
      </c>
      <c r="B12441" s="205" t="str">
        <f t="shared" si="3732"/>
        <v/>
      </c>
      <c r="C12441" s="206"/>
      <c r="D12441" s="207" t="str">
        <f t="shared" si="3733"/>
        <v/>
      </c>
      <c r="E12441" s="208"/>
      <c r="F12441" s="209">
        <f t="shared" si="3734"/>
        <v>0</v>
      </c>
      <c r="G12441" s="268">
        <f t="shared" si="3735"/>
        <v>0</v>
      </c>
    </row>
    <row r="12442" spans="1:7" ht="24" customHeight="1" x14ac:dyDescent="0.2">
      <c r="A12442" s="207" t="str">
        <f t="shared" si="3731"/>
        <v/>
      </c>
      <c r="B12442" s="205" t="str">
        <f t="shared" si="3732"/>
        <v/>
      </c>
      <c r="C12442" s="206"/>
      <c r="D12442" s="207" t="str">
        <f t="shared" si="3733"/>
        <v/>
      </c>
      <c r="E12442" s="208"/>
      <c r="F12442" s="209">
        <f t="shared" si="3734"/>
        <v>0</v>
      </c>
      <c r="G12442" s="268">
        <f t="shared" si="3735"/>
        <v>0</v>
      </c>
    </row>
    <row r="12443" spans="1:7" ht="24" customHeight="1" x14ac:dyDescent="0.2">
      <c r="A12443" s="272"/>
      <c r="B12443" s="88"/>
      <c r="D12443" s="88"/>
      <c r="E12443" s="89"/>
      <c r="F12443" s="422" t="s">
        <v>32</v>
      </c>
      <c r="G12443" s="270">
        <f>SUBTOTAL(9,G12434:G12442)</f>
        <v>0</v>
      </c>
    </row>
    <row r="12444" spans="1:7" ht="24" customHeight="1" x14ac:dyDescent="0.2">
      <c r="A12444" s="273"/>
      <c r="B12444" s="88"/>
      <c r="D12444" s="88"/>
      <c r="E12444" s="89"/>
      <c r="G12444" s="271"/>
    </row>
    <row r="12445" spans="1:7" ht="24" customHeight="1" x14ac:dyDescent="0.2">
      <c r="A12445" s="274" t="str">
        <f>B12403</f>
        <v>24.6.3</v>
      </c>
      <c r="B12445" s="275" t="str">
        <f>C12403</f>
        <v xml:space="preserve">Silla SM1 </v>
      </c>
      <c r="C12445" s="95"/>
      <c r="D12445" s="95" t="s">
        <v>33</v>
      </c>
      <c r="E12445" s="96"/>
      <c r="F12445" s="277" t="s">
        <v>34</v>
      </c>
      <c r="G12445" s="276">
        <f>SUBTOTAL(9,G12408:G12444)</f>
        <v>0</v>
      </c>
    </row>
    <row r="12446" spans="1:7" ht="24" customHeight="1" x14ac:dyDescent="0.2">
      <c r="A12446" s="256" t="s">
        <v>36</v>
      </c>
      <c r="B12446" s="257"/>
      <c r="C12446" s="257"/>
      <c r="D12446" s="257"/>
      <c r="E12446" s="257"/>
      <c r="F12446" s="257"/>
      <c r="G12446" s="258"/>
    </row>
    <row r="12447" spans="1:7" ht="24" customHeight="1" x14ac:dyDescent="0.2">
      <c r="A12447" s="259" t="s">
        <v>601</v>
      </c>
      <c r="B12447" s="84" t="str">
        <f>Comitente</f>
        <v>SUBSECRETARIA DE ARQUITECTURA</v>
      </c>
      <c r="C12447" s="80"/>
      <c r="D12447" s="85"/>
      <c r="E12447" s="85"/>
      <c r="F12447" s="86"/>
      <c r="G12447" s="260"/>
    </row>
    <row r="12448" spans="1:7" ht="24" customHeight="1" x14ac:dyDescent="0.2">
      <c r="A12448" s="259" t="s">
        <v>602</v>
      </c>
      <c r="B12448" s="84">
        <f>Contratista</f>
        <v>0</v>
      </c>
      <c r="C12448" s="81"/>
      <c r="D12448" s="81"/>
      <c r="E12448" s="81"/>
      <c r="F12448" s="87"/>
      <c r="G12448" s="261"/>
    </row>
    <row r="12449" spans="1:7" ht="24" customHeight="1" x14ac:dyDescent="0.2">
      <c r="A12449" s="259" t="s">
        <v>23</v>
      </c>
      <c r="B12449" s="84" t="str">
        <f>Obra</f>
        <v>Creacion Primaria Bº Cruce de los Andes</v>
      </c>
      <c r="C12449" s="81"/>
      <c r="D12449" s="81"/>
      <c r="E12449" s="81"/>
      <c r="F12449" s="87" t="s">
        <v>37</v>
      </c>
      <c r="G12449" s="262">
        <f>Fecha_Base</f>
        <v>0</v>
      </c>
    </row>
    <row r="12450" spans="1:7" ht="24" customHeight="1" x14ac:dyDescent="0.2">
      <c r="A12450" s="263" t="s">
        <v>600</v>
      </c>
      <c r="B12450" s="82" t="str">
        <f>Ubicación</f>
        <v>Pocito</v>
      </c>
      <c r="C12450" s="82"/>
      <c r="D12450" s="88"/>
      <c r="E12450" s="89"/>
      <c r="G12450" s="264"/>
    </row>
    <row r="12451" spans="1:7" ht="24" customHeight="1" x14ac:dyDescent="0.2">
      <c r="A12451" s="263" t="s">
        <v>38</v>
      </c>
      <c r="B12451" s="91">
        <f>IFERROR(VALUE(LEFT(B12452,FIND(".",B12452)-1)),"")</f>
        <v>24</v>
      </c>
      <c r="C12451" s="83" t="str">
        <f>IFERROR(VLOOKUP(B12451,Tabla_CyP,2,FALSE),"")</f>
        <v xml:space="preserve"> VARIOS</v>
      </c>
      <c r="E12451" s="89"/>
      <c r="G12451" s="264"/>
    </row>
    <row r="12452" spans="1:7" ht="24" customHeight="1" x14ac:dyDescent="0.2">
      <c r="A12452" s="263" t="s">
        <v>24</v>
      </c>
      <c r="B12452" s="92" t="str">
        <f>IFERROR(VLOOKUP(COUNTIF($A$1:A12452,"ANALISIS DE PRECIOS"),Tabla_NumeroItem,2,FALSE),"")</f>
        <v>24.6.4</v>
      </c>
      <c r="C12452" s="83" t="str">
        <f>IFERROR(VLOOKUP(B12452,Tabla_CyP,2,FALSE),"")</f>
        <v>Silla SM1 (SUM)</v>
      </c>
      <c r="D12452" s="88"/>
      <c r="E12452" s="89"/>
      <c r="F12452" s="87" t="s">
        <v>25</v>
      </c>
      <c r="G12452" s="265" t="str">
        <f>IFERROR(VLOOKUP(B12452,Tabla_CyP,4,FALSE),"")</f>
        <v>Un</v>
      </c>
    </row>
    <row r="12453" spans="1:7" ht="24" customHeight="1" x14ac:dyDescent="0.2">
      <c r="A12453" s="263"/>
      <c r="B12453" s="82"/>
      <c r="D12453" s="88"/>
      <c r="E12453" s="89"/>
      <c r="G12453" s="264"/>
    </row>
    <row r="12454" spans="1:7" ht="24" customHeight="1" x14ac:dyDescent="0.2">
      <c r="A12454" s="450" t="s">
        <v>506</v>
      </c>
      <c r="B12454" s="451"/>
      <c r="C12454" s="448" t="s">
        <v>0</v>
      </c>
      <c r="D12454" s="448" t="s">
        <v>26</v>
      </c>
      <c r="E12454" s="446" t="s">
        <v>27</v>
      </c>
      <c r="F12454" s="444" t="s">
        <v>28</v>
      </c>
      <c r="G12454" s="444" t="s">
        <v>29</v>
      </c>
    </row>
    <row r="12455" spans="1:7" ht="24" customHeight="1" x14ac:dyDescent="0.2">
      <c r="A12455" s="93" t="s">
        <v>507</v>
      </c>
      <c r="B12455" s="93" t="s">
        <v>508</v>
      </c>
      <c r="C12455" s="449"/>
      <c r="D12455" s="449"/>
      <c r="E12455" s="447"/>
      <c r="F12455" s="445"/>
      <c r="G12455" s="445"/>
    </row>
    <row r="12456" spans="1:7" ht="24" customHeight="1" x14ac:dyDescent="0.2">
      <c r="A12456" s="421"/>
      <c r="B12456" s="94"/>
      <c r="C12456" s="420" t="s">
        <v>603</v>
      </c>
      <c r="D12456" s="95"/>
      <c r="E12456" s="96"/>
      <c r="F12456" s="97"/>
      <c r="G12456" s="267"/>
    </row>
    <row r="12457" spans="1:7" ht="24" customHeight="1" x14ac:dyDescent="0.2">
      <c r="A12457" s="207" t="str">
        <f t="shared" ref="A12457:A12470" si="3736">IFERROR(VLOOKUP(C12457,Tabla_Insumos,4,FALSE),"")</f>
        <v/>
      </c>
      <c r="B12457" s="205" t="str">
        <f>IFERROR(VLOOKUP(C12457,Tabla_Insumos,5,FALSE),"")</f>
        <v/>
      </c>
      <c r="C12457" s="206"/>
      <c r="D12457" s="207" t="str">
        <f t="shared" ref="D12457:D12470" si="3737">IFERROR(VLOOKUP(C12457,Tabla_Insumos,2,FALSE),"")</f>
        <v/>
      </c>
      <c r="E12457" s="208"/>
      <c r="F12457" s="209">
        <f t="shared" ref="F12457:F12470" si="3738">IFERROR(VLOOKUP(C12457,Tabla_Insumos,3,FALSE),0)</f>
        <v>0</v>
      </c>
      <c r="G12457" s="268">
        <f>ROUND(E12457*F12457,2)</f>
        <v>0</v>
      </c>
    </row>
    <row r="12458" spans="1:7" ht="24" customHeight="1" x14ac:dyDescent="0.2">
      <c r="A12458" s="207" t="str">
        <f t="shared" si="3736"/>
        <v/>
      </c>
      <c r="B12458" s="205" t="str">
        <f t="shared" ref="B12458:B12470" si="3739">IFERROR(VLOOKUP(C12458,Tabla_Insumos,5,FALSE),"")</f>
        <v/>
      </c>
      <c r="C12458" s="206"/>
      <c r="D12458" s="207" t="str">
        <f t="shared" si="3737"/>
        <v/>
      </c>
      <c r="E12458" s="208"/>
      <c r="F12458" s="209">
        <f t="shared" si="3738"/>
        <v>0</v>
      </c>
      <c r="G12458" s="268">
        <f t="shared" ref="G12458:G12470" si="3740">ROUND(E12458*F12458,2)</f>
        <v>0</v>
      </c>
    </row>
    <row r="12459" spans="1:7" ht="24" customHeight="1" x14ac:dyDescent="0.2">
      <c r="A12459" s="207" t="str">
        <f t="shared" si="3736"/>
        <v/>
      </c>
      <c r="B12459" s="205" t="str">
        <f t="shared" si="3739"/>
        <v/>
      </c>
      <c r="C12459" s="206"/>
      <c r="D12459" s="207" t="str">
        <f t="shared" si="3737"/>
        <v/>
      </c>
      <c r="E12459" s="208"/>
      <c r="F12459" s="209">
        <f t="shared" si="3738"/>
        <v>0</v>
      </c>
      <c r="G12459" s="268">
        <f t="shared" si="3740"/>
        <v>0</v>
      </c>
    </row>
    <row r="12460" spans="1:7" ht="24" customHeight="1" x14ac:dyDescent="0.2">
      <c r="A12460" s="207" t="str">
        <f t="shared" si="3736"/>
        <v/>
      </c>
      <c r="B12460" s="205" t="str">
        <f t="shared" si="3739"/>
        <v/>
      </c>
      <c r="C12460" s="206"/>
      <c r="D12460" s="207" t="str">
        <f t="shared" si="3737"/>
        <v/>
      </c>
      <c r="E12460" s="208"/>
      <c r="F12460" s="209">
        <f t="shared" si="3738"/>
        <v>0</v>
      </c>
      <c r="G12460" s="268">
        <f t="shared" si="3740"/>
        <v>0</v>
      </c>
    </row>
    <row r="12461" spans="1:7" ht="24" customHeight="1" x14ac:dyDescent="0.2">
      <c r="A12461" s="207" t="str">
        <f t="shared" si="3736"/>
        <v/>
      </c>
      <c r="B12461" s="205" t="str">
        <f t="shared" si="3739"/>
        <v/>
      </c>
      <c r="C12461" s="206"/>
      <c r="D12461" s="207" t="str">
        <f t="shared" si="3737"/>
        <v/>
      </c>
      <c r="E12461" s="208"/>
      <c r="F12461" s="209">
        <f t="shared" si="3738"/>
        <v>0</v>
      </c>
      <c r="G12461" s="268">
        <f t="shared" si="3740"/>
        <v>0</v>
      </c>
    </row>
    <row r="12462" spans="1:7" ht="24" customHeight="1" x14ac:dyDescent="0.2">
      <c r="A12462" s="207" t="str">
        <f t="shared" si="3736"/>
        <v/>
      </c>
      <c r="B12462" s="205" t="str">
        <f t="shared" si="3739"/>
        <v/>
      </c>
      <c r="C12462" s="206"/>
      <c r="D12462" s="207" t="str">
        <f t="shared" si="3737"/>
        <v/>
      </c>
      <c r="E12462" s="208"/>
      <c r="F12462" s="209">
        <f t="shared" si="3738"/>
        <v>0</v>
      </c>
      <c r="G12462" s="268">
        <f t="shared" si="3740"/>
        <v>0</v>
      </c>
    </row>
    <row r="12463" spans="1:7" ht="24" customHeight="1" x14ac:dyDescent="0.2">
      <c r="A12463" s="207" t="str">
        <f t="shared" si="3736"/>
        <v/>
      </c>
      <c r="B12463" s="205" t="str">
        <f t="shared" si="3739"/>
        <v/>
      </c>
      <c r="C12463" s="206"/>
      <c r="D12463" s="207" t="str">
        <f t="shared" si="3737"/>
        <v/>
      </c>
      <c r="E12463" s="208"/>
      <c r="F12463" s="209">
        <f t="shared" si="3738"/>
        <v>0</v>
      </c>
      <c r="G12463" s="268">
        <f t="shared" si="3740"/>
        <v>0</v>
      </c>
    </row>
    <row r="12464" spans="1:7" ht="24" customHeight="1" x14ac:dyDescent="0.2">
      <c r="A12464" s="207" t="str">
        <f t="shared" si="3736"/>
        <v/>
      </c>
      <c r="B12464" s="205" t="str">
        <f t="shared" si="3739"/>
        <v/>
      </c>
      <c r="C12464" s="206"/>
      <c r="D12464" s="207" t="str">
        <f t="shared" si="3737"/>
        <v/>
      </c>
      <c r="E12464" s="208"/>
      <c r="F12464" s="209">
        <f t="shared" si="3738"/>
        <v>0</v>
      </c>
      <c r="G12464" s="268">
        <f t="shared" si="3740"/>
        <v>0</v>
      </c>
    </row>
    <row r="12465" spans="1:7" ht="24" customHeight="1" x14ac:dyDescent="0.2">
      <c r="A12465" s="207" t="str">
        <f t="shared" si="3736"/>
        <v/>
      </c>
      <c r="B12465" s="205" t="str">
        <f t="shared" si="3739"/>
        <v/>
      </c>
      <c r="C12465" s="206"/>
      <c r="D12465" s="207" t="str">
        <f t="shared" si="3737"/>
        <v/>
      </c>
      <c r="E12465" s="208"/>
      <c r="F12465" s="209">
        <f t="shared" si="3738"/>
        <v>0</v>
      </c>
      <c r="G12465" s="268">
        <f t="shared" si="3740"/>
        <v>0</v>
      </c>
    </row>
    <row r="12466" spans="1:7" ht="24" customHeight="1" x14ac:dyDescent="0.2">
      <c r="A12466" s="207" t="str">
        <f t="shared" si="3736"/>
        <v/>
      </c>
      <c r="B12466" s="205" t="str">
        <f t="shared" si="3739"/>
        <v/>
      </c>
      <c r="C12466" s="206"/>
      <c r="D12466" s="207" t="str">
        <f t="shared" si="3737"/>
        <v/>
      </c>
      <c r="E12466" s="208"/>
      <c r="F12466" s="209">
        <f t="shared" si="3738"/>
        <v>0</v>
      </c>
      <c r="G12466" s="268">
        <f t="shared" si="3740"/>
        <v>0</v>
      </c>
    </row>
    <row r="12467" spans="1:7" ht="24" customHeight="1" x14ac:dyDescent="0.2">
      <c r="A12467" s="207" t="str">
        <f t="shared" si="3736"/>
        <v/>
      </c>
      <c r="B12467" s="205" t="str">
        <f t="shared" si="3739"/>
        <v/>
      </c>
      <c r="C12467" s="206"/>
      <c r="D12467" s="207" t="str">
        <f t="shared" si="3737"/>
        <v/>
      </c>
      <c r="E12467" s="208"/>
      <c r="F12467" s="209">
        <f t="shared" si="3738"/>
        <v>0</v>
      </c>
      <c r="G12467" s="268">
        <f t="shared" si="3740"/>
        <v>0</v>
      </c>
    </row>
    <row r="12468" spans="1:7" ht="24" customHeight="1" x14ac:dyDescent="0.2">
      <c r="A12468" s="207" t="str">
        <f t="shared" si="3736"/>
        <v/>
      </c>
      <c r="B12468" s="205" t="str">
        <f t="shared" si="3739"/>
        <v/>
      </c>
      <c r="C12468" s="206"/>
      <c r="D12468" s="207" t="str">
        <f t="shared" si="3737"/>
        <v/>
      </c>
      <c r="E12468" s="208"/>
      <c r="F12468" s="209">
        <f t="shared" si="3738"/>
        <v>0</v>
      </c>
      <c r="G12468" s="268">
        <f t="shared" si="3740"/>
        <v>0</v>
      </c>
    </row>
    <row r="12469" spans="1:7" ht="24" customHeight="1" x14ac:dyDescent="0.2">
      <c r="A12469" s="207" t="str">
        <f t="shared" si="3736"/>
        <v/>
      </c>
      <c r="B12469" s="205" t="str">
        <f t="shared" si="3739"/>
        <v/>
      </c>
      <c r="C12469" s="206"/>
      <c r="D12469" s="207" t="str">
        <f t="shared" si="3737"/>
        <v/>
      </c>
      <c r="E12469" s="208"/>
      <c r="F12469" s="209">
        <f t="shared" si="3738"/>
        <v>0</v>
      </c>
      <c r="G12469" s="268">
        <f t="shared" si="3740"/>
        <v>0</v>
      </c>
    </row>
    <row r="12470" spans="1:7" ht="24" customHeight="1" x14ac:dyDescent="0.2">
      <c r="A12470" s="207" t="str">
        <f t="shared" si="3736"/>
        <v/>
      </c>
      <c r="B12470" s="205" t="str">
        <f t="shared" si="3739"/>
        <v/>
      </c>
      <c r="C12470" s="206"/>
      <c r="D12470" s="207" t="str">
        <f t="shared" si="3737"/>
        <v/>
      </c>
      <c r="E12470" s="208"/>
      <c r="F12470" s="210">
        <f t="shared" si="3738"/>
        <v>0</v>
      </c>
      <c r="G12470" s="268">
        <f t="shared" si="3740"/>
        <v>0</v>
      </c>
    </row>
    <row r="12471" spans="1:7" ht="24" customHeight="1" x14ac:dyDescent="0.2">
      <c r="A12471" s="269"/>
      <c r="D12471" s="88"/>
      <c r="E12471" s="89"/>
      <c r="F12471" s="422" t="s">
        <v>30</v>
      </c>
      <c r="G12471" s="270">
        <f>SUBTOTAL(9,G12457:G12470)</f>
        <v>0</v>
      </c>
    </row>
    <row r="12472" spans="1:7" ht="24" customHeight="1" x14ac:dyDescent="0.2">
      <c r="A12472" s="269"/>
      <c r="C12472" s="419" t="s">
        <v>604</v>
      </c>
      <c r="D12472" s="88"/>
      <c r="E12472" s="89"/>
      <c r="G12472" s="271"/>
    </row>
    <row r="12473" spans="1:7" ht="24" customHeight="1" x14ac:dyDescent="0.2">
      <c r="A12473" s="207" t="str">
        <f t="shared" ref="A12473:A12480" si="3741">IFERROR(VLOOKUP(C12473,Tabla_Insumos,4,FALSE),"")</f>
        <v/>
      </c>
      <c r="B12473" s="205">
        <f t="shared" ref="B12473:B12480" si="3742">IFERROR(VLOOKUP(A12473,Tabla_Indices,5,FALSE),"")</f>
        <v>0</v>
      </c>
      <c r="C12473" s="206"/>
      <c r="D12473" s="207" t="str">
        <f t="shared" ref="D12473:D12480" si="3743">IFERROR(VLOOKUP(C12473,Tabla_Insumos,2,FALSE),"")</f>
        <v/>
      </c>
      <c r="E12473" s="208"/>
      <c r="F12473" s="211">
        <f t="shared" ref="F12473:F12480" si="3744">IFERROR(VLOOKUP(C12473,Tabla_Insumos,3,FALSE),0)</f>
        <v>0</v>
      </c>
      <c r="G12473" s="268">
        <f>ROUND(E12473*F12473,2)</f>
        <v>0</v>
      </c>
    </row>
    <row r="12474" spans="1:7" ht="24" customHeight="1" x14ac:dyDescent="0.2">
      <c r="A12474" s="207" t="str">
        <f t="shared" si="3741"/>
        <v/>
      </c>
      <c r="B12474" s="205">
        <f t="shared" si="3742"/>
        <v>0</v>
      </c>
      <c r="C12474" s="206"/>
      <c r="D12474" s="207" t="str">
        <f t="shared" si="3743"/>
        <v/>
      </c>
      <c r="E12474" s="208"/>
      <c r="F12474" s="211">
        <f t="shared" si="3744"/>
        <v>0</v>
      </c>
      <c r="G12474" s="268">
        <f>ROUND(E12474*F12474,2)</f>
        <v>0</v>
      </c>
    </row>
    <row r="12475" spans="1:7" ht="24" customHeight="1" x14ac:dyDescent="0.2">
      <c r="A12475" s="207" t="str">
        <f t="shared" si="3741"/>
        <v/>
      </c>
      <c r="B12475" s="205">
        <f t="shared" si="3742"/>
        <v>0</v>
      </c>
      <c r="C12475" s="206"/>
      <c r="D12475" s="207" t="str">
        <f t="shared" si="3743"/>
        <v/>
      </c>
      <c r="E12475" s="208"/>
      <c r="F12475" s="211">
        <f t="shared" si="3744"/>
        <v>0</v>
      </c>
      <c r="G12475" s="268">
        <f t="shared" ref="G12475:G12480" si="3745">ROUND(E12475*F12475,2)</f>
        <v>0</v>
      </c>
    </row>
    <row r="12476" spans="1:7" ht="24" customHeight="1" x14ac:dyDescent="0.2">
      <c r="A12476" s="207" t="str">
        <f t="shared" si="3741"/>
        <v/>
      </c>
      <c r="B12476" s="205">
        <f t="shared" si="3742"/>
        <v>0</v>
      </c>
      <c r="C12476" s="206"/>
      <c r="D12476" s="207" t="str">
        <f t="shared" si="3743"/>
        <v/>
      </c>
      <c r="E12476" s="208"/>
      <c r="F12476" s="211">
        <f t="shared" si="3744"/>
        <v>0</v>
      </c>
      <c r="G12476" s="268">
        <f t="shared" si="3745"/>
        <v>0</v>
      </c>
    </row>
    <row r="12477" spans="1:7" ht="24" customHeight="1" x14ac:dyDescent="0.2">
      <c r="A12477" s="207" t="str">
        <f t="shared" si="3741"/>
        <v/>
      </c>
      <c r="B12477" s="205">
        <f t="shared" si="3742"/>
        <v>0</v>
      </c>
      <c r="C12477" s="206"/>
      <c r="D12477" s="207" t="str">
        <f t="shared" si="3743"/>
        <v/>
      </c>
      <c r="E12477" s="208"/>
      <c r="F12477" s="209">
        <f t="shared" si="3744"/>
        <v>0</v>
      </c>
      <c r="G12477" s="268">
        <f t="shared" si="3745"/>
        <v>0</v>
      </c>
    </row>
    <row r="12478" spans="1:7" ht="24" customHeight="1" x14ac:dyDescent="0.2">
      <c r="A12478" s="207" t="str">
        <f t="shared" si="3741"/>
        <v/>
      </c>
      <c r="B12478" s="205">
        <f t="shared" si="3742"/>
        <v>0</v>
      </c>
      <c r="C12478" s="206"/>
      <c r="D12478" s="207" t="str">
        <f t="shared" si="3743"/>
        <v/>
      </c>
      <c r="E12478" s="208"/>
      <c r="F12478" s="209">
        <f t="shared" si="3744"/>
        <v>0</v>
      </c>
      <c r="G12478" s="268">
        <f t="shared" si="3745"/>
        <v>0</v>
      </c>
    </row>
    <row r="12479" spans="1:7" ht="24" customHeight="1" x14ac:dyDescent="0.2">
      <c r="A12479" s="207" t="str">
        <f t="shared" si="3741"/>
        <v/>
      </c>
      <c r="B12479" s="205">
        <f t="shared" si="3742"/>
        <v>0</v>
      </c>
      <c r="C12479" s="206"/>
      <c r="D12479" s="207" t="str">
        <f t="shared" si="3743"/>
        <v/>
      </c>
      <c r="E12479" s="208"/>
      <c r="F12479" s="209">
        <f t="shared" si="3744"/>
        <v>0</v>
      </c>
      <c r="G12479" s="268">
        <f t="shared" si="3745"/>
        <v>0</v>
      </c>
    </row>
    <row r="12480" spans="1:7" ht="24" customHeight="1" x14ac:dyDescent="0.2">
      <c r="A12480" s="207" t="str">
        <f t="shared" si="3741"/>
        <v/>
      </c>
      <c r="B12480" s="205">
        <f t="shared" si="3742"/>
        <v>0</v>
      </c>
      <c r="C12480" s="206"/>
      <c r="D12480" s="207" t="str">
        <f t="shared" si="3743"/>
        <v/>
      </c>
      <c r="E12480" s="208"/>
      <c r="F12480" s="209">
        <f t="shared" si="3744"/>
        <v>0</v>
      </c>
      <c r="G12480" s="268">
        <f t="shared" si="3745"/>
        <v>0</v>
      </c>
    </row>
    <row r="12481" spans="1:7" ht="24" customHeight="1" x14ac:dyDescent="0.2">
      <c r="A12481" s="269"/>
      <c r="D12481" s="88"/>
      <c r="E12481" s="89"/>
      <c r="F12481" s="422" t="s">
        <v>31</v>
      </c>
      <c r="G12481" s="270">
        <f>SUBTOTAL(9,G12473:G12480)</f>
        <v>0</v>
      </c>
    </row>
    <row r="12482" spans="1:7" ht="24" customHeight="1" x14ac:dyDescent="0.2">
      <c r="A12482" s="269"/>
      <c r="C12482" s="419" t="s">
        <v>605</v>
      </c>
      <c r="D12482" s="88"/>
      <c r="E12482" s="89"/>
      <c r="G12482" s="271"/>
    </row>
    <row r="12483" spans="1:7" ht="24" customHeight="1" x14ac:dyDescent="0.2">
      <c r="A12483" s="207" t="str">
        <f t="shared" ref="A12483:A12491" si="3746">IFERROR(VLOOKUP(C12483,Tabla_Insumos,4,FALSE),"")</f>
        <v/>
      </c>
      <c r="B12483" s="205" t="str">
        <f t="shared" ref="B12483:B12491" si="3747">IFERROR(VLOOKUP(C12483,Tabla_Insumos,5,FALSE),"")</f>
        <v/>
      </c>
      <c r="C12483" s="206"/>
      <c r="D12483" s="207" t="str">
        <f t="shared" ref="D12483:D12491" si="3748">IFERROR(VLOOKUP(C12483,Tabla_Insumos,2,FALSE),"")</f>
        <v/>
      </c>
      <c r="E12483" s="208"/>
      <c r="F12483" s="209">
        <f t="shared" ref="F12483:F12491" si="3749">IFERROR(VLOOKUP(C12483,Tabla_Insumos,3,FALSE),0)</f>
        <v>0</v>
      </c>
      <c r="G12483" s="268">
        <f t="shared" ref="G12483:G12491" si="3750">ROUND(E12483*F12483,2)</f>
        <v>0</v>
      </c>
    </row>
    <row r="12484" spans="1:7" ht="24" customHeight="1" x14ac:dyDescent="0.2">
      <c r="A12484" s="207" t="str">
        <f t="shared" si="3746"/>
        <v/>
      </c>
      <c r="B12484" s="205" t="str">
        <f t="shared" si="3747"/>
        <v/>
      </c>
      <c r="C12484" s="206"/>
      <c r="D12484" s="207" t="str">
        <f t="shared" si="3748"/>
        <v/>
      </c>
      <c r="E12484" s="208"/>
      <c r="F12484" s="209">
        <f t="shared" si="3749"/>
        <v>0</v>
      </c>
      <c r="G12484" s="268">
        <f t="shared" si="3750"/>
        <v>0</v>
      </c>
    </row>
    <row r="12485" spans="1:7" ht="24" customHeight="1" x14ac:dyDescent="0.2">
      <c r="A12485" s="207" t="str">
        <f t="shared" si="3746"/>
        <v/>
      </c>
      <c r="B12485" s="205" t="str">
        <f t="shared" si="3747"/>
        <v/>
      </c>
      <c r="C12485" s="206"/>
      <c r="D12485" s="207" t="str">
        <f t="shared" si="3748"/>
        <v/>
      </c>
      <c r="E12485" s="208"/>
      <c r="F12485" s="209">
        <f t="shared" si="3749"/>
        <v>0</v>
      </c>
      <c r="G12485" s="268">
        <f t="shared" si="3750"/>
        <v>0</v>
      </c>
    </row>
    <row r="12486" spans="1:7" ht="24" customHeight="1" x14ac:dyDescent="0.2">
      <c r="A12486" s="207" t="str">
        <f t="shared" si="3746"/>
        <v/>
      </c>
      <c r="B12486" s="205" t="str">
        <f t="shared" si="3747"/>
        <v/>
      </c>
      <c r="C12486" s="206"/>
      <c r="D12486" s="207" t="str">
        <f t="shared" si="3748"/>
        <v/>
      </c>
      <c r="E12486" s="208"/>
      <c r="F12486" s="209">
        <f t="shared" si="3749"/>
        <v>0</v>
      </c>
      <c r="G12486" s="268">
        <f t="shared" si="3750"/>
        <v>0</v>
      </c>
    </row>
    <row r="12487" spans="1:7" ht="24" customHeight="1" x14ac:dyDescent="0.2">
      <c r="A12487" s="207" t="str">
        <f t="shared" si="3746"/>
        <v/>
      </c>
      <c r="B12487" s="205" t="str">
        <f t="shared" si="3747"/>
        <v/>
      </c>
      <c r="C12487" s="206"/>
      <c r="D12487" s="207" t="str">
        <f t="shared" si="3748"/>
        <v/>
      </c>
      <c r="E12487" s="208"/>
      <c r="F12487" s="209">
        <f t="shared" si="3749"/>
        <v>0</v>
      </c>
      <c r="G12487" s="268">
        <f t="shared" si="3750"/>
        <v>0</v>
      </c>
    </row>
    <row r="12488" spans="1:7" ht="24" customHeight="1" x14ac:dyDescent="0.2">
      <c r="A12488" s="207" t="str">
        <f t="shared" si="3746"/>
        <v/>
      </c>
      <c r="B12488" s="205" t="str">
        <f t="shared" si="3747"/>
        <v/>
      </c>
      <c r="C12488" s="206"/>
      <c r="D12488" s="207" t="str">
        <f t="shared" si="3748"/>
        <v/>
      </c>
      <c r="E12488" s="208"/>
      <c r="F12488" s="209">
        <f t="shared" si="3749"/>
        <v>0</v>
      </c>
      <c r="G12488" s="268">
        <f t="shared" si="3750"/>
        <v>0</v>
      </c>
    </row>
    <row r="12489" spans="1:7" ht="24" customHeight="1" x14ac:dyDescent="0.2">
      <c r="A12489" s="207" t="str">
        <f t="shared" si="3746"/>
        <v/>
      </c>
      <c r="B12489" s="205" t="str">
        <f t="shared" si="3747"/>
        <v/>
      </c>
      <c r="C12489" s="206"/>
      <c r="D12489" s="207" t="str">
        <f t="shared" si="3748"/>
        <v/>
      </c>
      <c r="E12489" s="208"/>
      <c r="F12489" s="209">
        <f t="shared" si="3749"/>
        <v>0</v>
      </c>
      <c r="G12489" s="268">
        <f t="shared" si="3750"/>
        <v>0</v>
      </c>
    </row>
    <row r="12490" spans="1:7" ht="24" customHeight="1" x14ac:dyDescent="0.2">
      <c r="A12490" s="207" t="str">
        <f t="shared" si="3746"/>
        <v/>
      </c>
      <c r="B12490" s="205" t="str">
        <f t="shared" si="3747"/>
        <v/>
      </c>
      <c r="C12490" s="206"/>
      <c r="D12490" s="207" t="str">
        <f t="shared" si="3748"/>
        <v/>
      </c>
      <c r="E12490" s="208"/>
      <c r="F12490" s="209">
        <f t="shared" si="3749"/>
        <v>0</v>
      </c>
      <c r="G12490" s="268">
        <f t="shared" si="3750"/>
        <v>0</v>
      </c>
    </row>
    <row r="12491" spans="1:7" ht="24" customHeight="1" x14ac:dyDescent="0.2">
      <c r="A12491" s="207" t="str">
        <f t="shared" si="3746"/>
        <v/>
      </c>
      <c r="B12491" s="205" t="str">
        <f t="shared" si="3747"/>
        <v/>
      </c>
      <c r="C12491" s="206"/>
      <c r="D12491" s="207" t="str">
        <f t="shared" si="3748"/>
        <v/>
      </c>
      <c r="E12491" s="208"/>
      <c r="F12491" s="209">
        <f t="shared" si="3749"/>
        <v>0</v>
      </c>
      <c r="G12491" s="268">
        <f t="shared" si="3750"/>
        <v>0</v>
      </c>
    </row>
    <row r="12492" spans="1:7" ht="24" customHeight="1" x14ac:dyDescent="0.2">
      <c r="A12492" s="272"/>
      <c r="B12492" s="88"/>
      <c r="D12492" s="88"/>
      <c r="E12492" s="89"/>
      <c r="F12492" s="422" t="s">
        <v>32</v>
      </c>
      <c r="G12492" s="270">
        <f>SUBTOTAL(9,G12483:G12491)</f>
        <v>0</v>
      </c>
    </row>
    <row r="12493" spans="1:7" ht="24" customHeight="1" x14ac:dyDescent="0.2">
      <c r="A12493" s="273"/>
      <c r="B12493" s="88"/>
      <c r="D12493" s="88"/>
      <c r="E12493" s="89"/>
      <c r="G12493" s="271"/>
    </row>
    <row r="12494" spans="1:7" ht="24" customHeight="1" x14ac:dyDescent="0.2">
      <c r="A12494" s="274" t="str">
        <f>B12452</f>
        <v>24.6.4</v>
      </c>
      <c r="B12494" s="275" t="str">
        <f>C12452</f>
        <v>Silla SM1 (SUM)</v>
      </c>
      <c r="C12494" s="95"/>
      <c r="D12494" s="95" t="s">
        <v>33</v>
      </c>
      <c r="E12494" s="96"/>
      <c r="F12494" s="277" t="s">
        <v>34</v>
      </c>
      <c r="G12494" s="276">
        <f>SUBTOTAL(9,G12457:G12493)</f>
        <v>0</v>
      </c>
    </row>
    <row r="12495" spans="1:7" ht="24" customHeight="1" x14ac:dyDescent="0.2">
      <c r="A12495" s="256" t="s">
        <v>36</v>
      </c>
      <c r="B12495" s="257"/>
      <c r="C12495" s="257"/>
      <c r="D12495" s="257"/>
      <c r="E12495" s="257"/>
      <c r="F12495" s="257"/>
      <c r="G12495" s="258"/>
    </row>
    <row r="12496" spans="1:7" ht="24" customHeight="1" x14ac:dyDescent="0.2">
      <c r="A12496" s="259" t="s">
        <v>601</v>
      </c>
      <c r="B12496" s="84" t="str">
        <f>Comitente</f>
        <v>SUBSECRETARIA DE ARQUITECTURA</v>
      </c>
      <c r="C12496" s="80"/>
      <c r="D12496" s="85"/>
      <c r="E12496" s="85"/>
      <c r="F12496" s="86"/>
      <c r="G12496" s="260"/>
    </row>
    <row r="12497" spans="1:7" ht="24" customHeight="1" x14ac:dyDescent="0.2">
      <c r="A12497" s="259" t="s">
        <v>602</v>
      </c>
      <c r="B12497" s="84">
        <f>Contratista</f>
        <v>0</v>
      </c>
      <c r="C12497" s="81"/>
      <c r="D12497" s="81"/>
      <c r="E12497" s="81"/>
      <c r="F12497" s="87"/>
      <c r="G12497" s="261"/>
    </row>
    <row r="12498" spans="1:7" ht="24" customHeight="1" x14ac:dyDescent="0.2">
      <c r="A12498" s="259" t="s">
        <v>23</v>
      </c>
      <c r="B12498" s="84" t="str">
        <f>Obra</f>
        <v>Creacion Primaria Bº Cruce de los Andes</v>
      </c>
      <c r="C12498" s="81"/>
      <c r="D12498" s="81"/>
      <c r="E12498" s="81"/>
      <c r="F12498" s="87" t="s">
        <v>37</v>
      </c>
      <c r="G12498" s="262">
        <f>Fecha_Base</f>
        <v>0</v>
      </c>
    </row>
    <row r="12499" spans="1:7" ht="24" customHeight="1" x14ac:dyDescent="0.2">
      <c r="A12499" s="263" t="s">
        <v>600</v>
      </c>
      <c r="B12499" s="82" t="str">
        <f>Ubicación</f>
        <v>Pocito</v>
      </c>
      <c r="C12499" s="82"/>
      <c r="D12499" s="88"/>
      <c r="E12499" s="89"/>
      <c r="G12499" s="264"/>
    </row>
    <row r="12500" spans="1:7" ht="24" customHeight="1" x14ac:dyDescent="0.2">
      <c r="A12500" s="263" t="s">
        <v>38</v>
      </c>
      <c r="B12500" s="91">
        <f>IFERROR(VALUE(LEFT(B12501,FIND(".",B12501)-1)),"")</f>
        <v>24</v>
      </c>
      <c r="C12500" s="83" t="str">
        <f>IFERROR(VLOOKUP(B12500,Tabla_CyP,2,FALSE),"")</f>
        <v xml:space="preserve"> VARIOS</v>
      </c>
      <c r="E12500" s="89"/>
      <c r="G12500" s="264"/>
    </row>
    <row r="12501" spans="1:7" ht="24" customHeight="1" x14ac:dyDescent="0.2">
      <c r="A12501" s="263" t="s">
        <v>24</v>
      </c>
      <c r="B12501" s="92" t="str">
        <f>IFERROR(VLOOKUP(COUNTIF($A$1:A12501,"ANALISIS DE PRECIOS"),Tabla_NumeroItem,2,FALSE),"")</f>
        <v>24.6.5</v>
      </c>
      <c r="C12501" s="83" t="str">
        <f>IFERROR(VLOOKUP(B12501,Tabla_CyP,2,FALSE),"")</f>
        <v xml:space="preserve">Escritorio y silla docente </v>
      </c>
      <c r="D12501" s="88"/>
      <c r="E12501" s="89"/>
      <c r="F12501" s="87" t="s">
        <v>25</v>
      </c>
      <c r="G12501" s="265" t="str">
        <f>IFERROR(VLOOKUP(B12501,Tabla_CyP,4,FALSE),"")</f>
        <v>Un</v>
      </c>
    </row>
    <row r="12502" spans="1:7" ht="24" customHeight="1" x14ac:dyDescent="0.2">
      <c r="A12502" s="263"/>
      <c r="B12502" s="82"/>
      <c r="D12502" s="88"/>
      <c r="E12502" s="89"/>
      <c r="G12502" s="264"/>
    </row>
    <row r="12503" spans="1:7" ht="24" customHeight="1" x14ac:dyDescent="0.2">
      <c r="A12503" s="450" t="s">
        <v>506</v>
      </c>
      <c r="B12503" s="451"/>
      <c r="C12503" s="448" t="s">
        <v>0</v>
      </c>
      <c r="D12503" s="448" t="s">
        <v>26</v>
      </c>
      <c r="E12503" s="446" t="s">
        <v>27</v>
      </c>
      <c r="F12503" s="444" t="s">
        <v>28</v>
      </c>
      <c r="G12503" s="444" t="s">
        <v>29</v>
      </c>
    </row>
    <row r="12504" spans="1:7" ht="24" customHeight="1" x14ac:dyDescent="0.2">
      <c r="A12504" s="93" t="s">
        <v>507</v>
      </c>
      <c r="B12504" s="93" t="s">
        <v>508</v>
      </c>
      <c r="C12504" s="449"/>
      <c r="D12504" s="449"/>
      <c r="E12504" s="447"/>
      <c r="F12504" s="445"/>
      <c r="G12504" s="445"/>
    </row>
    <row r="12505" spans="1:7" ht="24" customHeight="1" x14ac:dyDescent="0.2">
      <c r="A12505" s="421"/>
      <c r="B12505" s="94"/>
      <c r="C12505" s="420" t="s">
        <v>603</v>
      </c>
      <c r="D12505" s="95"/>
      <c r="E12505" s="96"/>
      <c r="F12505" s="97"/>
      <c r="G12505" s="267"/>
    </row>
    <row r="12506" spans="1:7" ht="24" customHeight="1" x14ac:dyDescent="0.2">
      <c r="A12506" s="207" t="str">
        <f t="shared" ref="A12506:A12519" si="3751">IFERROR(VLOOKUP(C12506,Tabla_Insumos,4,FALSE),"")</f>
        <v/>
      </c>
      <c r="B12506" s="205" t="str">
        <f>IFERROR(VLOOKUP(C12506,Tabla_Insumos,5,FALSE),"")</f>
        <v/>
      </c>
      <c r="C12506" s="206"/>
      <c r="D12506" s="207" t="str">
        <f t="shared" ref="D12506:D12519" si="3752">IFERROR(VLOOKUP(C12506,Tabla_Insumos,2,FALSE),"")</f>
        <v/>
      </c>
      <c r="E12506" s="208"/>
      <c r="F12506" s="209">
        <f t="shared" ref="F12506:F12519" si="3753">IFERROR(VLOOKUP(C12506,Tabla_Insumos,3,FALSE),0)</f>
        <v>0</v>
      </c>
      <c r="G12506" s="268">
        <f>ROUND(E12506*F12506,2)</f>
        <v>0</v>
      </c>
    </row>
    <row r="12507" spans="1:7" ht="24" customHeight="1" x14ac:dyDescent="0.2">
      <c r="A12507" s="207" t="str">
        <f t="shared" si="3751"/>
        <v/>
      </c>
      <c r="B12507" s="205" t="str">
        <f t="shared" ref="B12507:B12519" si="3754">IFERROR(VLOOKUP(C12507,Tabla_Insumos,5,FALSE),"")</f>
        <v/>
      </c>
      <c r="C12507" s="206"/>
      <c r="D12507" s="207" t="str">
        <f t="shared" si="3752"/>
        <v/>
      </c>
      <c r="E12507" s="208"/>
      <c r="F12507" s="209">
        <f t="shared" si="3753"/>
        <v>0</v>
      </c>
      <c r="G12507" s="268">
        <f t="shared" ref="G12507:G12519" si="3755">ROUND(E12507*F12507,2)</f>
        <v>0</v>
      </c>
    </row>
    <row r="12508" spans="1:7" ht="24" customHeight="1" x14ac:dyDescent="0.2">
      <c r="A12508" s="207" t="str">
        <f t="shared" si="3751"/>
        <v/>
      </c>
      <c r="B12508" s="205" t="str">
        <f t="shared" si="3754"/>
        <v/>
      </c>
      <c r="C12508" s="206"/>
      <c r="D12508" s="207" t="str">
        <f t="shared" si="3752"/>
        <v/>
      </c>
      <c r="E12508" s="208"/>
      <c r="F12508" s="209">
        <f t="shared" si="3753"/>
        <v>0</v>
      </c>
      <c r="G12508" s="268">
        <f t="shared" si="3755"/>
        <v>0</v>
      </c>
    </row>
    <row r="12509" spans="1:7" ht="24" customHeight="1" x14ac:dyDescent="0.2">
      <c r="A12509" s="207" t="str">
        <f t="shared" si="3751"/>
        <v/>
      </c>
      <c r="B12509" s="205" t="str">
        <f t="shared" si="3754"/>
        <v/>
      </c>
      <c r="C12509" s="206"/>
      <c r="D12509" s="207" t="str">
        <f t="shared" si="3752"/>
        <v/>
      </c>
      <c r="E12509" s="208"/>
      <c r="F12509" s="209">
        <f t="shared" si="3753"/>
        <v>0</v>
      </c>
      <c r="G12509" s="268">
        <f t="shared" si="3755"/>
        <v>0</v>
      </c>
    </row>
    <row r="12510" spans="1:7" ht="24" customHeight="1" x14ac:dyDescent="0.2">
      <c r="A12510" s="207" t="str">
        <f t="shared" si="3751"/>
        <v/>
      </c>
      <c r="B12510" s="205" t="str">
        <f t="shared" si="3754"/>
        <v/>
      </c>
      <c r="C12510" s="206"/>
      <c r="D12510" s="207" t="str">
        <f t="shared" si="3752"/>
        <v/>
      </c>
      <c r="E12510" s="208"/>
      <c r="F12510" s="209">
        <f t="shared" si="3753"/>
        <v>0</v>
      </c>
      <c r="G12510" s="268">
        <f t="shared" si="3755"/>
        <v>0</v>
      </c>
    </row>
    <row r="12511" spans="1:7" ht="24" customHeight="1" x14ac:dyDescent="0.2">
      <c r="A12511" s="207" t="str">
        <f t="shared" si="3751"/>
        <v/>
      </c>
      <c r="B12511" s="205" t="str">
        <f t="shared" si="3754"/>
        <v/>
      </c>
      <c r="C12511" s="206"/>
      <c r="D12511" s="207" t="str">
        <f t="shared" si="3752"/>
        <v/>
      </c>
      <c r="E12511" s="208"/>
      <c r="F12511" s="209">
        <f t="shared" si="3753"/>
        <v>0</v>
      </c>
      <c r="G12511" s="268">
        <f t="shared" si="3755"/>
        <v>0</v>
      </c>
    </row>
    <row r="12512" spans="1:7" ht="24" customHeight="1" x14ac:dyDescent="0.2">
      <c r="A12512" s="207" t="str">
        <f t="shared" si="3751"/>
        <v/>
      </c>
      <c r="B12512" s="205" t="str">
        <f t="shared" si="3754"/>
        <v/>
      </c>
      <c r="C12512" s="206"/>
      <c r="D12512" s="207" t="str">
        <f t="shared" si="3752"/>
        <v/>
      </c>
      <c r="E12512" s="208"/>
      <c r="F12512" s="209">
        <f t="shared" si="3753"/>
        <v>0</v>
      </c>
      <c r="G12512" s="268">
        <f t="shared" si="3755"/>
        <v>0</v>
      </c>
    </row>
    <row r="12513" spans="1:7" ht="24" customHeight="1" x14ac:dyDescent="0.2">
      <c r="A12513" s="207" t="str">
        <f t="shared" si="3751"/>
        <v/>
      </c>
      <c r="B12513" s="205" t="str">
        <f t="shared" si="3754"/>
        <v/>
      </c>
      <c r="C12513" s="206"/>
      <c r="D12513" s="207" t="str">
        <f t="shared" si="3752"/>
        <v/>
      </c>
      <c r="E12513" s="208"/>
      <c r="F12513" s="209">
        <f t="shared" si="3753"/>
        <v>0</v>
      </c>
      <c r="G12513" s="268">
        <f t="shared" si="3755"/>
        <v>0</v>
      </c>
    </row>
    <row r="12514" spans="1:7" ht="24" customHeight="1" x14ac:dyDescent="0.2">
      <c r="A12514" s="207" t="str">
        <f t="shared" si="3751"/>
        <v/>
      </c>
      <c r="B12514" s="205" t="str">
        <f t="shared" si="3754"/>
        <v/>
      </c>
      <c r="C12514" s="206"/>
      <c r="D12514" s="207" t="str">
        <f t="shared" si="3752"/>
        <v/>
      </c>
      <c r="E12514" s="208"/>
      <c r="F12514" s="209">
        <f t="shared" si="3753"/>
        <v>0</v>
      </c>
      <c r="G12514" s="268">
        <f t="shared" si="3755"/>
        <v>0</v>
      </c>
    </row>
    <row r="12515" spans="1:7" ht="24" customHeight="1" x14ac:dyDescent="0.2">
      <c r="A12515" s="207" t="str">
        <f t="shared" si="3751"/>
        <v/>
      </c>
      <c r="B12515" s="205" t="str">
        <f t="shared" si="3754"/>
        <v/>
      </c>
      <c r="C12515" s="206"/>
      <c r="D12515" s="207" t="str">
        <f t="shared" si="3752"/>
        <v/>
      </c>
      <c r="E12515" s="208"/>
      <c r="F12515" s="209">
        <f t="shared" si="3753"/>
        <v>0</v>
      </c>
      <c r="G12515" s="268">
        <f t="shared" si="3755"/>
        <v>0</v>
      </c>
    </row>
    <row r="12516" spans="1:7" ht="24" customHeight="1" x14ac:dyDescent="0.2">
      <c r="A12516" s="207" t="str">
        <f t="shared" si="3751"/>
        <v/>
      </c>
      <c r="B12516" s="205" t="str">
        <f t="shared" si="3754"/>
        <v/>
      </c>
      <c r="C12516" s="206"/>
      <c r="D12516" s="207" t="str">
        <f t="shared" si="3752"/>
        <v/>
      </c>
      <c r="E12516" s="208"/>
      <c r="F12516" s="209">
        <f t="shared" si="3753"/>
        <v>0</v>
      </c>
      <c r="G12516" s="268">
        <f t="shared" si="3755"/>
        <v>0</v>
      </c>
    </row>
    <row r="12517" spans="1:7" ht="24" customHeight="1" x14ac:dyDescent="0.2">
      <c r="A12517" s="207" t="str">
        <f t="shared" si="3751"/>
        <v/>
      </c>
      <c r="B12517" s="205" t="str">
        <f t="shared" si="3754"/>
        <v/>
      </c>
      <c r="C12517" s="206"/>
      <c r="D12517" s="207" t="str">
        <f t="shared" si="3752"/>
        <v/>
      </c>
      <c r="E12517" s="208"/>
      <c r="F12517" s="209">
        <f t="shared" si="3753"/>
        <v>0</v>
      </c>
      <c r="G12517" s="268">
        <f t="shared" si="3755"/>
        <v>0</v>
      </c>
    </row>
    <row r="12518" spans="1:7" ht="24" customHeight="1" x14ac:dyDescent="0.2">
      <c r="A12518" s="207" t="str">
        <f t="shared" si="3751"/>
        <v/>
      </c>
      <c r="B12518" s="205" t="str">
        <f t="shared" si="3754"/>
        <v/>
      </c>
      <c r="C12518" s="206"/>
      <c r="D12518" s="207" t="str">
        <f t="shared" si="3752"/>
        <v/>
      </c>
      <c r="E12518" s="208"/>
      <c r="F12518" s="209">
        <f t="shared" si="3753"/>
        <v>0</v>
      </c>
      <c r="G12518" s="268">
        <f t="shared" si="3755"/>
        <v>0</v>
      </c>
    </row>
    <row r="12519" spans="1:7" ht="24" customHeight="1" x14ac:dyDescent="0.2">
      <c r="A12519" s="207" t="str">
        <f t="shared" si="3751"/>
        <v/>
      </c>
      <c r="B12519" s="205" t="str">
        <f t="shared" si="3754"/>
        <v/>
      </c>
      <c r="C12519" s="206"/>
      <c r="D12519" s="207" t="str">
        <f t="shared" si="3752"/>
        <v/>
      </c>
      <c r="E12519" s="208"/>
      <c r="F12519" s="210">
        <f t="shared" si="3753"/>
        <v>0</v>
      </c>
      <c r="G12519" s="268">
        <f t="shared" si="3755"/>
        <v>0</v>
      </c>
    </row>
    <row r="12520" spans="1:7" ht="24" customHeight="1" x14ac:dyDescent="0.2">
      <c r="A12520" s="269"/>
      <c r="D12520" s="88"/>
      <c r="E12520" s="89"/>
      <c r="F12520" s="422" t="s">
        <v>30</v>
      </c>
      <c r="G12520" s="270">
        <f>SUBTOTAL(9,G12506:G12519)</f>
        <v>0</v>
      </c>
    </row>
    <row r="12521" spans="1:7" ht="24" customHeight="1" x14ac:dyDescent="0.2">
      <c r="A12521" s="269"/>
      <c r="C12521" s="419" t="s">
        <v>604</v>
      </c>
      <c r="D12521" s="88"/>
      <c r="E12521" s="89"/>
      <c r="G12521" s="271"/>
    </row>
    <row r="12522" spans="1:7" ht="24" customHeight="1" x14ac:dyDescent="0.2">
      <c r="A12522" s="207" t="str">
        <f t="shared" ref="A12522:A12529" si="3756">IFERROR(VLOOKUP(C12522,Tabla_Insumos,4,FALSE),"")</f>
        <v/>
      </c>
      <c r="B12522" s="205">
        <f t="shared" ref="B12522:B12529" si="3757">IFERROR(VLOOKUP(A12522,Tabla_Indices,5,FALSE),"")</f>
        <v>0</v>
      </c>
      <c r="C12522" s="206"/>
      <c r="D12522" s="207" t="str">
        <f t="shared" ref="D12522:D12529" si="3758">IFERROR(VLOOKUP(C12522,Tabla_Insumos,2,FALSE),"")</f>
        <v/>
      </c>
      <c r="E12522" s="208"/>
      <c r="F12522" s="211">
        <f t="shared" ref="F12522:F12529" si="3759">IFERROR(VLOOKUP(C12522,Tabla_Insumos,3,FALSE),0)</f>
        <v>0</v>
      </c>
      <c r="G12522" s="268">
        <f>ROUND(E12522*F12522,2)</f>
        <v>0</v>
      </c>
    </row>
    <row r="12523" spans="1:7" ht="24" customHeight="1" x14ac:dyDescent="0.2">
      <c r="A12523" s="207" t="str">
        <f t="shared" si="3756"/>
        <v/>
      </c>
      <c r="B12523" s="205">
        <f t="shared" si="3757"/>
        <v>0</v>
      </c>
      <c r="C12523" s="206"/>
      <c r="D12523" s="207" t="str">
        <f t="shared" si="3758"/>
        <v/>
      </c>
      <c r="E12523" s="208"/>
      <c r="F12523" s="211">
        <f t="shared" si="3759"/>
        <v>0</v>
      </c>
      <c r="G12523" s="268">
        <f>ROUND(E12523*F12523,2)</f>
        <v>0</v>
      </c>
    </row>
    <row r="12524" spans="1:7" ht="24" customHeight="1" x14ac:dyDescent="0.2">
      <c r="A12524" s="207" t="str">
        <f t="shared" si="3756"/>
        <v/>
      </c>
      <c r="B12524" s="205">
        <f t="shared" si="3757"/>
        <v>0</v>
      </c>
      <c r="C12524" s="206"/>
      <c r="D12524" s="207" t="str">
        <f t="shared" si="3758"/>
        <v/>
      </c>
      <c r="E12524" s="208"/>
      <c r="F12524" s="211">
        <f t="shared" si="3759"/>
        <v>0</v>
      </c>
      <c r="G12524" s="268">
        <f t="shared" ref="G12524:G12529" si="3760">ROUND(E12524*F12524,2)</f>
        <v>0</v>
      </c>
    </row>
    <row r="12525" spans="1:7" ht="24" customHeight="1" x14ac:dyDescent="0.2">
      <c r="A12525" s="207" t="str">
        <f t="shared" si="3756"/>
        <v/>
      </c>
      <c r="B12525" s="205">
        <f t="shared" si="3757"/>
        <v>0</v>
      </c>
      <c r="C12525" s="206"/>
      <c r="D12525" s="207" t="str">
        <f t="shared" si="3758"/>
        <v/>
      </c>
      <c r="E12525" s="208"/>
      <c r="F12525" s="211">
        <f t="shared" si="3759"/>
        <v>0</v>
      </c>
      <c r="G12525" s="268">
        <f t="shared" si="3760"/>
        <v>0</v>
      </c>
    </row>
    <row r="12526" spans="1:7" ht="24" customHeight="1" x14ac:dyDescent="0.2">
      <c r="A12526" s="207" t="str">
        <f t="shared" si="3756"/>
        <v/>
      </c>
      <c r="B12526" s="205">
        <f t="shared" si="3757"/>
        <v>0</v>
      </c>
      <c r="C12526" s="206"/>
      <c r="D12526" s="207" t="str">
        <f t="shared" si="3758"/>
        <v/>
      </c>
      <c r="E12526" s="208"/>
      <c r="F12526" s="209">
        <f t="shared" si="3759"/>
        <v>0</v>
      </c>
      <c r="G12526" s="268">
        <f t="shared" si="3760"/>
        <v>0</v>
      </c>
    </row>
    <row r="12527" spans="1:7" ht="24" customHeight="1" x14ac:dyDescent="0.2">
      <c r="A12527" s="207" t="str">
        <f t="shared" si="3756"/>
        <v/>
      </c>
      <c r="B12527" s="205">
        <f t="shared" si="3757"/>
        <v>0</v>
      </c>
      <c r="C12527" s="206"/>
      <c r="D12527" s="207" t="str">
        <f t="shared" si="3758"/>
        <v/>
      </c>
      <c r="E12527" s="208"/>
      <c r="F12527" s="209">
        <f t="shared" si="3759"/>
        <v>0</v>
      </c>
      <c r="G12527" s="268">
        <f t="shared" si="3760"/>
        <v>0</v>
      </c>
    </row>
    <row r="12528" spans="1:7" ht="24" customHeight="1" x14ac:dyDescent="0.2">
      <c r="A12528" s="207" t="str">
        <f t="shared" si="3756"/>
        <v/>
      </c>
      <c r="B12528" s="205">
        <f t="shared" si="3757"/>
        <v>0</v>
      </c>
      <c r="C12528" s="206"/>
      <c r="D12528" s="207" t="str">
        <f t="shared" si="3758"/>
        <v/>
      </c>
      <c r="E12528" s="208"/>
      <c r="F12528" s="209">
        <f t="shared" si="3759"/>
        <v>0</v>
      </c>
      <c r="G12528" s="268">
        <f t="shared" si="3760"/>
        <v>0</v>
      </c>
    </row>
    <row r="12529" spans="1:7" ht="24" customHeight="1" x14ac:dyDescent="0.2">
      <c r="A12529" s="207" t="str">
        <f t="shared" si="3756"/>
        <v/>
      </c>
      <c r="B12529" s="205">
        <f t="shared" si="3757"/>
        <v>0</v>
      </c>
      <c r="C12529" s="206"/>
      <c r="D12529" s="207" t="str">
        <f t="shared" si="3758"/>
        <v/>
      </c>
      <c r="E12529" s="208"/>
      <c r="F12529" s="209">
        <f t="shared" si="3759"/>
        <v>0</v>
      </c>
      <c r="G12529" s="268">
        <f t="shared" si="3760"/>
        <v>0</v>
      </c>
    </row>
    <row r="12530" spans="1:7" ht="24" customHeight="1" x14ac:dyDescent="0.2">
      <c r="A12530" s="269"/>
      <c r="D12530" s="88"/>
      <c r="E12530" s="89"/>
      <c r="F12530" s="422" t="s">
        <v>31</v>
      </c>
      <c r="G12530" s="270">
        <f>SUBTOTAL(9,G12522:G12529)</f>
        <v>0</v>
      </c>
    </row>
    <row r="12531" spans="1:7" ht="24" customHeight="1" x14ac:dyDescent="0.2">
      <c r="A12531" s="269"/>
      <c r="C12531" s="419" t="s">
        <v>605</v>
      </c>
      <c r="D12531" s="88"/>
      <c r="E12531" s="89"/>
      <c r="G12531" s="271"/>
    </row>
    <row r="12532" spans="1:7" ht="24" customHeight="1" x14ac:dyDescent="0.2">
      <c r="A12532" s="207" t="str">
        <f t="shared" ref="A12532:A12540" si="3761">IFERROR(VLOOKUP(C12532,Tabla_Insumos,4,FALSE),"")</f>
        <v/>
      </c>
      <c r="B12532" s="205" t="str">
        <f t="shared" ref="B12532:B12540" si="3762">IFERROR(VLOOKUP(C12532,Tabla_Insumos,5,FALSE),"")</f>
        <v/>
      </c>
      <c r="C12532" s="206"/>
      <c r="D12532" s="207" t="str">
        <f t="shared" ref="D12532:D12540" si="3763">IFERROR(VLOOKUP(C12532,Tabla_Insumos,2,FALSE),"")</f>
        <v/>
      </c>
      <c r="E12532" s="208"/>
      <c r="F12532" s="209">
        <f t="shared" ref="F12532:F12540" si="3764">IFERROR(VLOOKUP(C12532,Tabla_Insumos,3,FALSE),0)</f>
        <v>0</v>
      </c>
      <c r="G12532" s="268">
        <f t="shared" ref="G12532:G12540" si="3765">ROUND(E12532*F12532,2)</f>
        <v>0</v>
      </c>
    </row>
    <row r="12533" spans="1:7" ht="24" customHeight="1" x14ac:dyDescent="0.2">
      <c r="A12533" s="207" t="str">
        <f t="shared" si="3761"/>
        <v/>
      </c>
      <c r="B12533" s="205" t="str">
        <f t="shared" si="3762"/>
        <v/>
      </c>
      <c r="C12533" s="206"/>
      <c r="D12533" s="207" t="str">
        <f t="shared" si="3763"/>
        <v/>
      </c>
      <c r="E12533" s="208"/>
      <c r="F12533" s="209">
        <f t="shared" si="3764"/>
        <v>0</v>
      </c>
      <c r="G12533" s="268">
        <f t="shared" si="3765"/>
        <v>0</v>
      </c>
    </row>
    <row r="12534" spans="1:7" ht="24" customHeight="1" x14ac:dyDescent="0.2">
      <c r="A12534" s="207" t="str">
        <f t="shared" si="3761"/>
        <v/>
      </c>
      <c r="B12534" s="205" t="str">
        <f t="shared" si="3762"/>
        <v/>
      </c>
      <c r="C12534" s="206"/>
      <c r="D12534" s="207" t="str">
        <f t="shared" si="3763"/>
        <v/>
      </c>
      <c r="E12534" s="208"/>
      <c r="F12534" s="209">
        <f t="shared" si="3764"/>
        <v>0</v>
      </c>
      <c r="G12534" s="268">
        <f t="shared" si="3765"/>
        <v>0</v>
      </c>
    </row>
    <row r="12535" spans="1:7" ht="24" customHeight="1" x14ac:dyDescent="0.2">
      <c r="A12535" s="207" t="str">
        <f t="shared" si="3761"/>
        <v/>
      </c>
      <c r="B12535" s="205" t="str">
        <f t="shared" si="3762"/>
        <v/>
      </c>
      <c r="C12535" s="206"/>
      <c r="D12535" s="207" t="str">
        <f t="shared" si="3763"/>
        <v/>
      </c>
      <c r="E12535" s="208"/>
      <c r="F12535" s="209">
        <f t="shared" si="3764"/>
        <v>0</v>
      </c>
      <c r="G12535" s="268">
        <f t="shared" si="3765"/>
        <v>0</v>
      </c>
    </row>
    <row r="12536" spans="1:7" ht="24" customHeight="1" x14ac:dyDescent="0.2">
      <c r="A12536" s="207" t="str">
        <f t="shared" si="3761"/>
        <v/>
      </c>
      <c r="B12536" s="205" t="str">
        <f t="shared" si="3762"/>
        <v/>
      </c>
      <c r="C12536" s="206"/>
      <c r="D12536" s="207" t="str">
        <f t="shared" si="3763"/>
        <v/>
      </c>
      <c r="E12536" s="208"/>
      <c r="F12536" s="209">
        <f t="shared" si="3764"/>
        <v>0</v>
      </c>
      <c r="G12536" s="268">
        <f t="shared" si="3765"/>
        <v>0</v>
      </c>
    </row>
    <row r="12537" spans="1:7" ht="24" customHeight="1" x14ac:dyDescent="0.2">
      <c r="A12537" s="207" t="str">
        <f t="shared" si="3761"/>
        <v/>
      </c>
      <c r="B12537" s="205" t="str">
        <f t="shared" si="3762"/>
        <v/>
      </c>
      <c r="C12537" s="206"/>
      <c r="D12537" s="207" t="str">
        <f t="shared" si="3763"/>
        <v/>
      </c>
      <c r="E12537" s="208"/>
      <c r="F12537" s="209">
        <f t="shared" si="3764"/>
        <v>0</v>
      </c>
      <c r="G12537" s="268">
        <f t="shared" si="3765"/>
        <v>0</v>
      </c>
    </row>
    <row r="12538" spans="1:7" ht="24" customHeight="1" x14ac:dyDescent="0.2">
      <c r="A12538" s="207" t="str">
        <f t="shared" si="3761"/>
        <v/>
      </c>
      <c r="B12538" s="205" t="str">
        <f t="shared" si="3762"/>
        <v/>
      </c>
      <c r="C12538" s="206"/>
      <c r="D12538" s="207" t="str">
        <f t="shared" si="3763"/>
        <v/>
      </c>
      <c r="E12538" s="208"/>
      <c r="F12538" s="209">
        <f t="shared" si="3764"/>
        <v>0</v>
      </c>
      <c r="G12538" s="268">
        <f t="shared" si="3765"/>
        <v>0</v>
      </c>
    </row>
    <row r="12539" spans="1:7" ht="24" customHeight="1" x14ac:dyDescent="0.2">
      <c r="A12539" s="207" t="str">
        <f t="shared" si="3761"/>
        <v/>
      </c>
      <c r="B12539" s="205" t="str">
        <f t="shared" si="3762"/>
        <v/>
      </c>
      <c r="C12539" s="206"/>
      <c r="D12539" s="207" t="str">
        <f t="shared" si="3763"/>
        <v/>
      </c>
      <c r="E12539" s="208"/>
      <c r="F12539" s="209">
        <f t="shared" si="3764"/>
        <v>0</v>
      </c>
      <c r="G12539" s="268">
        <f t="shared" si="3765"/>
        <v>0</v>
      </c>
    </row>
    <row r="12540" spans="1:7" ht="24" customHeight="1" x14ac:dyDescent="0.2">
      <c r="A12540" s="207" t="str">
        <f t="shared" si="3761"/>
        <v/>
      </c>
      <c r="B12540" s="205" t="str">
        <f t="shared" si="3762"/>
        <v/>
      </c>
      <c r="C12540" s="206"/>
      <c r="D12540" s="207" t="str">
        <f t="shared" si="3763"/>
        <v/>
      </c>
      <c r="E12540" s="208"/>
      <c r="F12540" s="209">
        <f t="shared" si="3764"/>
        <v>0</v>
      </c>
      <c r="G12540" s="268">
        <f t="shared" si="3765"/>
        <v>0</v>
      </c>
    </row>
    <row r="12541" spans="1:7" ht="24" customHeight="1" x14ac:dyDescent="0.2">
      <c r="A12541" s="272"/>
      <c r="B12541" s="88"/>
      <c r="D12541" s="88"/>
      <c r="E12541" s="89"/>
      <c r="F12541" s="422" t="s">
        <v>32</v>
      </c>
      <c r="G12541" s="270">
        <f>SUBTOTAL(9,G12532:G12540)</f>
        <v>0</v>
      </c>
    </row>
    <row r="12542" spans="1:7" ht="24" customHeight="1" x14ac:dyDescent="0.2">
      <c r="A12542" s="273"/>
      <c r="B12542" s="88"/>
      <c r="D12542" s="88"/>
      <c r="E12542" s="89"/>
      <c r="G12542" s="271"/>
    </row>
    <row r="12543" spans="1:7" ht="24" customHeight="1" x14ac:dyDescent="0.2">
      <c r="A12543" s="274" t="str">
        <f>B12501</f>
        <v>24.6.5</v>
      </c>
      <c r="B12543" s="275" t="str">
        <f>C12501</f>
        <v xml:space="preserve">Escritorio y silla docente </v>
      </c>
      <c r="C12543" s="95"/>
      <c r="D12543" s="95" t="s">
        <v>33</v>
      </c>
      <c r="E12543" s="96"/>
      <c r="F12543" s="277" t="s">
        <v>34</v>
      </c>
      <c r="G12543" s="276">
        <f>SUBTOTAL(9,G12506:G12542)</f>
        <v>0</v>
      </c>
    </row>
  </sheetData>
  <sheetProtection insertRows="0" deleteRows="0"/>
  <mergeCells count="1506">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209:B12209"/>
    <mergeCell ref="C12209:C12210"/>
    <mergeCell ref="D12209:D12210"/>
    <mergeCell ref="E12209:E12210"/>
    <mergeCell ref="F12209:F12210"/>
    <mergeCell ref="G12209:G12210"/>
    <mergeCell ref="A12258:B12258"/>
    <mergeCell ref="C12258:C12259"/>
    <mergeCell ref="D12258:D12259"/>
    <mergeCell ref="E12258:E12259"/>
    <mergeCell ref="F12258:F12259"/>
    <mergeCell ref="G12258:G12259"/>
    <mergeCell ref="G12307:G12308"/>
    <mergeCell ref="F12307:F12308"/>
    <mergeCell ref="E12307:E12308"/>
    <mergeCell ref="D12307:D12308"/>
    <mergeCell ref="C12307:C12308"/>
    <mergeCell ref="A12307:B12307"/>
    <mergeCell ref="G12356:G12357"/>
    <mergeCell ref="F12356:F12357"/>
    <mergeCell ref="E12356:E12357"/>
    <mergeCell ref="D12356:D12357"/>
    <mergeCell ref="C12356:C12357"/>
    <mergeCell ref="A12356:B12356"/>
    <mergeCell ref="G12405:G12406"/>
    <mergeCell ref="F12405:F12406"/>
    <mergeCell ref="E12405:E12406"/>
    <mergeCell ref="D12405:D12406"/>
    <mergeCell ref="C12405:C12406"/>
    <mergeCell ref="A12405:B12405"/>
    <mergeCell ref="G12454:G12455"/>
    <mergeCell ref="F12454:F12455"/>
    <mergeCell ref="E12454:E12455"/>
    <mergeCell ref="D12454:D12455"/>
    <mergeCell ref="C12454:C12455"/>
    <mergeCell ref="A12454:B12454"/>
    <mergeCell ref="G12503:G12504"/>
    <mergeCell ref="F12503:F12504"/>
    <mergeCell ref="E12503:E12504"/>
    <mergeCell ref="D12503:D12504"/>
    <mergeCell ref="C12503:C12504"/>
    <mergeCell ref="A12503:B12503"/>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57"/>
  <sheetViews>
    <sheetView showZeros="0" view="pageBreakPreview" topLeftCell="D4" zoomScaleNormal="100" zoomScaleSheetLayoutView="100" workbookViewId="0">
      <selection activeCell="Q355" sqref="Q355"/>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Creacion Primaria Bº Cruce de los Andes</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Pocito</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4">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5"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454" t="s">
        <v>44</v>
      </c>
      <c r="B8" s="455"/>
      <c r="C8" s="455"/>
      <c r="D8" s="456"/>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459" t="s">
        <v>990</v>
      </c>
      <c r="B10" s="457" t="s">
        <v>0</v>
      </c>
      <c r="C10" s="457"/>
      <c r="D10" s="460" t="s">
        <v>13</v>
      </c>
      <c r="E10" s="46"/>
      <c r="F10" s="457" t="s">
        <v>19</v>
      </c>
      <c r="G10" s="457"/>
      <c r="H10" s="457"/>
      <c r="I10" s="457"/>
      <c r="J10" s="457"/>
      <c r="K10" s="457"/>
      <c r="L10" s="457"/>
      <c r="M10" s="457"/>
      <c r="N10" s="457"/>
      <c r="O10" s="457"/>
      <c r="P10" s="457"/>
      <c r="Q10" s="457"/>
      <c r="R10" s="15"/>
      <c r="S10" s="458" t="s">
        <v>18</v>
      </c>
    </row>
    <row r="11" spans="1:88" ht="20.100000000000001" customHeight="1" x14ac:dyDescent="0.2">
      <c r="A11" s="459"/>
      <c r="B11" s="457"/>
      <c r="C11" s="457"/>
      <c r="D11" s="460"/>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8"/>
    </row>
    <row r="12" spans="1:88" ht="20.100000000000001" customHeight="1" x14ac:dyDescent="0.2">
      <c r="A12" s="23"/>
      <c r="B12" s="51"/>
      <c r="C12" s="51"/>
      <c r="D12" s="52"/>
      <c r="E12" s="46"/>
      <c r="F12" s="24"/>
      <c r="G12" s="54"/>
      <c r="H12" s="54"/>
      <c r="I12" s="54"/>
      <c r="J12" s="54"/>
      <c r="K12" s="54"/>
      <c r="L12" s="54"/>
      <c r="M12" s="54"/>
      <c r="N12" s="54"/>
      <c r="O12" s="54"/>
      <c r="P12" s="54"/>
      <c r="Q12" s="54"/>
      <c r="R12" s="16"/>
      <c r="S12" s="76"/>
    </row>
    <row r="13" spans="1:88" ht="20.100000000000001" customHeight="1" x14ac:dyDescent="0.2">
      <c r="A13" s="49">
        <f>CyP!A18</f>
        <v>1</v>
      </c>
      <c r="B13" s="452" t="str">
        <f t="shared" ref="B13:B44" si="9">IFERROR(VLOOKUP(A13,Tabla_CyP,2,FALSE),"")</f>
        <v xml:space="preserve"> TRABAJOS PREPARATORIOS</v>
      </c>
      <c r="C13" s="453"/>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452" t="str">
        <f t="shared" si="9"/>
        <v>Preparación y limpieza de los terrenos.</v>
      </c>
      <c r="C14" s="453"/>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1.1.1</v>
      </c>
      <c r="B15" s="452" t="str">
        <f t="shared" si="9"/>
        <v>Preparación y limpieza de los terrenos.</v>
      </c>
      <c r="C15" s="453"/>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1.1.3</v>
      </c>
      <c r="B16" s="452" t="str">
        <f t="shared" si="9"/>
        <v>Construcción del Obrador, Depósito de materiales, Sanitarios de personal</v>
      </c>
      <c r="C16" s="453"/>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1.1.4</v>
      </c>
      <c r="B17" s="452" t="str">
        <f t="shared" si="9"/>
        <v>Provisión y colocación del Cartel de Obra</v>
      </c>
      <c r="C17" s="453"/>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1.2</v>
      </c>
      <c r="B18" s="452" t="str">
        <f t="shared" si="9"/>
        <v>Replanteo y Otros</v>
      </c>
      <c r="C18" s="453"/>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1.2.1</v>
      </c>
      <c r="B19" s="452" t="str">
        <f t="shared" si="9"/>
        <v>Replanteo de la Obra</v>
      </c>
      <c r="C19" s="453"/>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1.2.3</v>
      </c>
      <c r="B20" s="452" t="str">
        <f t="shared" si="9"/>
        <v>Cegado de Pozos Absorbentes o Negros, Cámaras, Zanjas o excavaciones</v>
      </c>
      <c r="C20" s="453"/>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1.2.5</v>
      </c>
      <c r="B21" s="452" t="str">
        <f t="shared" si="9"/>
        <v>Vallados y Cierres Perimetrales</v>
      </c>
      <c r="C21" s="453"/>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t="str">
        <f>CyP!A27</f>
        <v>1.3</v>
      </c>
      <c r="B22" s="452" t="str">
        <f t="shared" si="9"/>
        <v>Actividades complementarias</v>
      </c>
      <c r="C22" s="453"/>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1.3.1</v>
      </c>
      <c r="B23" s="452" t="str">
        <f t="shared" si="9"/>
        <v>Vigilancia y alumbrado de obra</v>
      </c>
      <c r="C23" s="453"/>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1.3.2</v>
      </c>
      <c r="B24" s="452" t="str">
        <f t="shared" si="9"/>
        <v>Energia de obra. Agua para construcción</v>
      </c>
      <c r="C24" s="453"/>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t="str">
        <f>CyP!A30</f>
        <v>1.3.3</v>
      </c>
      <c r="B25" s="452" t="str">
        <f t="shared" si="9"/>
        <v>Medidas de seguridad</v>
      </c>
      <c r="C25" s="453"/>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1.4</v>
      </c>
      <c r="B26" s="452" t="str">
        <f t="shared" si="9"/>
        <v>Cumplimiento Plan de Gestión Ambiental y Social. Condiciones de Higiene y Seguridad</v>
      </c>
      <c r="C26" s="453"/>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1.4.1</v>
      </c>
      <c r="B27" s="452" t="str">
        <f t="shared" si="9"/>
        <v>Plan de Manejo Ambiental</v>
      </c>
      <c r="C27" s="453"/>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1.4.2</v>
      </c>
      <c r="B28" s="452" t="str">
        <f t="shared" si="9"/>
        <v>Permiso Ambiental</v>
      </c>
      <c r="C28" s="453"/>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1.4.3</v>
      </c>
      <c r="B29" s="452" t="str">
        <f t="shared" si="9"/>
        <v>Seguimiento Pmas</v>
      </c>
      <c r="C29" s="453"/>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f>CyP!A35</f>
        <v>2</v>
      </c>
      <c r="B30" s="452" t="str">
        <f t="shared" si="9"/>
        <v>MOVIMIENTO DE SUELOS</v>
      </c>
      <c r="C30" s="453"/>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2.1</v>
      </c>
      <c r="B31" s="452" t="str">
        <f t="shared" si="9"/>
        <v>Terraplenamientos, Rellenos y Compactación</v>
      </c>
      <c r="C31" s="453"/>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t="str">
        <f>CyP!A37</f>
        <v>2.1.1</v>
      </c>
      <c r="B32" s="452" t="str">
        <f t="shared" si="9"/>
        <v>Relleno Bajo Contrapiso</v>
      </c>
      <c r="C32" s="453"/>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2.1.2</v>
      </c>
      <c r="B33" s="452" t="str">
        <f t="shared" si="9"/>
        <v>Relleno de Zanjas y Conductos</v>
      </c>
      <c r="C33" s="453"/>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2.1.3</v>
      </c>
      <c r="B34" s="452" t="str">
        <f t="shared" si="9"/>
        <v>Nivelación del Terreno</v>
      </c>
      <c r="C34" s="453"/>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2.2</v>
      </c>
      <c r="B35" s="452" t="str">
        <f t="shared" si="9"/>
        <v>Excavacion para fundaciones</v>
      </c>
      <c r="C35" s="453"/>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f>CyP!A41</f>
        <v>3</v>
      </c>
      <c r="B36" s="452" t="str">
        <f t="shared" si="9"/>
        <v>ESTRUCTURA RESISTENTE</v>
      </c>
      <c r="C36" s="453"/>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3.1</v>
      </c>
      <c r="B37" s="452" t="str">
        <f t="shared" si="9"/>
        <v>Estructura de Hº Aº</v>
      </c>
      <c r="C37" s="453"/>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t="str">
        <f>CyP!A43</f>
        <v>3.1.1</v>
      </c>
      <c r="B38" s="452" t="str">
        <f t="shared" si="9"/>
        <v>Hormigones de limpieza y no resistentes</v>
      </c>
      <c r="C38" s="453"/>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t="str">
        <f>CyP!A44</f>
        <v>3.1.4</v>
      </c>
      <c r="B39" s="452" t="str">
        <f t="shared" si="9"/>
        <v>Hormigones para plateas, zapatas, bases y vigas de fundación</v>
      </c>
      <c r="C39" s="453"/>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3.1.5</v>
      </c>
      <c r="B40" s="452" t="str">
        <f t="shared" si="9"/>
        <v>Hormigones para vigas de arriostramiento</v>
      </c>
      <c r="C40" s="453"/>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3.1.6</v>
      </c>
      <c r="B41" s="452" t="str">
        <f t="shared" si="9"/>
        <v>Hormigones para columnas de carga</v>
      </c>
      <c r="C41" s="453"/>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3.1.7</v>
      </c>
      <c r="B42" s="452" t="str">
        <f t="shared" si="9"/>
        <v>Hormigones para columnas de encadenado</v>
      </c>
      <c r="C42" s="453"/>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3.1.8</v>
      </c>
      <c r="B43" s="452" t="str">
        <f t="shared" si="9"/>
        <v>Hormigones para vigas de carga</v>
      </c>
      <c r="C43" s="453"/>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3.1.9</v>
      </c>
      <c r="B44" s="452" t="str">
        <f t="shared" si="9"/>
        <v>Hormigones para vigas de encadenado</v>
      </c>
      <c r="C44" s="453"/>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3.1.10</v>
      </c>
      <c r="B45" s="452" t="str">
        <f t="shared" ref="B45:B76" si="12">IFERROR(VLOOKUP(A45,Tabla_CyP,2,FALSE),"")</f>
        <v>Hormigones para losas</v>
      </c>
      <c r="C45" s="453"/>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3.2</v>
      </c>
      <c r="B46" s="452" t="str">
        <f t="shared" si="12"/>
        <v>Estructura metálica</v>
      </c>
      <c r="C46" s="453"/>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3.2.1</v>
      </c>
      <c r="B47" s="452" t="str">
        <f t="shared" si="12"/>
        <v>Vigas, correas, y cerramiento</v>
      </c>
      <c r="C47" s="453"/>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3.2.2</v>
      </c>
      <c r="B48" s="452" t="str">
        <f t="shared" si="12"/>
        <v>Construcción de Torre de Tanque</v>
      </c>
      <c r="C48" s="453"/>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3.2.3</v>
      </c>
      <c r="B49" s="452" t="str">
        <f t="shared" si="12"/>
        <v>Pergolas metálicas</v>
      </c>
      <c r="C49" s="453"/>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f>CyP!A55</f>
        <v>4</v>
      </c>
      <c r="B50" s="452" t="str">
        <f t="shared" si="12"/>
        <v xml:space="preserve"> ALBAÑILERÍA</v>
      </c>
      <c r="C50" s="453"/>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4.1</v>
      </c>
      <c r="B51" s="452" t="str">
        <f t="shared" si="12"/>
        <v>Muros</v>
      </c>
      <c r="C51" s="453"/>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4.1.3</v>
      </c>
      <c r="B52" s="452" t="str">
        <f t="shared" si="12"/>
        <v>Mamposterías de ladrillón de 0,20 m</v>
      </c>
      <c r="C52" s="453"/>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4.2</v>
      </c>
      <c r="B53" s="452" t="str">
        <f t="shared" si="12"/>
        <v>Tabiques</v>
      </c>
      <c r="C53" s="453"/>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t="str">
        <f>CyP!A59</f>
        <v>4.2.2</v>
      </c>
      <c r="B54" s="452" t="str">
        <f t="shared" si="12"/>
        <v>De Hormigon Armado</v>
      </c>
      <c r="C54" s="453"/>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4.4</v>
      </c>
      <c r="B55" s="452" t="str">
        <f t="shared" si="12"/>
        <v>Aislaciones</v>
      </c>
      <c r="C55" s="453"/>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4.4.1</v>
      </c>
      <c r="B56" s="452" t="str">
        <f t="shared" si="12"/>
        <v>Capa Aisladora Horizontal y Vertical</v>
      </c>
      <c r="C56" s="453"/>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4.5</v>
      </c>
      <c r="B57" s="452" t="str">
        <f t="shared" si="12"/>
        <v>Revoques</v>
      </c>
      <c r="C57" s="453"/>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t="str">
        <f>CyP!A63</f>
        <v>4.5.1</v>
      </c>
      <c r="B58" s="452" t="str">
        <f t="shared" si="12"/>
        <v>Jaharro a la cal interior y exterior</v>
      </c>
      <c r="C58" s="453"/>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4.5.2</v>
      </c>
      <c r="B59" s="452" t="str">
        <f t="shared" si="12"/>
        <v>Revoque  impermeable</v>
      </c>
      <c r="C59" s="453"/>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4.5.3</v>
      </c>
      <c r="B60" s="452" t="str">
        <f t="shared" si="12"/>
        <v>Jaharro bajo revestimiento</v>
      </c>
      <c r="C60" s="453"/>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t="str">
        <f>CyP!A66</f>
        <v>4.5.4</v>
      </c>
      <c r="B61" s="452" t="str">
        <f t="shared" si="12"/>
        <v>Enlucidos</v>
      </c>
      <c r="C61" s="453"/>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4.6</v>
      </c>
      <c r="B62" s="452" t="str">
        <f t="shared" si="12"/>
        <v>Contrapisos</v>
      </c>
      <c r="C62" s="453"/>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4.6.2</v>
      </c>
      <c r="B63" s="452" t="str">
        <f t="shared" si="12"/>
        <v>De hormigón armado</v>
      </c>
      <c r="C63" s="453"/>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4.7</v>
      </c>
      <c r="B64" s="452" t="str">
        <f t="shared" si="12"/>
        <v>Antepechos</v>
      </c>
      <c r="C64" s="453"/>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4.7.1</v>
      </c>
      <c r="B65" s="452" t="str">
        <f t="shared" si="12"/>
        <v xml:space="preserve">De hormigón </v>
      </c>
      <c r="C65" s="453"/>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f>CyP!A71</f>
        <v>5</v>
      </c>
      <c r="B66" s="452" t="str">
        <f t="shared" si="12"/>
        <v xml:space="preserve"> REVESTIMIENTOS</v>
      </c>
      <c r="C66" s="453"/>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5.1</v>
      </c>
      <c r="B67" s="452" t="str">
        <f t="shared" si="12"/>
        <v>Cerámico</v>
      </c>
      <c r="C67" s="453"/>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5.6</v>
      </c>
      <c r="B68" s="452" t="str">
        <f t="shared" si="12"/>
        <v>Revestimiento Acrílico con color incorporado</v>
      </c>
      <c r="C68" s="453"/>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f>CyP!A74</f>
        <v>6</v>
      </c>
      <c r="B69" s="452" t="str">
        <f t="shared" si="12"/>
        <v xml:space="preserve"> PISOS Y ZÓCALOS</v>
      </c>
      <c r="C69" s="453"/>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t="str">
        <f>CyP!A75</f>
        <v>6.1</v>
      </c>
      <c r="B70" s="452" t="str">
        <f t="shared" si="12"/>
        <v>Pisos Interiores</v>
      </c>
      <c r="C70" s="453"/>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6.1.1</v>
      </c>
      <c r="B71" s="452" t="str">
        <f t="shared" si="12"/>
        <v>De hormigón</v>
      </c>
      <c r="C71" s="453"/>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t="str">
        <f>CyP!A77</f>
        <v>6.1.2</v>
      </c>
      <c r="B72" s="452" t="str">
        <f t="shared" si="12"/>
        <v>Pisos de mosaico granítico (0,33 x 0,33)</v>
      </c>
      <c r="C72" s="453"/>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t="str">
        <f>CyP!A78</f>
        <v>6.1.7</v>
      </c>
      <c r="B73" s="452" t="str">
        <f t="shared" si="12"/>
        <v>Zócalos graníticos (0,07x0,30)</v>
      </c>
      <c r="C73" s="453"/>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6.1.10</v>
      </c>
      <c r="B74" s="452" t="str">
        <f t="shared" si="12"/>
        <v>Zócalo cementicio</v>
      </c>
      <c r="C74" s="453"/>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t="str">
        <f>CyP!A80</f>
        <v>6.1.12</v>
      </c>
      <c r="B75" s="452" t="str">
        <f t="shared" si="12"/>
        <v>Umbrales y solías</v>
      </c>
      <c r="C75" s="453"/>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6.2</v>
      </c>
      <c r="B76" s="452" t="str">
        <f t="shared" si="12"/>
        <v>Pisos Exteriores</v>
      </c>
      <c r="C76" s="453"/>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t="str">
        <f>CyP!A82</f>
        <v>6.2.1</v>
      </c>
      <c r="B77" s="452" t="str">
        <f t="shared" ref="B77:B211" si="14">IFERROR(VLOOKUP(A77,Tabla_CyP,2,FALSE),"")</f>
        <v>De hormigón armado fratasado</v>
      </c>
      <c r="C77" s="453"/>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6.2.2</v>
      </c>
      <c r="B78" s="452" t="str">
        <f t="shared" si="14"/>
        <v>De hormigón fratasado</v>
      </c>
      <c r="C78" s="453"/>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6.2.3</v>
      </c>
      <c r="B79" s="452" t="str">
        <f t="shared" si="14"/>
        <v>Piso consolidado de grancilla + fillet</v>
      </c>
      <c r="C79" s="453"/>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6.2.9</v>
      </c>
      <c r="B80" s="452" t="str">
        <f t="shared" si="14"/>
        <v>Zocalo exterior rehundido</v>
      </c>
      <c r="C80" s="453"/>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f>CyP!A86</f>
        <v>7</v>
      </c>
      <c r="B81" s="452" t="str">
        <f t="shared" si="14"/>
        <v xml:space="preserve"> MARMOLERÍA</v>
      </c>
      <c r="C81" s="453"/>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7.1</v>
      </c>
      <c r="B82" s="452" t="str">
        <f t="shared" si="14"/>
        <v>Mesadas de granito natural</v>
      </c>
      <c r="C82" s="453"/>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f>CyP!A88</f>
        <v>8</v>
      </c>
      <c r="B83" s="452" t="str">
        <f t="shared" si="14"/>
        <v xml:space="preserve"> CUBIERTAS Y TECHOS</v>
      </c>
      <c r="C83" s="453"/>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8.1</v>
      </c>
      <c r="B84" s="452" t="str">
        <f t="shared" si="14"/>
        <v>Sobre losa de hormigón armado</v>
      </c>
      <c r="C84" s="453"/>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t="str">
        <f>CyP!A90</f>
        <v>8.2</v>
      </c>
      <c r="B85" s="452" t="str">
        <f t="shared" si="14"/>
        <v>Cubiertas metálicas (incluída aislaciones)</v>
      </c>
      <c r="C85" s="453"/>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f>CyP!A91</f>
        <v>9</v>
      </c>
      <c r="B86" s="452" t="str">
        <f t="shared" si="14"/>
        <v xml:space="preserve"> CIELORRASOS</v>
      </c>
      <c r="C86" s="453"/>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t="str">
        <f>CyP!A92</f>
        <v>9.1</v>
      </c>
      <c r="B87" s="452" t="str">
        <f t="shared" si="14"/>
        <v>Aplicados</v>
      </c>
      <c r="C87" s="453"/>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t="str">
        <f>CyP!A93</f>
        <v>9.1.1</v>
      </c>
      <c r="B88" s="452" t="str">
        <f t="shared" si="14"/>
        <v>A la cal</v>
      </c>
      <c r="C88" s="453"/>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9.1.2</v>
      </c>
      <c r="B89" s="452" t="str">
        <f t="shared" si="14"/>
        <v>Al yeso</v>
      </c>
      <c r="C89" s="453"/>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f>CyP!A95</f>
        <v>10</v>
      </c>
      <c r="B90" s="452" t="str">
        <f t="shared" si="14"/>
        <v xml:space="preserve"> CARPINTERÍAS</v>
      </c>
      <c r="C90" s="453"/>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t="str">
        <f>CyP!A96</f>
        <v>10.1</v>
      </c>
      <c r="B91" s="452" t="str">
        <f t="shared" si="14"/>
        <v>Carpinteria metalica</v>
      </c>
      <c r="C91" s="453"/>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10.1.1</v>
      </c>
      <c r="B92" s="452" t="str">
        <f t="shared" si="14"/>
        <v>Chapa Doblada y herrería</v>
      </c>
      <c r="C92" s="453"/>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10.1.1.1</v>
      </c>
      <c r="B93" s="452" t="str">
        <f t="shared" si="14"/>
        <v>P1</v>
      </c>
      <c r="C93" s="453"/>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t="str">
        <f>CyP!A99</f>
        <v>10.1.1.2</v>
      </c>
      <c r="B94" s="452" t="str">
        <f t="shared" si="14"/>
        <v>P2</v>
      </c>
      <c r="C94" s="453"/>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t="str">
        <f>CyP!A100</f>
        <v>10.1.1.3</v>
      </c>
      <c r="B95" s="452" t="str">
        <f t="shared" si="14"/>
        <v>P3</v>
      </c>
      <c r="C95" s="453"/>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10.1.1.4</v>
      </c>
      <c r="B96" s="452" t="str">
        <f t="shared" si="14"/>
        <v>P4</v>
      </c>
      <c r="C96" s="453"/>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10.1.1.5</v>
      </c>
      <c r="B97" s="452" t="str">
        <f t="shared" si="14"/>
        <v>P5</v>
      </c>
      <c r="C97" s="453"/>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10.1.1.6</v>
      </c>
      <c r="B98" s="452" t="str">
        <f t="shared" ref="B98:B161" si="17">IFERROR(VLOOKUP(A98,Tabla_CyP,2,FALSE),"")</f>
        <v>P6</v>
      </c>
      <c r="C98" s="453"/>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10.1.1.7</v>
      </c>
      <c r="B99" s="452" t="str">
        <f t="shared" si="17"/>
        <v>P7</v>
      </c>
      <c r="C99" s="453"/>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10.1.1.8</v>
      </c>
      <c r="B100" s="452" t="str">
        <f t="shared" si="17"/>
        <v>P8</v>
      </c>
      <c r="C100" s="453"/>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10.1.1.9</v>
      </c>
      <c r="B101" s="452" t="str">
        <f t="shared" si="17"/>
        <v>P9</v>
      </c>
      <c r="C101" s="453"/>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10.1.1.10</v>
      </c>
      <c r="B102" s="452" t="str">
        <f t="shared" si="17"/>
        <v>P10</v>
      </c>
      <c r="C102" s="453"/>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10.1.1.11</v>
      </c>
      <c r="B103" s="452" t="str">
        <f t="shared" si="17"/>
        <v>P11</v>
      </c>
      <c r="C103" s="453"/>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10.1.1.12</v>
      </c>
      <c r="B104" s="452" t="str">
        <f t="shared" si="17"/>
        <v>P12</v>
      </c>
      <c r="C104" s="453"/>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10.1.1.13</v>
      </c>
      <c r="B105" s="452" t="str">
        <f t="shared" si="17"/>
        <v>P13</v>
      </c>
      <c r="C105" s="453"/>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10.1.1.14</v>
      </c>
      <c r="B106" s="452" t="str">
        <f t="shared" si="17"/>
        <v>PL</v>
      </c>
      <c r="C106" s="453"/>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10.1.1.15</v>
      </c>
      <c r="B107" s="452" t="str">
        <f t="shared" si="17"/>
        <v>PL1</v>
      </c>
      <c r="C107" s="453"/>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10.1.1.16</v>
      </c>
      <c r="B108" s="452" t="str">
        <f t="shared" si="17"/>
        <v>V2</v>
      </c>
      <c r="C108" s="453"/>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10.1.1.17</v>
      </c>
      <c r="B109" s="452" t="str">
        <f t="shared" si="17"/>
        <v>V3</v>
      </c>
      <c r="C109" s="453"/>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t="str">
        <f>CyP!A115</f>
        <v>10.1.1.18</v>
      </c>
      <c r="B110" s="452" t="str">
        <f t="shared" si="17"/>
        <v>V4</v>
      </c>
      <c r="C110" s="453"/>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10.1.1.19</v>
      </c>
      <c r="B111" s="452" t="str">
        <f t="shared" si="17"/>
        <v>V5</v>
      </c>
      <c r="C111" s="453"/>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10.1.1.20</v>
      </c>
      <c r="B112" s="452" t="str">
        <f t="shared" si="17"/>
        <v>V6</v>
      </c>
      <c r="C112" s="453"/>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t="str">
        <f>CyP!A118</f>
        <v>10.1.1.21</v>
      </c>
      <c r="B113" s="452" t="str">
        <f t="shared" si="17"/>
        <v>V7</v>
      </c>
      <c r="C113" s="453"/>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10.1.1.22</v>
      </c>
      <c r="B114" s="452" t="str">
        <f t="shared" si="17"/>
        <v>V10</v>
      </c>
      <c r="C114" s="453"/>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10.1.5</v>
      </c>
      <c r="B115" s="452" t="str">
        <f t="shared" si="17"/>
        <v>Malla de Seguridad</v>
      </c>
      <c r="C115" s="453"/>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t="str">
        <f>CyP!A121</f>
        <v>10.2</v>
      </c>
      <c r="B116" s="452" t="str">
        <f t="shared" si="17"/>
        <v>Carpintería de Aluminio</v>
      </c>
      <c r="C116" s="453"/>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10.2.1</v>
      </c>
      <c r="B117" s="452" t="str">
        <f t="shared" si="17"/>
        <v>V1</v>
      </c>
      <c r="C117" s="453"/>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10.2.2</v>
      </c>
      <c r="B118" s="452" t="str">
        <f t="shared" si="17"/>
        <v>V8</v>
      </c>
      <c r="C118" s="453"/>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10.2.3</v>
      </c>
      <c r="B119" s="452" t="str">
        <f t="shared" si="17"/>
        <v>V9</v>
      </c>
      <c r="C119" s="453"/>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10.4</v>
      </c>
      <c r="B120" s="452" t="str">
        <f t="shared" si="17"/>
        <v>Muebles fijos</v>
      </c>
      <c r="C120" s="453"/>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f>CyP!A126</f>
        <v>11</v>
      </c>
      <c r="B121" s="452" t="str">
        <f t="shared" si="17"/>
        <v xml:space="preserve"> INSTALACIÓN ELÉCTRICA</v>
      </c>
      <c r="C121" s="453"/>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t="str">
        <f>CyP!A127</f>
        <v>11.1</v>
      </c>
      <c r="B122" s="452" t="str">
        <f t="shared" si="17"/>
        <v>Fuerza motriz</v>
      </c>
      <c r="C122" s="453"/>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11.1.1</v>
      </c>
      <c r="B123" s="452" t="str">
        <f t="shared" si="17"/>
        <v>Bomba centrifuga 1HP</v>
      </c>
      <c r="C123" s="453"/>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11.2</v>
      </c>
      <c r="B124" s="452" t="str">
        <f t="shared" si="17"/>
        <v>Media tensión</v>
      </c>
      <c r="C124" s="453"/>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11.2.1</v>
      </c>
      <c r="B125" s="452" t="str">
        <f t="shared" si="17"/>
        <v>Lave 1 pto Jeluz</v>
      </c>
      <c r="C125" s="453"/>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t="str">
        <f>CyP!A131</f>
        <v>11.2.2</v>
      </c>
      <c r="B126" s="452" t="str">
        <f t="shared" si="17"/>
        <v>Llave de combinacion</v>
      </c>
      <c r="C126" s="453"/>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11.2.3</v>
      </c>
      <c r="B127" s="452" t="str">
        <f t="shared" si="17"/>
        <v>Pulsador timbre</v>
      </c>
      <c r="C127" s="453"/>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11.2.4</v>
      </c>
      <c r="B128" s="452" t="str">
        <f t="shared" si="17"/>
        <v>Timbre común Domiciliario</v>
      </c>
      <c r="C128" s="453"/>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11.2.5</v>
      </c>
      <c r="B129" s="452" t="str">
        <f t="shared" si="17"/>
        <v>Tomacorriente</v>
      </c>
      <c r="C129" s="453"/>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11.2.6</v>
      </c>
      <c r="B130" s="452" t="str">
        <f t="shared" si="17"/>
        <v>Caja chapa 18 octogonal grande</v>
      </c>
      <c r="C130" s="453"/>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11.2.7</v>
      </c>
      <c r="B131" s="452" t="str">
        <f t="shared" si="17"/>
        <v>Caja chapa 18 octogonal chica</v>
      </c>
      <c r="C131" s="453"/>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11.2.8</v>
      </c>
      <c r="B132" s="452" t="str">
        <f t="shared" si="17"/>
        <v>Caja conexión P=7 10 x 10 x 5</v>
      </c>
      <c r="C132" s="453"/>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11.2.9</v>
      </c>
      <c r="B133" s="452" t="str">
        <f t="shared" si="17"/>
        <v>Caja conexión P=7 15 x 15</v>
      </c>
      <c r="C133" s="453"/>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11.2.10</v>
      </c>
      <c r="B134" s="452" t="str">
        <f t="shared" si="17"/>
        <v>Caja conexión P=7 20 x 20</v>
      </c>
      <c r="C134" s="453"/>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11.2.11</v>
      </c>
      <c r="B135" s="452" t="str">
        <f t="shared" si="17"/>
        <v>Ganchos "U" c/tuercas para cajas</v>
      </c>
      <c r="C135" s="453"/>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11.2.12</v>
      </c>
      <c r="B136" s="452" t="str">
        <f t="shared" si="17"/>
        <v>Curvas 3/4"</v>
      </c>
      <c r="C136" s="453"/>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11.2.13</v>
      </c>
      <c r="B137" s="452" t="str">
        <f t="shared" si="17"/>
        <v>Cupla 3/4"</v>
      </c>
      <c r="C137" s="453"/>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11.2.14</v>
      </c>
      <c r="B138" s="452" t="str">
        <f t="shared" si="17"/>
        <v>Caño 3/4"</v>
      </c>
      <c r="C138" s="453"/>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11.2.15</v>
      </c>
      <c r="B139" s="452" t="str">
        <f t="shared" si="17"/>
        <v>Gabinete metálico de embutir 24/30 módulos</v>
      </c>
      <c r="C139" s="453"/>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11.2.16</v>
      </c>
      <c r="B140" s="452" t="str">
        <f t="shared" si="17"/>
        <v>Gabinete metálico de embutir 80/96 módulos</v>
      </c>
      <c r="C140" s="453"/>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11.2.17</v>
      </c>
      <c r="B141" s="452" t="str">
        <f t="shared" si="17"/>
        <v xml:space="preserve">Jabalinas 19x3000 tipo Cooperwel         </v>
      </c>
      <c r="C141" s="453"/>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11.2.18</v>
      </c>
      <c r="B142" s="452" t="str">
        <f t="shared" si="17"/>
        <v xml:space="preserve">Jabalinas 15x1500 tipo Cooperwel </v>
      </c>
      <c r="C142" s="453"/>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11.2.19</v>
      </c>
      <c r="B143" s="452" t="str">
        <f t="shared" si="17"/>
        <v>Prensa cable p/jabalina</v>
      </c>
      <c r="C143" s="453"/>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11.2.20</v>
      </c>
      <c r="B144" s="452" t="str">
        <f t="shared" si="17"/>
        <v>Caja de Inspección Hierro fundido</v>
      </c>
      <c r="C144" s="453"/>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11.2.21</v>
      </c>
      <c r="B145" s="452" t="str">
        <f t="shared" si="17"/>
        <v xml:space="preserve">Cable Cu desnudo 25 mm2 </v>
      </c>
      <c r="C145" s="453"/>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11.2.22</v>
      </c>
      <c r="B146" s="452" t="str">
        <f t="shared" si="17"/>
        <v>Cable Cu antillama 1,5 mm2  Pirelli</v>
      </c>
      <c r="C146" s="453"/>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11.2.23</v>
      </c>
      <c r="B147" s="452" t="str">
        <f t="shared" si="17"/>
        <v>Cable Cu antillama 2,5 mm2 pirelli</v>
      </c>
      <c r="C147" s="453"/>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11.2.24</v>
      </c>
      <c r="B148" s="452" t="str">
        <f t="shared" si="17"/>
        <v>Cable Cu antillama 4 mm2  Pirelli</v>
      </c>
      <c r="C148" s="453"/>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11.2.25</v>
      </c>
      <c r="B149" s="452" t="str">
        <f t="shared" si="17"/>
        <v>Cable Cu antillama 6 mm2 Pirelli</v>
      </c>
      <c r="C149" s="453"/>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11.2.26</v>
      </c>
      <c r="B150" s="452" t="str">
        <f t="shared" si="17"/>
        <v>Interrupt. difer. 4 x 25 Amp. 30 mA.</v>
      </c>
      <c r="C150" s="453"/>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11.2.27</v>
      </c>
      <c r="B151" s="452" t="str">
        <f t="shared" si="17"/>
        <v>Interrupt. difer. 4 x 32 Amp. 30 mA.</v>
      </c>
      <c r="C151" s="453"/>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11.2.28</v>
      </c>
      <c r="B152" s="452" t="str">
        <f t="shared" si="17"/>
        <v>Interrupt. difer. 4 x 60 Amp. 30 mA.</v>
      </c>
      <c r="C152" s="453"/>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11.2.29</v>
      </c>
      <c r="B153" s="452" t="str">
        <f t="shared" si="17"/>
        <v>Interrupt. difer. 4 x 120 Amp. 300 mA.</v>
      </c>
      <c r="C153" s="453"/>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11.2.30</v>
      </c>
      <c r="B154" s="452" t="str">
        <f t="shared" si="17"/>
        <v>Llaves termomagneticas 2 x 6A - MG</v>
      </c>
      <c r="C154" s="453"/>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11.2.31</v>
      </c>
      <c r="B155" s="452" t="str">
        <f t="shared" si="17"/>
        <v>Llaves termomagneticas 2 x 10A - MG</v>
      </c>
      <c r="C155" s="453"/>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11.2.32</v>
      </c>
      <c r="B156" s="452" t="str">
        <f t="shared" si="17"/>
        <v>Llaves termomagneticas 2 x 16A - MG</v>
      </c>
      <c r="C156" s="453"/>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11.2.33</v>
      </c>
      <c r="B157" s="452" t="str">
        <f t="shared" si="17"/>
        <v>Llaves termomagneticas 2 x 20A - MG</v>
      </c>
      <c r="C157" s="453"/>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11.2.34</v>
      </c>
      <c r="B158" s="452" t="str">
        <f t="shared" si="17"/>
        <v>Llaves termomagneticas 2x25A - MG</v>
      </c>
      <c r="C158" s="453"/>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11.2.35</v>
      </c>
      <c r="B159" s="452" t="str">
        <f t="shared" si="17"/>
        <v>Llaves termomagneticas 4 x 25 A - MG</v>
      </c>
      <c r="C159" s="453"/>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11.2.36</v>
      </c>
      <c r="B160" s="452" t="str">
        <f t="shared" si="17"/>
        <v>Llaves termomagneticas 4 x 32 A - MG</v>
      </c>
      <c r="C160" s="453"/>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11.2.37</v>
      </c>
      <c r="B161" s="452" t="str">
        <f t="shared" si="17"/>
        <v>Llaves termomagneticas 4 x 40 A - MG</v>
      </c>
      <c r="C161" s="453"/>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11.2.38</v>
      </c>
      <c r="B162" s="452" t="str">
        <f t="shared" ref="B162:B208" si="21">IFERROR(VLOOKUP(A162,Tabla_CyP,2,FALSE),"")</f>
        <v>Llaves termomagneticas 4 x 125 A - MG</v>
      </c>
      <c r="C162" s="453"/>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t="str">
        <f>CyP!A168</f>
        <v>11.2.39</v>
      </c>
      <c r="B163" s="452" t="str">
        <f t="shared" si="21"/>
        <v>Contactor p 10 KA</v>
      </c>
      <c r="C163" s="453"/>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11.2.40</v>
      </c>
      <c r="B164" s="452" t="str">
        <f t="shared" si="21"/>
        <v>llave Selectora p transferencia GE tetrapolar</v>
      </c>
      <c r="C164" s="453"/>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11.2.41</v>
      </c>
      <c r="B165" s="452" t="str">
        <f t="shared" si="21"/>
        <v xml:space="preserve">Juego de Barras 200A c. tapa acrilico                        </v>
      </c>
      <c r="C165" s="453"/>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t="str">
        <f>CyP!A171</f>
        <v>11.2.42</v>
      </c>
      <c r="B166" s="452" t="str">
        <f t="shared" si="21"/>
        <v>Cámara de HºA</v>
      </c>
      <c r="C166" s="453"/>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11.3</v>
      </c>
      <c r="B167" s="452" t="str">
        <f t="shared" si="21"/>
        <v>Baja tensión</v>
      </c>
      <c r="C167" s="453"/>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11.3.1</v>
      </c>
      <c r="B168" s="452" t="str">
        <f t="shared" si="21"/>
        <v>Rack XL con 4 montantes de 19" 600x500x600mm</v>
      </c>
      <c r="C168" s="453"/>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11.3.2</v>
      </c>
      <c r="B169" s="452" t="str">
        <f t="shared" si="21"/>
        <v>Patch Pannel 19" con 24 tomas RJ45 de 8 contactos</v>
      </c>
      <c r="C169" s="453"/>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11.3.3</v>
      </c>
      <c r="B170" s="452" t="str">
        <f t="shared" si="21"/>
        <v>Patch Cord de 3m c/u  con 2 conect. RJ45 de 8 contac.</v>
      </c>
      <c r="C170" s="453"/>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11.3.4</v>
      </c>
      <c r="B171" s="452" t="str">
        <f t="shared" si="21"/>
        <v>Toma RJ45 (hembra) de embutir para red de datos</v>
      </c>
      <c r="C171" s="453"/>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11.3.5</v>
      </c>
      <c r="B172" s="452" t="str">
        <f t="shared" si="21"/>
        <v>Cable UTP CAT 5 de 4 pares</v>
      </c>
      <c r="C172" s="453"/>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11.4</v>
      </c>
      <c r="B173" s="452" t="str">
        <f t="shared" si="21"/>
        <v>Artefactos</v>
      </c>
      <c r="C173" s="453"/>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11.4.1</v>
      </c>
      <c r="B174" s="452" t="str">
        <f t="shared" si="21"/>
        <v>Artefactos de Iluminación</v>
      </c>
      <c r="C174" s="453"/>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11.4.1.1</v>
      </c>
      <c r="B175" s="452" t="str">
        <f t="shared" si="21"/>
        <v xml:space="preserve">Luminaria Tipo Novalucce </v>
      </c>
      <c r="C175" s="453"/>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11.4.1.2</v>
      </c>
      <c r="B176" s="452" t="str">
        <f t="shared" si="21"/>
        <v>Luminaria tipo IEP 1x50W</v>
      </c>
      <c r="C176" s="453"/>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11.4.1.3</v>
      </c>
      <c r="B177" s="452" t="str">
        <f t="shared" si="21"/>
        <v>Luminaria farol tipo Atlantis 100w</v>
      </c>
      <c r="C177" s="453"/>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11.4.1.4</v>
      </c>
      <c r="B178" s="452" t="str">
        <f t="shared" si="21"/>
        <v>Luminaria cuadrada 1x50w</v>
      </c>
      <c r="C178" s="453"/>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11.4.1.5</v>
      </c>
      <c r="B179" s="452" t="str">
        <f t="shared" si="21"/>
        <v>Reflector Led 20w</v>
      </c>
      <c r="C179" s="453"/>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11.4.1.6</v>
      </c>
      <c r="B180" s="452" t="str">
        <f t="shared" si="21"/>
        <v>Aplique exterior 26w</v>
      </c>
      <c r="C180" s="453"/>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11.4.1.7</v>
      </c>
      <c r="B181" s="452" t="str">
        <f t="shared" si="21"/>
        <v>Farol exterior 100w</v>
      </c>
      <c r="C181" s="453"/>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11.4.2</v>
      </c>
      <c r="B182" s="452" t="str">
        <f t="shared" si="21"/>
        <v>Luminarias</v>
      </c>
      <c r="C182" s="453"/>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11.4.2.1</v>
      </c>
      <c r="B183" s="452" t="str">
        <f t="shared" si="21"/>
        <v>Tubos LED .18w Luz Dia</v>
      </c>
      <c r="C183" s="453"/>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11.4.2.2</v>
      </c>
      <c r="B184" s="452" t="str">
        <f t="shared" si="21"/>
        <v>Tubos LED .24w Luz Dia</v>
      </c>
      <c r="C184" s="453"/>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11.4.2.3</v>
      </c>
      <c r="B185" s="452" t="str">
        <f t="shared" si="21"/>
        <v>Lampara led 50w</v>
      </c>
      <c r="C185" s="453"/>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11.4.3</v>
      </c>
      <c r="B186" s="452" t="str">
        <f t="shared" si="21"/>
        <v>Iluminación de Emergencia</v>
      </c>
      <c r="C186" s="453"/>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11.4.4</v>
      </c>
      <c r="B187" s="452" t="str">
        <f t="shared" si="21"/>
        <v>Ventiladores</v>
      </c>
      <c r="C187" s="453"/>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11.4.5</v>
      </c>
      <c r="B188" s="452" t="str">
        <f t="shared" si="21"/>
        <v>Otros Artefactos</v>
      </c>
      <c r="C188" s="453"/>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11.4.5.1</v>
      </c>
      <c r="B189" s="452" t="str">
        <f t="shared" si="21"/>
        <v>TERMOTANQUE ELECTRICO 80 lts</v>
      </c>
      <c r="C189" s="453"/>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11.4.5.2</v>
      </c>
      <c r="B190" s="452" t="str">
        <f t="shared" si="21"/>
        <v>TERMOTANQUE ELECTRICO 60 lts</v>
      </c>
      <c r="C190" s="453"/>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11.4.5.3</v>
      </c>
      <c r="B191" s="452" t="str">
        <f t="shared" si="21"/>
        <v>Freezer</v>
      </c>
      <c r="C191" s="453"/>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11.4.5.4</v>
      </c>
      <c r="B192" s="452" t="str">
        <f t="shared" si="21"/>
        <v>Heladera</v>
      </c>
      <c r="C192" s="453"/>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12</v>
      </c>
      <c r="B193" s="452" t="str">
        <f t="shared" si="21"/>
        <v>INSTALACIÓN SANITARIA</v>
      </c>
      <c r="C193" s="453"/>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t="str">
        <f>CyP!A199</f>
        <v>12.1</v>
      </c>
      <c r="B194" s="452" t="str">
        <f t="shared" si="21"/>
        <v>Instalación base de cloacas, caños, cámaras</v>
      </c>
      <c r="C194" s="453"/>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12.1.1</v>
      </c>
      <c r="B195" s="452" t="str">
        <f t="shared" si="21"/>
        <v>Excavaciones</v>
      </c>
      <c r="C195" s="453"/>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12.1.2</v>
      </c>
      <c r="B196" s="452" t="str">
        <f t="shared" si="21"/>
        <v>Rellenos de Tierra</v>
      </c>
      <c r="C196" s="453"/>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12.1.3</v>
      </c>
      <c r="B197" s="452" t="str">
        <f t="shared" si="21"/>
        <v>Revoques de cámaras de inspección y receptáculos</v>
      </c>
      <c r="C197" s="453"/>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12.1.4</v>
      </c>
      <c r="B198" s="452" t="str">
        <f t="shared" si="21"/>
        <v>Cámaras y receptáculos</v>
      </c>
      <c r="C198" s="453"/>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12.1.5</v>
      </c>
      <c r="B199" s="452" t="str">
        <f t="shared" si="21"/>
        <v>Cañerías, piezas y accesorios</v>
      </c>
      <c r="C199" s="453"/>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12.1.5.1</v>
      </c>
      <c r="B200" s="452" t="str">
        <f t="shared" si="21"/>
        <v>Caño PVC Ø 160</v>
      </c>
      <c r="C200" s="453"/>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12.1.5.2</v>
      </c>
      <c r="B201" s="452" t="str">
        <f t="shared" si="21"/>
        <v>Caño PVC Ø 110  (incluido caños de ventilacion y desague pluvial)</v>
      </c>
      <c r="C201" s="453"/>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12.1.5.3</v>
      </c>
      <c r="B202" s="452" t="str">
        <f t="shared" si="21"/>
        <v>Caño PVC Ø 63</v>
      </c>
      <c r="C202" s="453"/>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12.1.5.4</v>
      </c>
      <c r="B203" s="452" t="str">
        <f t="shared" si="21"/>
        <v>Caño PVC Ø 40</v>
      </c>
      <c r="C203" s="453"/>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12.1.5.5</v>
      </c>
      <c r="B204" s="452" t="str">
        <f t="shared" si="21"/>
        <v>Bocas de Acceso</v>
      </c>
      <c r="C204" s="453"/>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12.1.5.6</v>
      </c>
      <c r="B205" s="452" t="str">
        <f t="shared" si="21"/>
        <v>Bocas de Inspección</v>
      </c>
      <c r="C205" s="453"/>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12.1.5.7</v>
      </c>
      <c r="B206" s="452" t="str">
        <f t="shared" si="21"/>
        <v>Pileta de piso</v>
      </c>
      <c r="C206" s="453"/>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12.2</v>
      </c>
      <c r="B207" s="452" t="str">
        <f t="shared" si="21"/>
        <v>Ventilacion</v>
      </c>
      <c r="C207" s="453"/>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12.2.1</v>
      </c>
      <c r="B208" s="452" t="str">
        <f t="shared" si="21"/>
        <v>Cañerías de P.V.C. y Accesorios</v>
      </c>
      <c r="C208" s="453"/>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12.3</v>
      </c>
      <c r="B209" s="452" t="str">
        <f t="shared" si="14"/>
        <v>Dispositivos de tratamiento de efluentes y otros</v>
      </c>
      <c r="C209" s="453"/>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12.3.1</v>
      </c>
      <c r="B210" s="452" t="str">
        <f t="shared" si="14"/>
        <v>Tratamiento de Efluentes</v>
      </c>
      <c r="C210" s="453"/>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12.3.2</v>
      </c>
      <c r="B211" s="452" t="str">
        <f t="shared" si="14"/>
        <v xml:space="preserve">Cámara séptica </v>
      </c>
      <c r="C211" s="453"/>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12.3.3</v>
      </c>
      <c r="B212" s="452" t="str">
        <f t="shared" ref="B212" si="25">IFERROR(VLOOKUP(A212,Tabla_CyP,2,FALSE),"")</f>
        <v>Pozos Absorbentes y Conexiones</v>
      </c>
      <c r="C212" s="453"/>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12.3.4</v>
      </c>
      <c r="B213" s="452" t="str">
        <f t="shared" ref="B213:B226" si="26">IFERROR(VLOOKUP(A213,Tabla_CyP,2,FALSE),"")</f>
        <v>Interceptores de grasas y aceites</v>
      </c>
      <c r="C213" s="453"/>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12.6</v>
      </c>
      <c r="B214" s="452" t="str">
        <f t="shared" si="26"/>
        <v>Cañería distribución agua fría-caliente</v>
      </c>
      <c r="C214" s="453"/>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12.6.1</v>
      </c>
      <c r="B215" s="452" t="str">
        <f t="shared" si="26"/>
        <v>Piezas especiales</v>
      </c>
      <c r="C215" s="453"/>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12.6.2</v>
      </c>
      <c r="B216" s="452" t="str">
        <f t="shared" si="26"/>
        <v>Cañerías para distribución de agua</v>
      </c>
      <c r="C216" s="453"/>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12.6.2.1</v>
      </c>
      <c r="B217" s="452" t="str">
        <f t="shared" si="26"/>
        <v>Caño Acqua Fusion Ø 75mm</v>
      </c>
      <c r="C217" s="453"/>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12.6.2.2</v>
      </c>
      <c r="B218" s="452" t="str">
        <f t="shared" si="26"/>
        <v>Caño Acqua Fusion Ø 63mm- P/colector</v>
      </c>
      <c r="C218" s="453"/>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t="str">
        <f>CyP!A224</f>
        <v>12.6.2.3</v>
      </c>
      <c r="B219" s="452" t="str">
        <f t="shared" si="26"/>
        <v>Caño Acqua Fusion Ø 50mm</v>
      </c>
      <c r="C219" s="453"/>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12.6.2.4</v>
      </c>
      <c r="B220" s="452" t="str">
        <f t="shared" si="26"/>
        <v>Caño Acqua Fusion Ø40mm</v>
      </c>
      <c r="C220" s="453"/>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12.6.2.5</v>
      </c>
      <c r="B221" s="452" t="str">
        <f t="shared" si="26"/>
        <v>Caño Acqua Fusion Ø 32mm</v>
      </c>
      <c r="C221" s="453"/>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t="str">
        <f>CyP!A227</f>
        <v>12.6.2.6</v>
      </c>
      <c r="B222" s="452" t="str">
        <f t="shared" si="26"/>
        <v>Caño Acqua Fusion Ø 25mm</v>
      </c>
      <c r="C222" s="453"/>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t="str">
        <f>CyP!A228</f>
        <v>12.6.2.7</v>
      </c>
      <c r="B223" s="452" t="str">
        <f t="shared" si="26"/>
        <v>Caño AcquaØ 20mm</v>
      </c>
      <c r="C223" s="453"/>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12.6.2.8</v>
      </c>
      <c r="B224" s="452" t="str">
        <f t="shared" si="26"/>
        <v>Varios</v>
      </c>
      <c r="C224" s="453"/>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t="str">
        <f>CyP!A230</f>
        <v>12.6.3</v>
      </c>
      <c r="B225" s="452" t="str">
        <f t="shared" si="26"/>
        <v>Revestimientos de cañerías</v>
      </c>
      <c r="C225" s="453"/>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t="str">
        <f>CyP!A231</f>
        <v>12.7</v>
      </c>
      <c r="B226" s="452" t="str">
        <f t="shared" si="26"/>
        <v>Tanque de reserva y Bombeo</v>
      </c>
      <c r="C226" s="453"/>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12.7.1</v>
      </c>
      <c r="B227" s="452" t="str">
        <f t="shared" ref="B227:B290" si="27">IFERROR(VLOOKUP(A227,Tabla_CyP,2,FALSE),"")</f>
        <v>Tanques de Reserva</v>
      </c>
      <c r="C227" s="453"/>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12.7.2</v>
      </c>
      <c r="B228" s="452" t="str">
        <f t="shared" si="27"/>
        <v>Tanque de bombeo</v>
      </c>
      <c r="C228" s="453"/>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12.8</v>
      </c>
      <c r="B229" s="452" t="str">
        <f t="shared" si="27"/>
        <v>Artefactos sanitarios y griferia</v>
      </c>
      <c r="C229" s="453"/>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12.8.1</v>
      </c>
      <c r="B230" s="452" t="str">
        <f t="shared" si="27"/>
        <v>Artefactos y Accesorios</v>
      </c>
      <c r="C230" s="453"/>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12.8.1.1</v>
      </c>
      <c r="B231" s="452" t="str">
        <f t="shared" si="27"/>
        <v xml:space="preserve">Inodoro Ferrum </v>
      </c>
      <c r="C231" s="453"/>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12.8.1.2</v>
      </c>
      <c r="B232" s="452" t="str">
        <f t="shared" si="27"/>
        <v>Inodoro Ferrum discapasitado c/depósito mochila</v>
      </c>
      <c r="C232" s="453"/>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12.8.1.3</v>
      </c>
      <c r="B233" s="452" t="str">
        <f t="shared" si="27"/>
        <v xml:space="preserve">Lavatorio sin pie </v>
      </c>
      <c r="C233" s="453"/>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12.8.1.4</v>
      </c>
      <c r="B234" s="452" t="str">
        <f t="shared" si="27"/>
        <v xml:space="preserve">Griferia FV para Lavatorio </v>
      </c>
      <c r="C234" s="453"/>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12.8.1.5</v>
      </c>
      <c r="B235" s="452" t="str">
        <f t="shared" si="27"/>
        <v>Bebedero</v>
      </c>
      <c r="C235" s="453"/>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12.8.1.6</v>
      </c>
      <c r="B236" s="452" t="str">
        <f t="shared" si="27"/>
        <v>Griferia FV para Lavatorio p/discapacitado</v>
      </c>
      <c r="C236" s="453"/>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12.8.1.7</v>
      </c>
      <c r="B237" s="452" t="str">
        <f t="shared" si="27"/>
        <v>Griferia Pileta Cocinar FV y Pileta de lavar</v>
      </c>
      <c r="C237" s="453"/>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12.8.1.8</v>
      </c>
      <c r="B238" s="452" t="str">
        <f t="shared" si="27"/>
        <v>Pileta de Cocina Acero inox.</v>
      </c>
      <c r="C238" s="453"/>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12.8.1.9</v>
      </c>
      <c r="B239" s="452" t="str">
        <f t="shared" si="27"/>
        <v xml:space="preserve">Lavabo discapasitado </v>
      </c>
      <c r="C239" s="453"/>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12.8.1.10</v>
      </c>
      <c r="B240" s="452" t="str">
        <f t="shared" si="27"/>
        <v>Barrales discapacitado</v>
      </c>
      <c r="C240" s="453"/>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12.8.1.11</v>
      </c>
      <c r="B241" s="452" t="str">
        <f t="shared" si="27"/>
        <v>Canillas surtidor</v>
      </c>
      <c r="C241" s="453"/>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12.8.1.12</v>
      </c>
      <c r="B242" s="452" t="str">
        <f t="shared" si="27"/>
        <v>Varios, Accesorios para fijacion, adhesicos, etc.</v>
      </c>
      <c r="C242" s="453"/>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12.9</v>
      </c>
      <c r="B243" s="452" t="str">
        <f t="shared" si="27"/>
        <v>Cañería de desague pluvial</v>
      </c>
      <c r="C243" s="453"/>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12.9.1</v>
      </c>
      <c r="B244" s="452" t="str">
        <f t="shared" si="27"/>
        <v>De P.V.C.</v>
      </c>
      <c r="C244" s="453"/>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12.10</v>
      </c>
      <c r="B245" s="452" t="str">
        <f t="shared" si="27"/>
        <v>Conexión a redes externas</v>
      </c>
      <c r="C245" s="453"/>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12.10.1</v>
      </c>
      <c r="B246" s="452" t="str">
        <f t="shared" si="27"/>
        <v>Conexión de Agua</v>
      </c>
      <c r="C246" s="453"/>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12.10.2</v>
      </c>
      <c r="B247" s="452" t="str">
        <f t="shared" si="27"/>
        <v>Conexión de Cloaca</v>
      </c>
      <c r="C247" s="453"/>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f>CyP!A253</f>
        <v>13</v>
      </c>
      <c r="B248" s="452" t="str">
        <f t="shared" si="27"/>
        <v xml:space="preserve"> INSTALACIÓN GAS</v>
      </c>
      <c r="C248" s="453"/>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13.1</v>
      </c>
      <c r="B249" s="452" t="str">
        <f t="shared" si="27"/>
        <v>Tendido de cañeria</v>
      </c>
      <c r="C249" s="453"/>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t="str">
        <f>CyP!A255</f>
        <v>13.1.1</v>
      </c>
      <c r="B250" s="452" t="str">
        <f t="shared" si="27"/>
        <v>Cañerias y accesorios</v>
      </c>
      <c r="C250" s="453"/>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13.1.1.1</v>
      </c>
      <c r="B251" s="452" t="str">
        <f t="shared" si="27"/>
        <v>Cañeria 50mm</v>
      </c>
      <c r="C251" s="453"/>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13.1.1.2</v>
      </c>
      <c r="B252" s="452" t="str">
        <f t="shared" si="27"/>
        <v>Cañeria 25mm</v>
      </c>
      <c r="C252" s="453"/>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t="str">
        <f>CyP!A258</f>
        <v>13.1.2</v>
      </c>
      <c r="B253" s="452" t="str">
        <f t="shared" si="27"/>
        <v>Protección de cañerías y accesorios</v>
      </c>
      <c r="C253" s="453"/>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t="str">
        <f>CyP!A259</f>
        <v>13.2</v>
      </c>
      <c r="B254" s="452" t="str">
        <f t="shared" si="27"/>
        <v>Reguladores y medidores</v>
      </c>
      <c r="C254" s="453"/>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13.2.1</v>
      </c>
      <c r="B255" s="452" t="str">
        <f t="shared" si="27"/>
        <v>Nicho para medidor y regulador</v>
      </c>
      <c r="C255" s="453"/>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t="str">
        <f>CyP!A261</f>
        <v>13.3</v>
      </c>
      <c r="B256" s="452" t="str">
        <f t="shared" si="27"/>
        <v>Rejillas de ventilación y conductos</v>
      </c>
      <c r="C256" s="453"/>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t="str">
        <f>CyP!A262</f>
        <v>13.3.1</v>
      </c>
      <c r="B257" s="452" t="str">
        <f t="shared" si="27"/>
        <v>Ventilaciones</v>
      </c>
      <c r="C257" s="453"/>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t="str">
        <f>CyP!A263</f>
        <v>13.4</v>
      </c>
      <c r="B258" s="452" t="str">
        <f t="shared" si="27"/>
        <v>Artefactos</v>
      </c>
      <c r="C258" s="453"/>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13.4.1</v>
      </c>
      <c r="B259" s="452" t="str">
        <f t="shared" si="27"/>
        <v>Artefactos para gas y accesorios</v>
      </c>
      <c r="C259" s="453"/>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13.4.1.1</v>
      </c>
      <c r="B260" s="452" t="str">
        <f t="shared" si="27"/>
        <v>Horno pizzero 12 moldes</v>
      </c>
      <c r="C260" s="453"/>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13.4.1.2</v>
      </c>
      <c r="B261" s="452" t="str">
        <f t="shared" si="27"/>
        <v>Anafe 4 hornallas</v>
      </c>
      <c r="C261" s="453"/>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13.4.1.3</v>
      </c>
      <c r="B262" s="452" t="str">
        <f t="shared" si="27"/>
        <v>Cocina semi-industrial 29000Kcal.</v>
      </c>
      <c r="C262" s="453"/>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t="str">
        <f>CyP!A268</f>
        <v>13.5</v>
      </c>
      <c r="B263" s="452" t="str">
        <f t="shared" si="27"/>
        <v>Conexión a redes externas y otras (GLP a granel)</v>
      </c>
      <c r="C263" s="453"/>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13.5.1</v>
      </c>
      <c r="B264" s="452" t="str">
        <f t="shared" si="27"/>
        <v>A red externa</v>
      </c>
      <c r="C264" s="453"/>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14</v>
      </c>
      <c r="B265" s="452" t="str">
        <f t="shared" si="27"/>
        <v xml:space="preserve"> INSTALACIÓN ELECTROMECANICA</v>
      </c>
      <c r="C265" s="453"/>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t="str">
        <f>CyP!A271</f>
        <v>14.2</v>
      </c>
      <c r="B266" s="452" t="str">
        <f t="shared" si="27"/>
        <v>Sistema de Bombeo de Servicio Contra Incendio</v>
      </c>
      <c r="C266" s="453"/>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14.2.1</v>
      </c>
      <c r="B267" s="452" t="str">
        <f t="shared" si="27"/>
        <v>Tablero Electrico de Servicio Contra Incendio</v>
      </c>
      <c r="C267" s="453"/>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14.2.2</v>
      </c>
      <c r="B268" s="452" t="str">
        <f t="shared" si="27"/>
        <v>Grupo Electrogeno para Servicio Contra Incendio</v>
      </c>
      <c r="C268" s="453"/>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f>CyP!A274</f>
        <v>16</v>
      </c>
      <c r="B269" s="452" t="str">
        <f t="shared" si="27"/>
        <v xml:space="preserve"> INSTALACIÓN DE AIRE ACONDICIONADO</v>
      </c>
      <c r="C269" s="453"/>
      <c r="D269" s="13">
        <f t="shared" ref="D269:D323" si="28">IFERROR(VLOOKUP(A269,Tabla_CyP,9,FALSE),0)</f>
        <v>0</v>
      </c>
      <c r="E269" s="47"/>
      <c r="F269" s="100"/>
      <c r="G269" s="100"/>
      <c r="H269" s="100"/>
      <c r="I269" s="100"/>
      <c r="J269" s="100"/>
      <c r="K269" s="100"/>
      <c r="L269" s="100"/>
      <c r="M269" s="100"/>
      <c r="N269" s="100"/>
      <c r="O269" s="100"/>
      <c r="P269" s="100"/>
      <c r="Q269" s="100"/>
      <c r="R269" s="17"/>
      <c r="S269" s="18">
        <f t="shared" ref="S269:S323" si="29">SUM(F269:Q269)</f>
        <v>0</v>
      </c>
    </row>
    <row r="270" spans="1:19" ht="20.100000000000001" customHeight="1" x14ac:dyDescent="0.2">
      <c r="A270" s="49" t="str">
        <f>CyP!A275</f>
        <v>16.1</v>
      </c>
      <c r="B270" s="452" t="str">
        <f t="shared" si="27"/>
        <v>Instalación de aire acondicionado frio - calor</v>
      </c>
      <c r="C270" s="453"/>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f>CyP!A276</f>
        <v>17</v>
      </c>
      <c r="B271" s="452" t="str">
        <f t="shared" si="27"/>
        <v xml:space="preserve"> INSTALACIÓN DE SEGURIDAD</v>
      </c>
      <c r="C271" s="453"/>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17.1</v>
      </c>
      <c r="B272" s="452" t="str">
        <f t="shared" si="27"/>
        <v>Contra Incendio</v>
      </c>
      <c r="C272" s="453"/>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17.1.1</v>
      </c>
      <c r="B273" s="452" t="str">
        <f t="shared" si="27"/>
        <v>Tendido de cañerías</v>
      </c>
      <c r="C273" s="453"/>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17.1.1.1</v>
      </c>
      <c r="B274" s="452" t="str">
        <f t="shared" si="27"/>
        <v>Caño PEAD 2 1/2"</v>
      </c>
      <c r="C274" s="453"/>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17.1.1.2</v>
      </c>
      <c r="B275" s="452" t="str">
        <f t="shared" si="27"/>
        <v>Caño PEAD 3"</v>
      </c>
      <c r="C275" s="453"/>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17.1.1.3</v>
      </c>
      <c r="B276" s="452" t="str">
        <f t="shared" si="27"/>
        <v>Caño PEAD 3 1/2"</v>
      </c>
      <c r="C276" s="453"/>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17.1.1.4</v>
      </c>
      <c r="B277" s="452" t="str">
        <f t="shared" si="27"/>
        <v>Caño PEAD 5"</v>
      </c>
      <c r="C277" s="453"/>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17.1.2</v>
      </c>
      <c r="B278" s="452" t="str">
        <f t="shared" si="27"/>
        <v>Hidrantes, bocas de impulsion</v>
      </c>
      <c r="C278" s="453"/>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17.1.2.1</v>
      </c>
      <c r="B279" s="452" t="str">
        <f t="shared" si="27"/>
        <v>Toma de Incendio para Bomberos en Vereda</v>
      </c>
      <c r="C279" s="453"/>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17.1.2.2</v>
      </c>
      <c r="B280" s="452" t="str">
        <f t="shared" si="27"/>
        <v>Gabinete Antivàndalo para Hidrantes Completo Manguera 45mm largo 25mtrs</v>
      </c>
      <c r="C280" s="453"/>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17.1.3</v>
      </c>
      <c r="B281" s="452" t="str">
        <f t="shared" si="27"/>
        <v>Matafuegos, carteles de señalización</v>
      </c>
      <c r="C281" s="453"/>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17.1.3.1</v>
      </c>
      <c r="B282" s="452" t="str">
        <f t="shared" si="27"/>
        <v>Matafuegos CO2 de 5 kg</v>
      </c>
      <c r="C282" s="453"/>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17.1.3.2</v>
      </c>
      <c r="B283" s="452" t="str">
        <f t="shared" si="27"/>
        <v>Matafuegos ABC de 5 kg</v>
      </c>
      <c r="C283" s="453"/>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17.1.3.3</v>
      </c>
      <c r="B284" s="452" t="str">
        <f t="shared" si="27"/>
        <v>Matafuegos Clase K 5Kg</v>
      </c>
      <c r="C284" s="453"/>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17.1.3.4</v>
      </c>
      <c r="B285" s="452" t="str">
        <f t="shared" si="27"/>
        <v>Cartel de Salida con Iluminación Autónoma Minimo 6 hs</v>
      </c>
      <c r="C285" s="453"/>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17.1.3.5</v>
      </c>
      <c r="B286" s="452" t="str">
        <f t="shared" si="27"/>
        <v>Cartel de Salida de PVC</v>
      </c>
      <c r="C286" s="453"/>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17.1.3.6</v>
      </c>
      <c r="B287" s="452" t="str">
        <f t="shared" si="27"/>
        <v xml:space="preserve">Botiquin Primeros Auxilios </v>
      </c>
      <c r="C287" s="453"/>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17.1.4</v>
      </c>
      <c r="B288" s="452" t="str">
        <f t="shared" si="27"/>
        <v>Tanques Servicio contra Incendio</v>
      </c>
      <c r="C288" s="453"/>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17.1.4.1</v>
      </c>
      <c r="B289" s="452" t="str">
        <f t="shared" si="27"/>
        <v>Sistema de Bombeo Incendio: (1) Bomba Principal, (1) Bomba de Reserva - (1) Jockey. 7,5Hp</v>
      </c>
      <c r="C289" s="453"/>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17.1.4.2</v>
      </c>
      <c r="B290" s="452" t="str">
        <f t="shared" si="27"/>
        <v>Tanque de Agua Exclusivo para Extincion de Incendio 5000litros</v>
      </c>
      <c r="C290" s="453"/>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17.1.5</v>
      </c>
      <c r="B291" s="452" t="str">
        <f t="shared" ref="B291:B323" si="30">IFERROR(VLOOKUP(A291,Tabla_CyP,2,FALSE),"")</f>
        <v xml:space="preserve">Planos   </v>
      </c>
      <c r="C291" s="453"/>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t="str">
        <f>CyP!A297</f>
        <v>17.2</v>
      </c>
      <c r="B292" s="452" t="str">
        <f t="shared" si="30"/>
        <v>Alarmas técnicas</v>
      </c>
      <c r="C292" s="453"/>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17.2.1</v>
      </c>
      <c r="B293" s="452" t="str">
        <f t="shared" si="30"/>
        <v>Detectores de Humo y Gas</v>
      </c>
      <c r="C293" s="453"/>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17.2.1.1</v>
      </c>
      <c r="B294" s="452" t="str">
        <f t="shared" si="30"/>
        <v>Detector de humo</v>
      </c>
      <c r="C294" s="453"/>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t="str">
        <f>CyP!A300</f>
        <v>17.2.1.2</v>
      </c>
      <c r="B295" s="452" t="str">
        <f t="shared" si="30"/>
        <v>Detector de gas</v>
      </c>
      <c r="C295" s="453"/>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17.2.2</v>
      </c>
      <c r="B296" s="452" t="str">
        <f t="shared" si="30"/>
        <v>Alarmas contra robos</v>
      </c>
      <c r="C296" s="453"/>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17.2.2.1</v>
      </c>
      <c r="B297" s="452" t="str">
        <f t="shared" si="30"/>
        <v>Tablero seccional</v>
      </c>
      <c r="C297" s="453"/>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17.2.2.2</v>
      </c>
      <c r="B298" s="452" t="str">
        <f t="shared" si="30"/>
        <v>Central de Incendios Inteligente Expandible (Detecciòn, Aviso y Alarma)</v>
      </c>
      <c r="C298" s="453"/>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17.2.2.3</v>
      </c>
      <c r="B299" s="452" t="str">
        <f t="shared" si="30"/>
        <v>Avisador Manual de Incendio</v>
      </c>
      <c r="C299" s="453"/>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17.2.2.4</v>
      </c>
      <c r="B300" s="452" t="str">
        <f t="shared" si="30"/>
        <v>Alarma Combinada 90 d BA</v>
      </c>
      <c r="C300" s="453"/>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17.2.2.5</v>
      </c>
      <c r="B301" s="452" t="str">
        <f t="shared" si="30"/>
        <v>Luz Estrombótica</v>
      </c>
      <c r="C301" s="453"/>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19</v>
      </c>
      <c r="B302" s="452" t="str">
        <f t="shared" si="30"/>
        <v xml:space="preserve"> CRISTALES, ESPEJOS Y VIDRIOS</v>
      </c>
      <c r="C302" s="453"/>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19.1</v>
      </c>
      <c r="B303" s="452" t="str">
        <f t="shared" si="30"/>
        <v>Vidrios</v>
      </c>
      <c r="C303" s="453"/>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19.2</v>
      </c>
      <c r="B304" s="452" t="str">
        <f t="shared" si="30"/>
        <v>Policarbonatos</v>
      </c>
      <c r="C304" s="453"/>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19.3</v>
      </c>
      <c r="B305" s="452" t="str">
        <f t="shared" si="30"/>
        <v>Espejos</v>
      </c>
      <c r="C305" s="453"/>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20</v>
      </c>
      <c r="B306" s="452" t="str">
        <f t="shared" si="30"/>
        <v xml:space="preserve"> PINTURAS</v>
      </c>
      <c r="C306" s="453"/>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20.1</v>
      </c>
      <c r="B307" s="452" t="str">
        <f t="shared" si="30"/>
        <v>Pintura al látex en muros interiores</v>
      </c>
      <c r="C307" s="453"/>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20.3</v>
      </c>
      <c r="B308" s="452" t="str">
        <f t="shared" si="30"/>
        <v>Pintura al látex en cielorrasos</v>
      </c>
      <c r="C308" s="453"/>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20.4</v>
      </c>
      <c r="B309" s="452" t="str">
        <f t="shared" si="30"/>
        <v>Pintura esmalte sintético en carpintería</v>
      </c>
      <c r="C309" s="453"/>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20.4.1</v>
      </c>
      <c r="B310" s="452" t="str">
        <f t="shared" si="30"/>
        <v>Sobre Carpintería Metálica y Herrería</v>
      </c>
      <c r="C310" s="453"/>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20.4.2</v>
      </c>
      <c r="B311" s="452" t="str">
        <f t="shared" si="30"/>
        <v>Pintura Antióxido</v>
      </c>
      <c r="C311" s="453"/>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20.5</v>
      </c>
      <c r="B312" s="452" t="str">
        <f t="shared" si="30"/>
        <v>Pinturas varias</v>
      </c>
      <c r="C312" s="453"/>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20.5.4</v>
      </c>
      <c r="B313" s="452" t="str">
        <f t="shared" si="30"/>
        <v>Pintura esmalte sintético en paredes (friso)</v>
      </c>
      <c r="C313" s="453"/>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21</v>
      </c>
      <c r="B314" s="452" t="str">
        <f t="shared" si="30"/>
        <v xml:space="preserve"> SEÑALETICA</v>
      </c>
      <c r="C314" s="453"/>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21.1</v>
      </c>
      <c r="B315" s="452" t="str">
        <f t="shared" si="30"/>
        <v>Señalización</v>
      </c>
      <c r="C315" s="453"/>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22</v>
      </c>
      <c r="B316" s="452" t="str">
        <f t="shared" si="30"/>
        <v xml:space="preserve"> OBRAS EXTERIORES</v>
      </c>
      <c r="C316" s="453"/>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22.1</v>
      </c>
      <c r="B317" s="452" t="str">
        <f t="shared" si="30"/>
        <v xml:space="preserve">Cercos </v>
      </c>
      <c r="C317" s="453"/>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t="str">
        <f>CyP!A323</f>
        <v>22.1.1</v>
      </c>
      <c r="B318" s="452" t="str">
        <f t="shared" si="30"/>
        <v>Cercos Perimetrales</v>
      </c>
      <c r="C318" s="453"/>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22.1.2</v>
      </c>
      <c r="B319" s="452" t="str">
        <f t="shared" si="30"/>
        <v>Cercos Frente</v>
      </c>
      <c r="C319" s="453"/>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22.2</v>
      </c>
      <c r="B320" s="452" t="str">
        <f t="shared" si="30"/>
        <v>Equipamiento fijo</v>
      </c>
      <c r="C320" s="453"/>
      <c r="D320" s="13">
        <f t="shared" si="28"/>
        <v>0</v>
      </c>
      <c r="E320" s="47"/>
      <c r="F320" s="100"/>
      <c r="G320" s="100"/>
      <c r="H320" s="100"/>
      <c r="I320" s="100"/>
      <c r="J320" s="100"/>
      <c r="K320" s="100"/>
      <c r="L320" s="100"/>
      <c r="M320" s="100"/>
      <c r="N320" s="100"/>
      <c r="O320" s="100"/>
      <c r="P320" s="100"/>
      <c r="Q320" s="100"/>
      <c r="R320" s="17"/>
      <c r="S320" s="18">
        <f t="shared" si="29"/>
        <v>0</v>
      </c>
    </row>
    <row r="321" spans="1:19" ht="20.100000000000001" customHeight="1" x14ac:dyDescent="0.2">
      <c r="A321" s="49" t="str">
        <f>CyP!A326</f>
        <v>22.2.1</v>
      </c>
      <c r="B321" s="452" t="str">
        <f t="shared" si="30"/>
        <v>Bancos Exteriores</v>
      </c>
      <c r="C321" s="453"/>
      <c r="D321" s="13">
        <f t="shared" si="28"/>
        <v>0</v>
      </c>
      <c r="E321" s="47"/>
      <c r="F321" s="100"/>
      <c r="G321" s="100"/>
      <c r="H321" s="100"/>
      <c r="I321" s="100"/>
      <c r="J321" s="100"/>
      <c r="K321" s="100"/>
      <c r="L321" s="100"/>
      <c r="M321" s="100"/>
      <c r="N321" s="100"/>
      <c r="O321" s="100"/>
      <c r="P321" s="100"/>
      <c r="Q321" s="100"/>
      <c r="R321" s="17"/>
      <c r="S321" s="18">
        <f t="shared" si="29"/>
        <v>0</v>
      </c>
    </row>
    <row r="322" spans="1:19" ht="20.100000000000001" customHeight="1" x14ac:dyDescent="0.2">
      <c r="A322" s="49" t="str">
        <f>CyP!A327</f>
        <v>22.2.2</v>
      </c>
      <c r="B322" s="452" t="str">
        <f t="shared" si="30"/>
        <v>Bicicletero</v>
      </c>
      <c r="C322" s="453"/>
      <c r="D322" s="13">
        <f t="shared" si="28"/>
        <v>0</v>
      </c>
      <c r="E322" s="47"/>
      <c r="F322" s="100"/>
      <c r="G322" s="100"/>
      <c r="H322" s="100"/>
      <c r="I322" s="100"/>
      <c r="J322" s="100"/>
      <c r="K322" s="100"/>
      <c r="L322" s="100"/>
      <c r="M322" s="100"/>
      <c r="N322" s="100"/>
      <c r="O322" s="100"/>
      <c r="P322" s="100"/>
      <c r="Q322" s="100"/>
      <c r="R322" s="17"/>
      <c r="S322" s="18">
        <f t="shared" si="29"/>
        <v>0</v>
      </c>
    </row>
    <row r="323" spans="1:19" ht="20.100000000000001" customHeight="1" x14ac:dyDescent="0.2">
      <c r="A323" s="49" t="str">
        <f>CyP!A328</f>
        <v>22.2.3</v>
      </c>
      <c r="B323" s="452" t="str">
        <f t="shared" si="30"/>
        <v>Bebederos</v>
      </c>
      <c r="C323" s="453"/>
      <c r="D323" s="13">
        <f t="shared" si="28"/>
        <v>0</v>
      </c>
      <c r="E323" s="47"/>
      <c r="F323" s="100"/>
      <c r="G323" s="100"/>
      <c r="H323" s="100"/>
      <c r="I323" s="100"/>
      <c r="J323" s="100"/>
      <c r="K323" s="100"/>
      <c r="L323" s="100"/>
      <c r="M323" s="100"/>
      <c r="N323" s="100"/>
      <c r="O323" s="100"/>
      <c r="P323" s="100"/>
      <c r="Q323" s="100"/>
      <c r="R323" s="17"/>
      <c r="S323" s="18">
        <f t="shared" si="29"/>
        <v>0</v>
      </c>
    </row>
    <row r="324" spans="1:19" ht="20.100000000000001" customHeight="1" x14ac:dyDescent="0.2">
      <c r="A324" s="49" t="str">
        <f>CyP!A329</f>
        <v>22.3</v>
      </c>
      <c r="B324" s="452" t="str">
        <f t="shared" ref="B324:B326" si="31">IFERROR(VLOOKUP(A324,Tabla_CyP,2,FALSE),"")</f>
        <v>Parquizacion y riego</v>
      </c>
      <c r="C324" s="453"/>
      <c r="D324" s="13">
        <f t="shared" ref="D324:D326" si="32">IFERROR(VLOOKUP(A324,Tabla_CyP,9,FALSE),0)</f>
        <v>0</v>
      </c>
      <c r="E324" s="47"/>
      <c r="F324" s="100"/>
      <c r="G324" s="100"/>
      <c r="H324" s="100"/>
      <c r="I324" s="100"/>
      <c r="J324" s="100"/>
      <c r="K324" s="100"/>
      <c r="L324" s="100"/>
      <c r="M324" s="100"/>
      <c r="N324" s="100"/>
      <c r="O324" s="100"/>
      <c r="P324" s="100"/>
      <c r="Q324" s="100"/>
      <c r="R324" s="17"/>
      <c r="S324" s="18">
        <f>SUM(F324:Q324)</f>
        <v>0</v>
      </c>
    </row>
    <row r="325" spans="1:19" ht="20.100000000000001" customHeight="1" x14ac:dyDescent="0.2">
      <c r="A325" s="49" t="str">
        <f>CyP!A330</f>
        <v>22.3.1</v>
      </c>
      <c r="B325" s="452" t="str">
        <f t="shared" si="31"/>
        <v>Vegetación</v>
      </c>
      <c r="C325" s="453"/>
      <c r="D325" s="13">
        <f t="shared" si="32"/>
        <v>0</v>
      </c>
      <c r="E325" s="47"/>
      <c r="F325" s="100"/>
      <c r="G325" s="100"/>
      <c r="H325" s="100"/>
      <c r="I325" s="100"/>
      <c r="J325" s="100"/>
      <c r="K325" s="100"/>
      <c r="L325" s="100"/>
      <c r="M325" s="100"/>
      <c r="N325" s="100"/>
      <c r="O325" s="100"/>
      <c r="P325" s="100"/>
      <c r="Q325" s="100"/>
      <c r="R325" s="17"/>
      <c r="S325" s="18">
        <f>SUM(F325:Q325)</f>
        <v>0</v>
      </c>
    </row>
    <row r="326" spans="1:19" ht="20.100000000000001" customHeight="1" x14ac:dyDescent="0.2">
      <c r="A326" s="49" t="str">
        <f>CyP!A331</f>
        <v>22.4</v>
      </c>
      <c r="B326" s="452" t="str">
        <f t="shared" si="31"/>
        <v>Puentes, rampas, barandas y otros</v>
      </c>
      <c r="C326" s="453"/>
      <c r="D326" s="13">
        <f t="shared" si="32"/>
        <v>0</v>
      </c>
      <c r="E326" s="47"/>
      <c r="F326" s="100"/>
      <c r="G326" s="100"/>
      <c r="H326" s="100"/>
      <c r="I326" s="100"/>
      <c r="J326" s="100"/>
      <c r="K326" s="100"/>
      <c r="L326" s="100"/>
      <c r="M326" s="100"/>
      <c r="N326" s="100"/>
      <c r="O326" s="100"/>
      <c r="P326" s="100"/>
      <c r="Q326" s="100"/>
      <c r="R326" s="17"/>
      <c r="S326" s="18">
        <f>SUM(F326:Q326)</f>
        <v>0</v>
      </c>
    </row>
    <row r="327" spans="1:19" ht="20.100000000000001" customHeight="1" x14ac:dyDescent="0.2">
      <c r="A327" s="49" t="str">
        <f>CyP!A332</f>
        <v>22.4.1</v>
      </c>
      <c r="B327" s="452" t="str">
        <f t="shared" ref="B327:B337" si="33">IFERROR(VLOOKUP(A327,Tabla_CyP,2,FALSE),"")</f>
        <v>Puentes pasantes</v>
      </c>
      <c r="C327" s="453"/>
      <c r="D327" s="13">
        <f t="shared" ref="D327:D337" si="34">IFERROR(VLOOKUP(A327,Tabla_CyP,9,FALSE),0)</f>
        <v>0</v>
      </c>
      <c r="E327" s="47"/>
      <c r="F327" s="100"/>
      <c r="G327" s="100"/>
      <c r="H327" s="100"/>
      <c r="I327" s="100"/>
      <c r="J327" s="100"/>
      <c r="K327" s="100"/>
      <c r="L327" s="100"/>
      <c r="M327" s="100"/>
      <c r="N327" s="100"/>
      <c r="O327" s="100"/>
      <c r="P327" s="100"/>
      <c r="Q327" s="100"/>
      <c r="S327" s="18">
        <f t="shared" ref="S327:S349" si="35">SUM(F327:Q327)</f>
        <v>0</v>
      </c>
    </row>
    <row r="328" spans="1:19" ht="20.100000000000001" customHeight="1" x14ac:dyDescent="0.2">
      <c r="A328" s="49" t="str">
        <f>CyP!A333</f>
        <v>22.4.2</v>
      </c>
      <c r="B328" s="452" t="str">
        <f t="shared" si="33"/>
        <v>Rampas de acceso</v>
      </c>
      <c r="C328" s="453"/>
      <c r="D328" s="13">
        <f t="shared" si="34"/>
        <v>0</v>
      </c>
      <c r="E328" s="47"/>
      <c r="F328" s="100"/>
      <c r="G328" s="100"/>
      <c r="H328" s="100"/>
      <c r="I328" s="100"/>
      <c r="J328" s="100"/>
      <c r="K328" s="100"/>
      <c r="L328" s="100"/>
      <c r="M328" s="100"/>
      <c r="N328" s="100"/>
      <c r="O328" s="100"/>
      <c r="P328" s="100"/>
      <c r="Q328" s="100"/>
      <c r="S328" s="18">
        <f t="shared" si="35"/>
        <v>0</v>
      </c>
    </row>
    <row r="329" spans="1:19" ht="20.100000000000001" customHeight="1" x14ac:dyDescent="0.2">
      <c r="A329" s="49">
        <f>CyP!A334</f>
        <v>23</v>
      </c>
      <c r="B329" s="452" t="str">
        <f t="shared" si="33"/>
        <v xml:space="preserve"> LIMPIEZA DE OBRA</v>
      </c>
      <c r="C329" s="453"/>
      <c r="D329" s="13">
        <f t="shared" si="34"/>
        <v>0</v>
      </c>
      <c r="E329" s="47"/>
      <c r="F329" s="100"/>
      <c r="G329" s="100"/>
      <c r="H329" s="100"/>
      <c r="I329" s="100"/>
      <c r="J329" s="100"/>
      <c r="K329" s="100"/>
      <c r="L329" s="100"/>
      <c r="M329" s="100"/>
      <c r="N329" s="100"/>
      <c r="O329" s="100"/>
      <c r="P329" s="100"/>
      <c r="Q329" s="100"/>
      <c r="S329" s="18">
        <f t="shared" si="35"/>
        <v>0</v>
      </c>
    </row>
    <row r="330" spans="1:19" ht="20.100000000000001" customHeight="1" x14ac:dyDescent="0.2">
      <c r="A330" s="49" t="str">
        <f>CyP!A335</f>
        <v>23.1</v>
      </c>
      <c r="B330" s="452" t="str">
        <f t="shared" si="33"/>
        <v>Limpieza de obra periódica</v>
      </c>
      <c r="C330" s="453"/>
      <c r="D330" s="13">
        <f t="shared" si="34"/>
        <v>0</v>
      </c>
      <c r="E330" s="47"/>
      <c r="F330" s="100"/>
      <c r="G330" s="100"/>
      <c r="H330" s="100"/>
      <c r="I330" s="100"/>
      <c r="J330" s="100"/>
      <c r="K330" s="100"/>
      <c r="L330" s="100"/>
      <c r="M330" s="100"/>
      <c r="N330" s="100"/>
      <c r="O330" s="100"/>
      <c r="P330" s="100"/>
      <c r="Q330" s="100"/>
      <c r="S330" s="18">
        <f t="shared" si="35"/>
        <v>0</v>
      </c>
    </row>
    <row r="331" spans="1:19" ht="20.100000000000001" customHeight="1" x14ac:dyDescent="0.2">
      <c r="A331" s="49" t="str">
        <f>CyP!A336</f>
        <v>23.2</v>
      </c>
      <c r="B331" s="452" t="str">
        <f t="shared" si="33"/>
        <v>Limpieza de obra final</v>
      </c>
      <c r="C331" s="453"/>
      <c r="D331" s="13">
        <f t="shared" si="34"/>
        <v>0</v>
      </c>
      <c r="E331" s="47"/>
      <c r="F331" s="100"/>
      <c r="G331" s="100"/>
      <c r="H331" s="100"/>
      <c r="I331" s="100"/>
      <c r="J331" s="100"/>
      <c r="K331" s="100"/>
      <c r="L331" s="100"/>
      <c r="M331" s="100"/>
      <c r="N331" s="100"/>
      <c r="O331" s="100"/>
      <c r="P331" s="100"/>
      <c r="Q331" s="100"/>
      <c r="S331" s="18">
        <f t="shared" si="35"/>
        <v>0</v>
      </c>
    </row>
    <row r="332" spans="1:19" ht="20.100000000000001" customHeight="1" x14ac:dyDescent="0.2">
      <c r="A332" s="49">
        <f>CyP!A337</f>
        <v>24</v>
      </c>
      <c r="B332" s="452" t="str">
        <f t="shared" si="33"/>
        <v xml:space="preserve"> VARIOS</v>
      </c>
      <c r="C332" s="453"/>
      <c r="D332" s="13">
        <f t="shared" si="34"/>
        <v>0</v>
      </c>
      <c r="E332" s="47"/>
      <c r="F332" s="100"/>
      <c r="G332" s="100"/>
      <c r="H332" s="100"/>
      <c r="I332" s="100"/>
      <c r="J332" s="100"/>
      <c r="K332" s="100"/>
      <c r="L332" s="100"/>
      <c r="M332" s="100"/>
      <c r="N332" s="100"/>
      <c r="O332" s="100"/>
      <c r="P332" s="100"/>
      <c r="Q332" s="100"/>
      <c r="S332" s="18">
        <f t="shared" si="35"/>
        <v>0</v>
      </c>
    </row>
    <row r="333" spans="1:19" ht="20.100000000000001" customHeight="1" x14ac:dyDescent="0.2">
      <c r="A333" s="49" t="str">
        <f>CyP!A338</f>
        <v>24.1</v>
      </c>
      <c r="B333" s="452" t="str">
        <f t="shared" si="33"/>
        <v>Construcción de mástil y otros</v>
      </c>
      <c r="C333" s="453"/>
      <c r="D333" s="13">
        <f t="shared" si="34"/>
        <v>0</v>
      </c>
      <c r="E333" s="47"/>
      <c r="F333" s="100"/>
      <c r="G333" s="100"/>
      <c r="H333" s="100"/>
      <c r="I333" s="100"/>
      <c r="J333" s="100"/>
      <c r="K333" s="100"/>
      <c r="L333" s="100"/>
      <c r="M333" s="100"/>
      <c r="N333" s="100"/>
      <c r="O333" s="100"/>
      <c r="P333" s="100"/>
      <c r="Q333" s="100"/>
      <c r="S333" s="18">
        <f t="shared" si="35"/>
        <v>0</v>
      </c>
    </row>
    <row r="334" spans="1:19" ht="20.100000000000001" customHeight="1" x14ac:dyDescent="0.2">
      <c r="A334" s="49" t="str">
        <f>CyP!A339</f>
        <v>24.1.1</v>
      </c>
      <c r="B334" s="452" t="str">
        <f t="shared" si="33"/>
        <v>Construcción de Mastil</v>
      </c>
      <c r="C334" s="453"/>
      <c r="D334" s="13">
        <f t="shared" si="34"/>
        <v>0</v>
      </c>
      <c r="E334" s="47"/>
      <c r="F334" s="100"/>
      <c r="G334" s="100"/>
      <c r="H334" s="100"/>
      <c r="I334" s="100"/>
      <c r="J334" s="100"/>
      <c r="K334" s="100"/>
      <c r="L334" s="100"/>
      <c r="M334" s="100"/>
      <c r="N334" s="100"/>
      <c r="O334" s="100"/>
      <c r="P334" s="100"/>
      <c r="Q334" s="100"/>
      <c r="S334" s="18">
        <f t="shared" si="35"/>
        <v>0</v>
      </c>
    </row>
    <row r="335" spans="1:19" ht="20.100000000000001" customHeight="1" x14ac:dyDescent="0.2">
      <c r="A335" s="49" t="str">
        <f>CyP!A340</f>
        <v>24.2</v>
      </c>
      <c r="B335" s="452" t="str">
        <f t="shared" si="33"/>
        <v>Otros</v>
      </c>
      <c r="C335" s="453"/>
      <c r="D335" s="13">
        <f t="shared" si="34"/>
        <v>0</v>
      </c>
      <c r="E335" s="47"/>
      <c r="F335" s="100"/>
      <c r="G335" s="100"/>
      <c r="H335" s="100"/>
      <c r="I335" s="100"/>
      <c r="J335" s="100"/>
      <c r="K335" s="100"/>
      <c r="L335" s="100"/>
      <c r="M335" s="100"/>
      <c r="N335" s="100"/>
      <c r="O335" s="100"/>
      <c r="P335" s="100"/>
      <c r="Q335" s="100"/>
      <c r="S335" s="18">
        <f t="shared" si="35"/>
        <v>0</v>
      </c>
    </row>
    <row r="336" spans="1:19" ht="20.100000000000001" customHeight="1" x14ac:dyDescent="0.2">
      <c r="A336" s="49" t="str">
        <f>CyP!A341</f>
        <v>24.2.1</v>
      </c>
      <c r="B336" s="452" t="str">
        <f t="shared" si="33"/>
        <v>Guardasillas</v>
      </c>
      <c r="C336" s="453"/>
      <c r="D336" s="13">
        <f t="shared" si="34"/>
        <v>0</v>
      </c>
      <c r="E336" s="47"/>
      <c r="F336" s="100"/>
      <c r="G336" s="100"/>
      <c r="H336" s="100"/>
      <c r="I336" s="100"/>
      <c r="J336" s="100"/>
      <c r="K336" s="100"/>
      <c r="L336" s="100"/>
      <c r="M336" s="100"/>
      <c r="N336" s="100"/>
      <c r="O336" s="100"/>
      <c r="P336" s="100"/>
      <c r="Q336" s="100"/>
      <c r="S336" s="18">
        <f t="shared" si="35"/>
        <v>0</v>
      </c>
    </row>
    <row r="337" spans="1:19" ht="20.100000000000001" customHeight="1" x14ac:dyDescent="0.2">
      <c r="A337" s="49" t="str">
        <f>CyP!A342</f>
        <v>24.2.2</v>
      </c>
      <c r="B337" s="452" t="str">
        <f t="shared" si="33"/>
        <v>Provisiòn de canastos para residuos</v>
      </c>
      <c r="C337" s="453"/>
      <c r="D337" s="13">
        <f t="shared" si="34"/>
        <v>0</v>
      </c>
      <c r="E337" s="47"/>
      <c r="F337" s="100"/>
      <c r="G337" s="100"/>
      <c r="H337" s="100"/>
      <c r="I337" s="100"/>
      <c r="J337" s="100"/>
      <c r="K337" s="100"/>
      <c r="L337" s="100"/>
      <c r="M337" s="100"/>
      <c r="N337" s="100"/>
      <c r="O337" s="100"/>
      <c r="P337" s="100"/>
      <c r="Q337" s="100"/>
      <c r="S337" s="18">
        <f t="shared" si="35"/>
        <v>0</v>
      </c>
    </row>
    <row r="338" spans="1:19" ht="20.100000000000001" customHeight="1" x14ac:dyDescent="0.2">
      <c r="A338" s="49" t="str">
        <f>CyP!A343</f>
        <v>24.2.3</v>
      </c>
      <c r="B338" s="452" t="str">
        <f t="shared" ref="B338:B340" si="36">IFERROR(VLOOKUP(A338,Tabla_CyP,2,FALSE),"")</f>
        <v>Pizarrones</v>
      </c>
      <c r="C338" s="453"/>
      <c r="D338" s="13">
        <f t="shared" ref="D338:D340" si="37">IFERROR(VLOOKUP(A338,Tabla_CyP,9,FALSE),0)</f>
        <v>0</v>
      </c>
      <c r="E338" s="47"/>
      <c r="F338" s="100"/>
      <c r="G338" s="100"/>
      <c r="H338" s="100"/>
      <c r="I338" s="100"/>
      <c r="J338" s="100"/>
      <c r="K338" s="100"/>
      <c r="L338" s="100"/>
      <c r="M338" s="100"/>
      <c r="N338" s="100"/>
      <c r="O338" s="100"/>
      <c r="P338" s="100"/>
      <c r="Q338" s="100"/>
      <c r="S338" s="18">
        <f t="shared" si="35"/>
        <v>0</v>
      </c>
    </row>
    <row r="339" spans="1:19" ht="20.100000000000001" customHeight="1" x14ac:dyDescent="0.2">
      <c r="A339" s="49" t="str">
        <f>CyP!A344</f>
        <v>24.2.3.1</v>
      </c>
      <c r="B339" s="452" t="str">
        <f t="shared" si="36"/>
        <v>Tipo A</v>
      </c>
      <c r="C339" s="453"/>
      <c r="D339" s="13">
        <f t="shared" si="37"/>
        <v>0</v>
      </c>
      <c r="E339" s="47"/>
      <c r="F339" s="100"/>
      <c r="G339" s="100"/>
      <c r="H339" s="100"/>
      <c r="I339" s="100"/>
      <c r="J339" s="100"/>
      <c r="K339" s="100"/>
      <c r="L339" s="100"/>
      <c r="M339" s="100"/>
      <c r="N339" s="100"/>
      <c r="O339" s="100"/>
      <c r="P339" s="100"/>
      <c r="Q339" s="100"/>
      <c r="S339" s="18">
        <f t="shared" si="35"/>
        <v>0</v>
      </c>
    </row>
    <row r="340" spans="1:19" ht="20.100000000000001" customHeight="1" x14ac:dyDescent="0.2">
      <c r="A340" s="49" t="str">
        <f>CyP!A345</f>
        <v>24.2.3.2</v>
      </c>
      <c r="B340" s="452" t="str">
        <f t="shared" si="36"/>
        <v>Tipo B</v>
      </c>
      <c r="C340" s="453"/>
      <c r="D340" s="13">
        <f t="shared" si="37"/>
        <v>0</v>
      </c>
      <c r="E340" s="47"/>
      <c r="F340" s="100"/>
      <c r="G340" s="100"/>
      <c r="H340" s="100"/>
      <c r="I340" s="100"/>
      <c r="J340" s="100"/>
      <c r="K340" s="100"/>
      <c r="L340" s="100"/>
      <c r="M340" s="100"/>
      <c r="N340" s="100"/>
      <c r="O340" s="100"/>
      <c r="P340" s="100"/>
      <c r="Q340" s="100"/>
      <c r="S340" s="18">
        <f t="shared" si="35"/>
        <v>0</v>
      </c>
    </row>
    <row r="341" spans="1:19" ht="20.100000000000001" customHeight="1" x14ac:dyDescent="0.2">
      <c r="A341" s="49" t="str">
        <f>CyP!A346</f>
        <v>24.2.4</v>
      </c>
      <c r="B341" s="452" t="str">
        <f t="shared" ref="B341:B348" si="38">IFERROR(VLOOKUP(A341,Tabla_CyP,2,FALSE),"")</f>
        <v>Caja Guarda llaves</v>
      </c>
      <c r="C341" s="453"/>
      <c r="D341" s="13">
        <f t="shared" ref="D341" si="39">IFERROR(VLOOKUP(A341,Tabla_CyP,9,FALSE),0)</f>
        <v>0</v>
      </c>
      <c r="E341" s="47"/>
      <c r="F341" s="100"/>
      <c r="G341" s="100"/>
      <c r="H341" s="100"/>
      <c r="I341" s="100"/>
      <c r="J341" s="100"/>
      <c r="K341" s="100"/>
      <c r="L341" s="100"/>
      <c r="M341" s="100"/>
      <c r="N341" s="100"/>
      <c r="O341" s="100"/>
      <c r="P341" s="100"/>
      <c r="Q341" s="100"/>
      <c r="S341" s="18"/>
    </row>
    <row r="342" spans="1:19" ht="20.100000000000001" customHeight="1" x14ac:dyDescent="0.2">
      <c r="A342" s="49" t="str">
        <f>CyP!A347</f>
        <v>24.5</v>
      </c>
      <c r="B342" s="452" t="str">
        <f t="shared" ref="B342:B344" si="40">IFERROR(VLOOKUP(A342,Tabla_CyP,2,FALSE),"")</f>
        <v>Planos aprobados</v>
      </c>
      <c r="C342" s="453"/>
      <c r="D342" s="13">
        <f t="shared" ref="D342:D344" si="41">IFERROR(VLOOKUP(A342,Tabla_CyP,9,FALSE),0)</f>
        <v>0</v>
      </c>
      <c r="E342" s="47"/>
      <c r="F342" s="100"/>
      <c r="G342" s="100"/>
      <c r="H342" s="100"/>
      <c r="I342" s="100"/>
      <c r="J342" s="100"/>
      <c r="K342" s="100"/>
      <c r="L342" s="100"/>
      <c r="M342" s="100"/>
      <c r="N342" s="100"/>
      <c r="O342" s="100"/>
      <c r="P342" s="100"/>
      <c r="Q342" s="100"/>
      <c r="S342" s="18"/>
    </row>
    <row r="343" spans="1:19" ht="20.100000000000001" customHeight="1" x14ac:dyDescent="0.2">
      <c r="A343" s="49" t="str">
        <f>CyP!A348</f>
        <v>24.6</v>
      </c>
      <c r="B343" s="452" t="str">
        <f t="shared" si="40"/>
        <v>Equipamiento mobiliario</v>
      </c>
      <c r="C343" s="453"/>
      <c r="D343" s="13">
        <f t="shared" si="41"/>
        <v>0</v>
      </c>
      <c r="E343" s="47"/>
      <c r="F343" s="100"/>
      <c r="G343" s="100"/>
      <c r="H343" s="100"/>
      <c r="I343" s="100"/>
      <c r="J343" s="100"/>
      <c r="K343" s="100"/>
      <c r="L343" s="100"/>
      <c r="M343" s="100"/>
      <c r="N343" s="100"/>
      <c r="O343" s="100"/>
      <c r="P343" s="100"/>
      <c r="Q343" s="100"/>
      <c r="S343" s="18"/>
    </row>
    <row r="344" spans="1:19" ht="20.100000000000001" customHeight="1" x14ac:dyDescent="0.2">
      <c r="A344" s="49" t="str">
        <f>CyP!A349</f>
        <v>24.6.1</v>
      </c>
      <c r="B344" s="452" t="str">
        <f t="shared" si="40"/>
        <v>Escritorio y silla docente (gobierno)</v>
      </c>
      <c r="C344" s="453"/>
      <c r="D344" s="13">
        <f t="shared" si="41"/>
        <v>0</v>
      </c>
      <c r="E344" s="47"/>
      <c r="F344" s="100"/>
      <c r="G344" s="100"/>
      <c r="H344" s="100"/>
      <c r="I344" s="100"/>
      <c r="J344" s="100"/>
      <c r="K344" s="100"/>
      <c r="L344" s="100"/>
      <c r="M344" s="100"/>
      <c r="N344" s="100"/>
      <c r="O344" s="100"/>
      <c r="P344" s="100"/>
      <c r="Q344" s="100"/>
      <c r="S344" s="18"/>
    </row>
    <row r="345" spans="1:19" ht="20.100000000000001" customHeight="1" x14ac:dyDescent="0.2">
      <c r="A345" s="49" t="str">
        <f>CyP!A350</f>
        <v>24.6.2</v>
      </c>
      <c r="B345" s="452" t="str">
        <f t="shared" ref="B345:B347" si="42">IFERROR(VLOOKUP(A345,Tabla_CyP,2,FALSE),"")</f>
        <v xml:space="preserve">Mesa MC3 </v>
      </c>
      <c r="C345" s="453"/>
      <c r="D345" s="13">
        <f t="shared" ref="D345:D348" si="43">IFERROR(VLOOKUP(A345,Tabla_CyP,9,FALSE),0)</f>
        <v>0</v>
      </c>
      <c r="E345" s="47"/>
      <c r="F345" s="100"/>
      <c r="G345" s="100"/>
      <c r="H345" s="100"/>
      <c r="I345" s="100"/>
      <c r="J345" s="100"/>
      <c r="K345" s="100"/>
      <c r="L345" s="100"/>
      <c r="M345" s="100"/>
      <c r="N345" s="100"/>
      <c r="O345" s="100"/>
      <c r="P345" s="100"/>
      <c r="Q345" s="100"/>
      <c r="S345" s="18"/>
    </row>
    <row r="346" spans="1:19" ht="20.100000000000001" customHeight="1" x14ac:dyDescent="0.2">
      <c r="A346" s="49" t="str">
        <f>CyP!A351</f>
        <v>24.6.3</v>
      </c>
      <c r="B346" s="452" t="str">
        <f t="shared" si="42"/>
        <v xml:space="preserve">Silla SM1 </v>
      </c>
      <c r="C346" s="453"/>
      <c r="D346" s="13">
        <f t="shared" si="43"/>
        <v>0</v>
      </c>
      <c r="E346" s="47"/>
      <c r="F346" s="100"/>
      <c r="G346" s="100"/>
      <c r="H346" s="100"/>
      <c r="I346" s="100"/>
      <c r="J346" s="100"/>
      <c r="K346" s="100"/>
      <c r="L346" s="100"/>
      <c r="M346" s="100"/>
      <c r="N346" s="100"/>
      <c r="O346" s="100"/>
      <c r="P346" s="100"/>
      <c r="Q346" s="100"/>
      <c r="S346" s="18"/>
    </row>
    <row r="347" spans="1:19" ht="20.100000000000001" customHeight="1" x14ac:dyDescent="0.2">
      <c r="A347" s="49" t="str">
        <f>CyP!A352</f>
        <v>24.6.4</v>
      </c>
      <c r="B347" s="452" t="str">
        <f t="shared" si="42"/>
        <v>Silla SM1 (SUM)</v>
      </c>
      <c r="C347" s="453"/>
      <c r="D347" s="13">
        <f t="shared" si="43"/>
        <v>0</v>
      </c>
      <c r="E347" s="47"/>
      <c r="F347" s="100"/>
      <c r="G347" s="100"/>
      <c r="H347" s="100"/>
      <c r="I347" s="100"/>
      <c r="J347" s="100"/>
      <c r="K347" s="100"/>
      <c r="L347" s="100"/>
      <c r="M347" s="100"/>
      <c r="N347" s="100"/>
      <c r="O347" s="100"/>
      <c r="P347" s="100"/>
      <c r="Q347" s="100"/>
      <c r="S347" s="18"/>
    </row>
    <row r="348" spans="1:19" ht="20.100000000000001" customHeight="1" x14ac:dyDescent="0.2">
      <c r="A348" s="49" t="str">
        <f>CyP!A353</f>
        <v>24.6.5</v>
      </c>
      <c r="B348" s="452" t="str">
        <f t="shared" si="38"/>
        <v xml:space="preserve">Escritorio y silla docente </v>
      </c>
      <c r="C348" s="453"/>
      <c r="D348" s="13">
        <f t="shared" si="43"/>
        <v>0</v>
      </c>
      <c r="E348" s="47"/>
      <c r="F348" s="100"/>
      <c r="G348" s="100"/>
      <c r="H348" s="100"/>
      <c r="I348" s="100"/>
      <c r="J348" s="100"/>
      <c r="K348" s="100"/>
      <c r="L348" s="100"/>
      <c r="M348" s="100"/>
      <c r="N348" s="100"/>
      <c r="O348" s="100"/>
      <c r="P348" s="100"/>
      <c r="Q348" s="100"/>
      <c r="S348" s="18"/>
    </row>
    <row r="349" spans="1:19" ht="20.100000000000001" customHeight="1" x14ac:dyDescent="0.2">
      <c r="A349" s="49" t="str">
        <f>CyP!A354</f>
        <v xml:space="preserve"> </v>
      </c>
      <c r="B349" s="51" t="s">
        <v>9</v>
      </c>
      <c r="C349" s="53"/>
      <c r="D349" s="50">
        <f>SUM(D13:D348)</f>
        <v>0</v>
      </c>
      <c r="E349" s="48"/>
      <c r="F349" s="26"/>
      <c r="G349" s="26"/>
      <c r="H349" s="26"/>
      <c r="I349" s="26"/>
      <c r="J349" s="26"/>
      <c r="K349" s="26"/>
      <c r="L349" s="26"/>
      <c r="M349" s="26"/>
      <c r="N349" s="26"/>
      <c r="O349" s="26"/>
      <c r="P349" s="26"/>
      <c r="Q349" s="26"/>
      <c r="S349" s="18">
        <f t="shared" si="35"/>
        <v>0</v>
      </c>
    </row>
    <row r="350" spans="1:19" ht="20.100000000000001" customHeight="1" x14ac:dyDescent="0.2">
      <c r="A350" s="5"/>
      <c r="B350" s="5"/>
      <c r="C350" s="5"/>
      <c r="D350" s="5"/>
      <c r="E350" s="5"/>
      <c r="F350" s="5"/>
      <c r="G350" s="5"/>
      <c r="H350" s="5"/>
      <c r="I350" s="5"/>
      <c r="J350" s="5"/>
      <c r="K350" s="5"/>
      <c r="L350" s="5"/>
      <c r="M350" s="5"/>
      <c r="N350" s="5"/>
      <c r="O350" s="5"/>
      <c r="P350" s="5"/>
      <c r="Q350" s="5"/>
    </row>
    <row r="351" spans="1:19" ht="20.100000000000001" customHeight="1" x14ac:dyDescent="0.2">
      <c r="A351" s="5"/>
      <c r="B351" s="5"/>
      <c r="C351" s="5"/>
      <c r="D351" s="27" t="s">
        <v>20</v>
      </c>
      <c r="E351" s="5">
        <v>0</v>
      </c>
      <c r="F351" s="28">
        <f>SUMPRODUCT($D$13:$D$348,F13:F348)</f>
        <v>0</v>
      </c>
      <c r="G351" s="28">
        <f t="shared" ref="G351:Q351" si="44">SUMPRODUCT($D$13:$D$348,G13:G348)</f>
        <v>0</v>
      </c>
      <c r="H351" s="28">
        <f t="shared" si="44"/>
        <v>0</v>
      </c>
      <c r="I351" s="28">
        <f t="shared" si="44"/>
        <v>0</v>
      </c>
      <c r="J351" s="28">
        <f t="shared" si="44"/>
        <v>0</v>
      </c>
      <c r="K351" s="28">
        <f t="shared" si="44"/>
        <v>0</v>
      </c>
      <c r="L351" s="28">
        <f t="shared" si="44"/>
        <v>0</v>
      </c>
      <c r="M351" s="28">
        <f t="shared" si="44"/>
        <v>0</v>
      </c>
      <c r="N351" s="28">
        <f t="shared" si="44"/>
        <v>0</v>
      </c>
      <c r="O351" s="28">
        <f t="shared" si="44"/>
        <v>0</v>
      </c>
      <c r="P351" s="28">
        <f t="shared" si="44"/>
        <v>0</v>
      </c>
      <c r="Q351" s="28">
        <f t="shared" si="44"/>
        <v>0</v>
      </c>
      <c r="R351" s="20"/>
    </row>
    <row r="352" spans="1:19" ht="20.100000000000001" customHeight="1" x14ac:dyDescent="0.2">
      <c r="A352" s="5"/>
      <c r="B352" s="5"/>
      <c r="C352" s="5"/>
      <c r="D352" s="27" t="s">
        <v>21</v>
      </c>
      <c r="E352" s="5">
        <v>0</v>
      </c>
      <c r="F352" s="28">
        <f>E352+F351</f>
        <v>0</v>
      </c>
      <c r="G352" s="28">
        <f t="shared" ref="G352:Q352" si="45">F352+G351</f>
        <v>0</v>
      </c>
      <c r="H352" s="28">
        <f t="shared" si="45"/>
        <v>0</v>
      </c>
      <c r="I352" s="28">
        <f t="shared" si="45"/>
        <v>0</v>
      </c>
      <c r="J352" s="28"/>
      <c r="K352" s="28"/>
      <c r="L352" s="28">
        <f>I352+L351</f>
        <v>0</v>
      </c>
      <c r="M352" s="28">
        <f t="shared" si="45"/>
        <v>0</v>
      </c>
      <c r="N352" s="28">
        <f t="shared" si="45"/>
        <v>0</v>
      </c>
      <c r="O352" s="28">
        <f t="shared" si="45"/>
        <v>0</v>
      </c>
      <c r="P352" s="28">
        <f t="shared" si="45"/>
        <v>0</v>
      </c>
      <c r="Q352" s="28">
        <f t="shared" si="45"/>
        <v>0</v>
      </c>
      <c r="R352" s="20"/>
    </row>
    <row r="353" spans="1:19" ht="20.100000000000001" customHeight="1" x14ac:dyDescent="0.2">
      <c r="A353" s="5"/>
      <c r="B353" s="5"/>
      <c r="C353" s="5"/>
      <c r="D353" s="29"/>
      <c r="E353" s="30" t="s">
        <v>1012</v>
      </c>
      <c r="F353" s="5"/>
      <c r="G353" s="5"/>
      <c r="H353" s="5"/>
      <c r="I353" s="5"/>
      <c r="J353" s="5"/>
      <c r="K353" s="5"/>
      <c r="L353" s="5"/>
      <c r="M353" s="5"/>
      <c r="N353" s="5"/>
      <c r="O353" s="5"/>
      <c r="P353" s="5"/>
      <c r="Q353" s="5"/>
    </row>
    <row r="354" spans="1:19" ht="20.100000000000001" customHeight="1" x14ac:dyDescent="0.2">
      <c r="A354" s="5"/>
      <c r="B354" s="5"/>
      <c r="C354" s="5"/>
      <c r="D354" s="27" t="s">
        <v>22</v>
      </c>
      <c r="E354" s="31">
        <f>Anticipo_Financiero*Monto_Oferta</f>
        <v>0</v>
      </c>
      <c r="F354" s="31">
        <f t="shared" ref="F354:I354" si="46">Monto_Oferta*F351*(1-Anticipo_Financiero)</f>
        <v>0</v>
      </c>
      <c r="G354" s="31">
        <f t="shared" si="46"/>
        <v>0</v>
      </c>
      <c r="H354" s="31">
        <f t="shared" si="46"/>
        <v>0</v>
      </c>
      <c r="I354" s="31">
        <f t="shared" si="46"/>
        <v>0</v>
      </c>
      <c r="J354" s="31">
        <f t="shared" ref="J354:K354" si="47">Monto_Oferta*J351*(1-Anticipo_Financiero)</f>
        <v>0</v>
      </c>
      <c r="K354" s="31">
        <f t="shared" si="47"/>
        <v>0</v>
      </c>
      <c r="L354" s="31">
        <f t="shared" ref="L354:Q354" si="48">Monto_Oferta*L351*(1-Anticipo_Financiero)</f>
        <v>0</v>
      </c>
      <c r="M354" s="31">
        <f t="shared" si="48"/>
        <v>0</v>
      </c>
      <c r="N354" s="31">
        <f t="shared" si="48"/>
        <v>0</v>
      </c>
      <c r="O354" s="31">
        <f t="shared" si="48"/>
        <v>0</v>
      </c>
      <c r="P354" s="31">
        <f t="shared" si="48"/>
        <v>0</v>
      </c>
      <c r="Q354" s="31">
        <f t="shared" si="48"/>
        <v>0</v>
      </c>
      <c r="R354" s="9"/>
      <c r="S354" s="9"/>
    </row>
    <row r="355" spans="1:19" ht="20.100000000000001" customHeight="1" x14ac:dyDescent="0.2">
      <c r="A355" s="5"/>
      <c r="B355" s="5"/>
      <c r="C355" s="5"/>
      <c r="D355" s="27" t="s">
        <v>987</v>
      </c>
      <c r="E355" s="31">
        <f>E354</f>
        <v>0</v>
      </c>
      <c r="F355" s="31">
        <f>E355+F354</f>
        <v>0</v>
      </c>
      <c r="G355" s="31">
        <f t="shared" ref="G355:I355" si="49">F355+G354</f>
        <v>0</v>
      </c>
      <c r="H355" s="31">
        <f t="shared" si="49"/>
        <v>0</v>
      </c>
      <c r="I355" s="31">
        <f t="shared" si="49"/>
        <v>0</v>
      </c>
      <c r="J355" s="31">
        <f t="shared" ref="J355" si="50">I355+J354</f>
        <v>0</v>
      </c>
      <c r="K355" s="31">
        <f t="shared" ref="K355" si="51">J355+K354</f>
        <v>0</v>
      </c>
      <c r="L355" s="31">
        <f t="shared" ref="L355" si="52">K355+L354</f>
        <v>0</v>
      </c>
      <c r="M355" s="31">
        <f t="shared" ref="M355" si="53">L355+M354</f>
        <v>0</v>
      </c>
      <c r="N355" s="31">
        <f t="shared" ref="N355" si="54">M355+N354</f>
        <v>0</v>
      </c>
      <c r="O355" s="31">
        <f t="shared" ref="O355" si="55">N355+O354</f>
        <v>0</v>
      </c>
      <c r="P355" s="31">
        <f t="shared" ref="P355" si="56">O355+P354</f>
        <v>0</v>
      </c>
      <c r="Q355" s="31">
        <f t="shared" ref="Q355" si="57">P355+Q354</f>
        <v>0</v>
      </c>
      <c r="R355" s="9"/>
    </row>
    <row r="356" spans="1:19" ht="20.100000000000001" customHeight="1" x14ac:dyDescent="0.2">
      <c r="E356" s="21">
        <v>0</v>
      </c>
    </row>
    <row r="357" spans="1:19" ht="20.100000000000001" customHeight="1" x14ac:dyDescent="0.2">
      <c r="E357" s="21">
        <v>0</v>
      </c>
    </row>
  </sheetData>
  <mergeCells count="342">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36:C336"/>
    <mergeCell ref="B337:C337"/>
    <mergeCell ref="B338:C338"/>
    <mergeCell ref="B339:C339"/>
    <mergeCell ref="B340:C340"/>
    <mergeCell ref="B341:C341"/>
    <mergeCell ref="B348:C348"/>
    <mergeCell ref="B327:C327"/>
    <mergeCell ref="B328:C328"/>
    <mergeCell ref="B329:C329"/>
    <mergeCell ref="B330:C330"/>
    <mergeCell ref="B331:C331"/>
    <mergeCell ref="B332:C332"/>
    <mergeCell ref="B333:C333"/>
    <mergeCell ref="B334:C334"/>
    <mergeCell ref="B335:C335"/>
    <mergeCell ref="B342:C342"/>
    <mergeCell ref="B343:C343"/>
    <mergeCell ref="B344:C344"/>
    <mergeCell ref="B345:C345"/>
    <mergeCell ref="B346:C346"/>
    <mergeCell ref="B347:C347"/>
  </mergeCells>
  <conditionalFormatting sqref="A13:B13 A14:A349">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8">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0" sqref="C20"/>
    </sheetView>
  </sheetViews>
  <sheetFormatPr baseColWidth="10" defaultRowHeight="19.5" customHeight="1" x14ac:dyDescent="0.2"/>
  <cols>
    <col min="2" max="2" width="43.28515625" customWidth="1"/>
    <col min="3" max="3" width="52.28515625" bestFit="1" customWidth="1"/>
  </cols>
  <sheetData>
    <row r="1" spans="1:4" ht="19.5" customHeight="1" x14ac:dyDescent="0.2">
      <c r="A1" s="281" t="s">
        <v>12</v>
      </c>
      <c r="B1" s="281"/>
      <c r="C1" s="281">
        <f>+Contratista</f>
        <v>0</v>
      </c>
      <c r="D1" s="281"/>
    </row>
    <row r="2" spans="1:4" ht="19.5" customHeight="1" x14ac:dyDescent="0.2">
      <c r="A2" s="281" t="s">
        <v>46</v>
      </c>
      <c r="B2" s="281"/>
      <c r="C2" s="282">
        <f>CyP!C11</f>
        <v>0</v>
      </c>
      <c r="D2" s="281"/>
    </row>
    <row r="3" spans="1:4" ht="19.5" customHeight="1" x14ac:dyDescent="0.2">
      <c r="A3" s="281"/>
      <c r="B3" s="281"/>
      <c r="C3" s="281"/>
      <c r="D3" s="281"/>
    </row>
    <row r="4" spans="1:4" ht="19.5" customHeight="1" x14ac:dyDescent="0.2">
      <c r="A4" s="461" t="s">
        <v>1215</v>
      </c>
      <c r="B4" s="461"/>
      <c r="C4" s="461"/>
      <c r="D4" s="461"/>
    </row>
    <row r="5" spans="1:4" ht="19.5" customHeight="1" thickBot="1" x14ac:dyDescent="0.25">
      <c r="A5" s="281"/>
      <c r="B5" s="281"/>
      <c r="C5" s="281"/>
      <c r="D5" s="281"/>
    </row>
    <row r="6" spans="1:4" ht="19.5" customHeight="1" thickBot="1" x14ac:dyDescent="0.25">
      <c r="A6" s="364" t="s">
        <v>1216</v>
      </c>
      <c r="B6" s="362" t="s">
        <v>996</v>
      </c>
      <c r="C6" s="362" t="s">
        <v>997</v>
      </c>
      <c r="D6" s="365" t="s">
        <v>1217</v>
      </c>
    </row>
    <row r="7" spans="1:4" ht="19.5" customHeight="1" x14ac:dyDescent="0.2">
      <c r="A7" s="360">
        <v>1</v>
      </c>
      <c r="B7" s="358" t="s">
        <v>1000</v>
      </c>
      <c r="C7" s="361" t="str">
        <f>+VLOOKUP(B7,Indices!$A:$H,5,FALSE)</f>
        <v xml:space="preserve">Oficial </v>
      </c>
      <c r="D7" s="359">
        <v>0.3</v>
      </c>
    </row>
    <row r="8" spans="1:4" ht="19.5" customHeight="1" x14ac:dyDescent="0.2">
      <c r="A8" s="283">
        <v>2</v>
      </c>
      <c r="B8" s="363" t="s">
        <v>1582</v>
      </c>
      <c r="C8" s="363" t="str">
        <f>+VLOOKUP(B8,Indices!$A:$H,5,FALSE)</f>
        <v>Cemento portland normal, en bolsa</v>
      </c>
      <c r="D8" s="284">
        <v>0.18</v>
      </c>
    </row>
    <row r="9" spans="1:4" ht="19.5" customHeight="1" x14ac:dyDescent="0.2">
      <c r="A9" s="283">
        <v>3</v>
      </c>
      <c r="B9" s="363" t="s">
        <v>1586</v>
      </c>
      <c r="C9" s="363" t="str">
        <f>+VLOOKUP(B9,Indices!$A:$H,5,FALSE)</f>
        <v>Acero aletado conformado, en barra</v>
      </c>
      <c r="D9" s="284">
        <v>0.12</v>
      </c>
    </row>
    <row r="10" spans="1:4" ht="19.5" customHeight="1" x14ac:dyDescent="0.2">
      <c r="A10" s="283">
        <v>4</v>
      </c>
      <c r="B10" s="363" t="s">
        <v>1587</v>
      </c>
      <c r="C10" s="363" t="str">
        <f>+VLOOKUP(B10,Indices!$A:$H,5,FALSE)</f>
        <v>Carpinterías</v>
      </c>
      <c r="D10" s="284">
        <v>0.08</v>
      </c>
    </row>
    <row r="11" spans="1:4" ht="19.5" customHeight="1" x14ac:dyDescent="0.2">
      <c r="A11" s="283">
        <v>5</v>
      </c>
      <c r="B11" s="363" t="s">
        <v>1583</v>
      </c>
      <c r="C11" s="363" t="str">
        <f>+VLOOKUP(B11,Indices!$A:$H,5,FALSE)</f>
        <v>Gastos generales</v>
      </c>
      <c r="D11" s="284">
        <v>0.08</v>
      </c>
    </row>
    <row r="12" spans="1:4" ht="19.5" customHeight="1" x14ac:dyDescent="0.2">
      <c r="A12" s="283">
        <v>6</v>
      </c>
      <c r="B12" s="363" t="s">
        <v>1585</v>
      </c>
      <c r="C12" s="363" t="str">
        <f>+VLOOKUP(B12,Indices!$A:$H,5,FALSE)</f>
        <v>Artefactos de iluminación y cableado</v>
      </c>
      <c r="D12" s="284">
        <v>0.08</v>
      </c>
    </row>
    <row r="13" spans="1:4" ht="19.5" customHeight="1" x14ac:dyDescent="0.2">
      <c r="A13" s="283">
        <v>7</v>
      </c>
      <c r="B13" s="363" t="s">
        <v>1004</v>
      </c>
      <c r="C13" s="363" t="str">
        <f>+VLOOKUP(B13,Indices!$A:$H,5,FALSE)</f>
        <v>Arena clasificada lavada</v>
      </c>
      <c r="D13" s="284">
        <v>0.08</v>
      </c>
    </row>
    <row r="14" spans="1:4" ht="19.5" customHeight="1" x14ac:dyDescent="0.2">
      <c r="A14" s="283">
        <v>8</v>
      </c>
      <c r="B14" s="363" t="s">
        <v>1584</v>
      </c>
      <c r="C14" s="363" t="str">
        <f>+VLOOKUP(B14,Indices!$A:$H,5,FALSE)</f>
        <v>Artefactos para baño y grifería</v>
      </c>
      <c r="D14" s="284">
        <v>0.03</v>
      </c>
    </row>
    <row r="15" spans="1:4" ht="19.5" customHeight="1" x14ac:dyDescent="0.2">
      <c r="A15" s="283">
        <v>9</v>
      </c>
      <c r="B15" t="s">
        <v>1588</v>
      </c>
      <c r="C15" s="363" t="str">
        <f>+VLOOKUP(B15,Indices!$A:$H,5,FALSE)</f>
        <v xml:space="preserve">Mosaico granítico          </v>
      </c>
      <c r="D15" s="284">
        <v>0.02</v>
      </c>
    </row>
    <row r="16" spans="1:4" ht="19.5" customHeight="1" thickBot="1" x14ac:dyDescent="0.25">
      <c r="A16" s="285">
        <v>10</v>
      </c>
      <c r="B16" s="366" t="s">
        <v>1077</v>
      </c>
      <c r="C16" s="366" t="str">
        <f>+VLOOKUP(B16,Indices!$A:$H,5,FALSE)</f>
        <v>Ladrillón de 1°</v>
      </c>
      <c r="D16" s="286">
        <v>0.03</v>
      </c>
    </row>
    <row r="17" spans="1:4" ht="19.5" customHeight="1" x14ac:dyDescent="0.2">
      <c r="A17" t="s">
        <v>1011</v>
      </c>
      <c r="D17" s="36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62" t="str">
        <f>"OBRA: " &amp; UPPER(Obra)</f>
        <v>OBRA: CREACION PRIMARIA Bº CRUCE DE LOS ANDES</v>
      </c>
      <c r="D1" s="462"/>
      <c r="E1" s="462"/>
      <c r="F1" s="462"/>
      <c r="G1" s="462"/>
      <c r="H1" s="462"/>
      <c r="I1" s="462"/>
      <c r="J1" s="462"/>
      <c r="K1" s="462"/>
      <c r="L1" s="462"/>
    </row>
    <row r="2" spans="3:12" ht="23.25" x14ac:dyDescent="0.35">
      <c r="C2" s="462" t="s">
        <v>1026</v>
      </c>
      <c r="D2" s="462"/>
      <c r="E2" s="462"/>
      <c r="F2" s="462"/>
      <c r="G2" s="462"/>
      <c r="H2" s="462"/>
      <c r="I2" s="462"/>
      <c r="J2" s="462"/>
      <c r="K2" s="462"/>
      <c r="L2" s="462"/>
    </row>
    <row r="3" spans="3:12" ht="23.25" x14ac:dyDescent="0.35">
      <c r="C3" s="462" t="s">
        <v>1027</v>
      </c>
      <c r="D3" s="462"/>
      <c r="E3" s="462"/>
      <c r="F3" s="462"/>
      <c r="G3" s="462"/>
      <c r="H3" s="462"/>
      <c r="I3" s="462"/>
      <c r="J3" s="462"/>
      <c r="K3" s="462"/>
      <c r="L3" s="46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abSelected="1" topLeftCell="C7" zoomScaleNormal="100" zoomScaleSheetLayoutView="75" workbookViewId="0">
      <selection activeCell="L39" sqref="L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63" t="str">
        <f>"OBRA: " &amp; UPPER(Obra)</f>
        <v>OBRA: CREACION PRIMARIA Bº CRUCE DE LOS ANDES</v>
      </c>
      <c r="D1" s="463"/>
      <c r="E1" s="463"/>
      <c r="F1" s="463"/>
      <c r="G1" s="463"/>
      <c r="H1" s="463"/>
      <c r="I1" s="463"/>
      <c r="J1" s="463"/>
    </row>
    <row r="2" spans="3:10" ht="23.25" x14ac:dyDescent="0.35">
      <c r="C2" s="462" t="s">
        <v>1028</v>
      </c>
      <c r="D2" s="462"/>
      <c r="E2" s="462"/>
      <c r="F2" s="462"/>
      <c r="G2" s="462"/>
      <c r="H2" s="462"/>
      <c r="I2" s="462"/>
      <c r="J2" s="462"/>
    </row>
    <row r="3" spans="3:10" ht="23.25" x14ac:dyDescent="0.35">
      <c r="C3" s="462" t="s">
        <v>1029</v>
      </c>
      <c r="D3" s="462"/>
      <c r="E3" s="462"/>
      <c r="F3" s="462"/>
      <c r="G3" s="462"/>
      <c r="H3" s="462"/>
      <c r="I3" s="462"/>
      <c r="J3" s="4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2022-12-22T10:41:39Z</dcterms:modified>
</cp:coreProperties>
</file>